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8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HYPERLINK("https://www.ebi.ac.uk/ols/ontologies/uberon/terms?iri=http://purl.obolibrary.org/obo/UBERON_0006473","Brodmann (1909) area 18")</f>
        <v/>
      </c>
      <c r="B11" t="inlineStr">
        <is>
          <t>&lt;http://purl.obolibrary.org/obo/UBERON_0006473&gt;</t>
        </is>
      </c>
      <c r="C11" t="inlineStr">
        <is>
          <t>parastriate cortex (area V2, area 18)</t>
        </is>
      </c>
      <c r="D11" t="inlineStr">
        <is>
          <t>&lt;http://purl.obolibrary.org/obo/DHBA_10271&gt;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(V2, area 18)</t>
        </is>
      </c>
      <c r="D12" t="inlineStr">
        <is>
          <t>&lt;http://purl.obolibrary.org/obo/PBA_10039&gt;</t>
        </is>
      </c>
    </row>
    <row r="13">
      <c r="A13">
        <f>HYPERLINK("https://www.ebi.ac.uk/ols/ontologies/uberon/terms?iri=http://purl.obolibrary.org/obo/UBERON_0006101","Brodmann (1909) area 24")</f>
        <v/>
      </c>
      <c r="B13" t="inlineStr">
        <is>
          <t>&lt;http://purl.obolibrary.org/obo/UBERON_0006101&gt;</t>
        </is>
      </c>
      <c r="C13" t="inlineStr">
        <is>
          <t>Anterior cingulate area</t>
        </is>
      </c>
      <c r="D13" t="inlineStr">
        <is>
          <t>&lt;http://purl.obolibrary.org/obo/MBA_31&gt;</t>
        </is>
      </c>
    </row>
    <row r="14">
      <c r="A14">
        <f>HYPERLINK("https://www.ebi.ac.uk/ols/ontologies/uberon/terms?iri=http://purl.obolibrary.org/obo/UBERON_0013560","Brodmann (1909) area 32")</f>
        <v/>
      </c>
      <c r="B14" t="inlineStr">
        <is>
          <t>&lt;http://purl.obolibrary.org/obo/UBERON_0013560&gt;</t>
        </is>
      </c>
      <c r="C14" t="inlineStr">
        <is>
          <t>Prelimbic area</t>
        </is>
      </c>
      <c r="D14" t="inlineStr">
        <is>
          <t>&lt;http://purl.obolibrary.org/obo/MBA_972&gt;</t>
        </is>
      </c>
    </row>
    <row r="15">
      <c r="A15">
        <f>HYPERLINK("https://www.ebi.ac.uk/ols/ontologies/uberon/terms?iri=http://purl.obolibrary.org/obo/UBERON_0006104","Brodmann (1909) area 36")</f>
        <v/>
      </c>
      <c r="B15" t="inlineStr">
        <is>
          <t>&lt;http://purl.obolibrary.org/obo/UBERON_0006104&gt;</t>
        </is>
      </c>
      <c r="C15" t="inlineStr">
        <is>
          <t>perirhinal-ectorhinal cortex</t>
        </is>
      </c>
      <c r="D15" t="inlineStr">
        <is>
          <t>&lt;http://purl.obolibrary.org/obo/DMBA_16086&gt;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region of Hipp</t>
        </is>
      </c>
      <c r="D16" t="inlineStr">
        <is>
          <t>&lt;http://purl.obolibrary.org/obo/DHBA_10297&gt;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&lt;http://purl.obolibrary.org/obo/DMBA_16131&gt;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field</t>
        </is>
      </c>
      <c r="D18" t="inlineStr">
        <is>
          <t>&lt;http://purl.obolibrary.org/obo/HBA_12892&gt;</t>
        </is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Field CA1</t>
        </is>
      </c>
      <c r="D19" t="inlineStr">
        <is>
          <t>&lt;http://purl.obolibrary.org/obo/MBA_382&gt;</t>
        </is>
      </c>
    </row>
    <row r="20">
      <c r="A20">
        <f>HYPERLINK("https://www.ebi.ac.uk/ols/ontologies/uberon/terms?iri=http://purl.obolibrary.org/obo/UBERON_0003881","CA1 field of hippocampus")</f>
        <v/>
      </c>
      <c r="B20" t="inlineStr">
        <is>
          <t>&lt;http://purl.obolibrary.org/obo/UBERON_0003881&gt;</t>
        </is>
      </c>
      <c r="C20" t="inlineStr">
        <is>
          <t>CA1 region</t>
        </is>
      </c>
      <c r="D20" t="inlineStr">
        <is>
          <t>&lt;http://purl.obolibrary.org/obo/PBA_10058&gt;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&lt;http://purl.obolibrary.org/obo/DMBA_16135&gt;</t>
        </is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Field CA1, stratum lacunosum-moleculare</t>
        </is>
      </c>
      <c r="D22" t="inlineStr">
        <is>
          <t>&lt;http://purl.obolibrary.org/obo/MBA_391&gt;</t>
        </is>
      </c>
    </row>
    <row r="23">
      <c r="A23">
        <f>HYPERLINK("https://www.ebi.ac.uk/ols/ontologies/uberon/terms?iri=http://purl.obolibrary.org/obo/UBERON_0014557","CA1 stratum lacunosum moleculare")</f>
        <v/>
      </c>
      <c r="B23" t="inlineStr">
        <is>
          <t>&lt;http://purl.obolibrary.org/obo/UBERON_0014557&gt;</t>
        </is>
      </c>
      <c r="C23" t="inlineStr">
        <is>
          <t>stratum lacunosum-moleculare of CA1</t>
        </is>
      </c>
      <c r="D23" t="inlineStr">
        <is>
          <t>&lt;http://purl.obolibrary.org/obo/PBA_10062&gt;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&lt;http://purl.obolibrary.org/obo/DMBA_16132&gt;</t>
        </is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Field CA1, stratum oriens</t>
        </is>
      </c>
      <c r="D25" t="inlineStr">
        <is>
          <t>&lt;http://purl.obolibrary.org/obo/MBA_399&gt;</t>
        </is>
      </c>
    </row>
    <row r="26">
      <c r="A26">
        <f>HYPERLINK("https://www.ebi.ac.uk/ols/ontologies/uberon/terms?iri=http://purl.obolibrary.org/obo/UBERON_0014552","CA1 stratum oriens")</f>
        <v/>
      </c>
      <c r="B26" t="inlineStr">
        <is>
          <t>&lt;http://purl.obolibrary.org/obo/UBERON_0014552&gt;</t>
        </is>
      </c>
      <c r="C26" t="inlineStr">
        <is>
          <t>stratum oriens of CA1</t>
        </is>
      </c>
      <c r="D26" t="inlineStr">
        <is>
          <t>&lt;http://purl.obolibrary.org/obo/PBA_10059&gt;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&lt;http://purl.obolibrary.org/obo/DMBA_16134&gt;</t>
        </is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Field CA1, stratum radiatum</t>
        </is>
      </c>
      <c r="D28" t="inlineStr">
        <is>
          <t>&lt;http://purl.obolibrary.org/obo/MBA_415&gt;</t>
        </is>
      </c>
    </row>
    <row r="29">
      <c r="A29">
        <f>HYPERLINK("https://www.ebi.ac.uk/ols/ontologies/uberon/terms?iri=http://purl.obolibrary.org/obo/UBERON_0014554","CA1 stratum radiatum")</f>
        <v/>
      </c>
      <c r="B29" t="inlineStr">
        <is>
          <t>&lt;http://purl.obolibrary.org/obo/UBERON_0014554&gt;</t>
        </is>
      </c>
      <c r="C29" t="inlineStr">
        <is>
          <t>stratum radiatum of CA1</t>
        </is>
      </c>
      <c r="D29" t="inlineStr">
        <is>
          <t>&lt;http://purl.obolibrary.org/obo/PBA_10061&gt;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region of Hipp</t>
        </is>
      </c>
      <c r="D30" t="inlineStr">
        <is>
          <t>&lt;http://purl.obolibrary.org/obo/DHBA_10298&gt;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&lt;http://purl.obolibrary.org/obo/DMBA_16136&gt;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field</t>
        </is>
      </c>
      <c r="D32" t="inlineStr">
        <is>
          <t>&lt;http://purl.obolibrary.org/obo/HBA_12893&gt;</t>
        </is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Field CA2</t>
        </is>
      </c>
      <c r="D33" t="inlineStr">
        <is>
          <t>&lt;http://purl.obolibrary.org/obo/MBA_423&gt;</t>
        </is>
      </c>
    </row>
    <row r="34">
      <c r="A34">
        <f>HYPERLINK("https://www.ebi.ac.uk/ols/ontologies/uberon/terms?iri=http://purl.obolibrary.org/obo/UBERON_0003882","CA2 field of hippocampus")</f>
        <v/>
      </c>
      <c r="B34" t="inlineStr">
        <is>
          <t>&lt;http://purl.obolibrary.org/obo/UBERON_0003882&gt;</t>
        </is>
      </c>
      <c r="C34" t="inlineStr">
        <is>
          <t>CA2 region</t>
        </is>
      </c>
      <c r="D34" t="inlineStr">
        <is>
          <t>&lt;http://purl.obolibrary.org/obo/PBA_10063&gt;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&lt;http://purl.obolibrary.org/obo/DMBA_16137&gt;</t>
        </is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Field CA2, stratum lacunosum-moleculare</t>
        </is>
      </c>
      <c r="D36" t="inlineStr">
        <is>
          <t>&lt;http://purl.obolibrary.org/obo/MBA_431&gt;</t>
        </is>
      </c>
    </row>
    <row r="37">
      <c r="A37">
        <f>HYPERLINK("https://www.ebi.ac.uk/ols/ontologies/uberon/terms?iri=http://purl.obolibrary.org/obo/UBERON_0014558","CA2 stratum lacunosum moleculare")</f>
        <v/>
      </c>
      <c r="B37" t="inlineStr">
        <is>
          <t>&lt;http://purl.obolibrary.org/obo/UBERON_0014558&gt;</t>
        </is>
      </c>
      <c r="C37" t="inlineStr">
        <is>
          <t>stratum lacunosum-moleculare of CA2</t>
        </is>
      </c>
      <c r="D37" t="inlineStr">
        <is>
          <t>&lt;http://purl.obolibrary.org/obo/PBA_10067&gt;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&lt;http://purl.obolibrary.org/obo/DMBA_16138&gt;</t>
        </is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Field CA2, stratum oriens</t>
        </is>
      </c>
      <c r="D39" t="inlineStr">
        <is>
          <t>&lt;http://purl.obolibrary.org/obo/MBA_438&gt;</t>
        </is>
      </c>
    </row>
    <row r="40">
      <c r="A40">
        <f>HYPERLINK("https://www.ebi.ac.uk/ols/ontologies/uberon/terms?iri=http://purl.obolibrary.org/obo/UBERON_0014551","CA2 stratum oriens")</f>
        <v/>
      </c>
      <c r="B40" t="inlineStr">
        <is>
          <t>&lt;http://purl.obolibrary.org/obo/UBERON_0014551&gt;</t>
        </is>
      </c>
      <c r="C40" t="inlineStr">
        <is>
          <t>stratum oriens of CA2</t>
        </is>
      </c>
      <c r="D40" t="inlineStr">
        <is>
          <t>&lt;http://purl.obolibrary.org/obo/PBA_10064&gt;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&lt;http://purl.obolibrary.org/obo/DMBA_16140&gt;</t>
        </is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Field CA2, stratum radiatum</t>
        </is>
      </c>
      <c r="D42" t="inlineStr">
        <is>
          <t>&lt;http://purl.obolibrary.org/obo/MBA_454&gt;</t>
        </is>
      </c>
    </row>
    <row r="43">
      <c r="A43">
        <f>HYPERLINK("https://www.ebi.ac.uk/ols/ontologies/uberon/terms?iri=http://purl.obolibrary.org/obo/UBERON_0014555","CA2 stratum radiatum")</f>
        <v/>
      </c>
      <c r="B43" t="inlineStr">
        <is>
          <t>&lt;http://purl.obolibrary.org/obo/UBERON_0014555&gt;</t>
        </is>
      </c>
      <c r="C43" t="inlineStr">
        <is>
          <t>stratum radiatum of CA2</t>
        </is>
      </c>
      <c r="D43" t="inlineStr">
        <is>
          <t>&lt;http://purl.obolibrary.org/obo/PBA_10066&gt;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region of Hipp</t>
        </is>
      </c>
      <c r="D44" t="inlineStr">
        <is>
          <t>&lt;http://purl.obolibrary.org/obo/DHBA_10299&gt;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&lt;http://purl.obolibrary.org/obo/DMBA_16141&gt;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field</t>
        </is>
      </c>
      <c r="D46" t="inlineStr">
        <is>
          <t>&lt;http://purl.obolibrary.org/obo/HBA_12894&gt;</t>
        </is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Field CA3</t>
        </is>
      </c>
      <c r="D47" t="inlineStr">
        <is>
          <t>&lt;http://purl.obolibrary.org/obo/MBA_463&gt;</t>
        </is>
      </c>
    </row>
    <row r="48">
      <c r="A48">
        <f>HYPERLINK("https://www.ebi.ac.uk/ols/ontologies/uberon/terms?iri=http://purl.obolibrary.org/obo/UBERON_0003883","CA3 field of hippocampus")</f>
        <v/>
      </c>
      <c r="B48" t="inlineStr">
        <is>
          <t>&lt;http://purl.obolibrary.org/obo/UBERON_0003883&gt;</t>
        </is>
      </c>
      <c r="C48" t="inlineStr">
        <is>
          <t>CA3 region</t>
        </is>
      </c>
      <c r="D48" t="inlineStr">
        <is>
          <t>&lt;http://purl.obolibrary.org/obo/PBA_10068&gt;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&lt;http://purl.obolibrary.org/obo/DMBA_16146&gt;</t>
        </is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Field CA3, stratum lacunosum-moleculare</t>
        </is>
      </c>
      <c r="D50" t="inlineStr">
        <is>
          <t>&lt;http://purl.obolibrary.org/obo/MBA_471&gt;</t>
        </is>
      </c>
    </row>
    <row r="51">
      <c r="A51">
        <f>HYPERLINK("https://www.ebi.ac.uk/ols/ontologies/uberon/terms?iri=http://purl.obolibrary.org/obo/UBERON_0014559","CA3 stratum lacunosum moleculare")</f>
        <v/>
      </c>
      <c r="B51" t="inlineStr">
        <is>
          <t>&lt;http://purl.obolibrary.org/obo/UBERON_0014559&gt;</t>
        </is>
      </c>
      <c r="C51" t="inlineStr">
        <is>
          <t>stratum lacunosum-moleculare of CA3</t>
        </is>
      </c>
      <c r="D51" t="inlineStr">
        <is>
          <t>&lt;http://purl.obolibrary.org/obo/PBA_10073&gt;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&lt;http://purl.obolibrary.org/obo/DMBA_16144&gt;</t>
        </is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Field CA3, stratum lucidum</t>
        </is>
      </c>
      <c r="D53" t="inlineStr">
        <is>
          <t>&lt;http://purl.obolibrary.org/obo/MBA_479&gt;</t>
        </is>
      </c>
    </row>
    <row r="54">
      <c r="A54">
        <f>HYPERLINK("https://www.ebi.ac.uk/ols/ontologies/uberon/terms?iri=http://purl.obolibrary.org/obo/UBERON_0014560","CA3 stratum lucidum")</f>
        <v/>
      </c>
      <c r="B54" t="inlineStr">
        <is>
          <t>&lt;http://purl.obolibrary.org/obo/UBERON_0014560&gt;</t>
        </is>
      </c>
      <c r="C54" t="inlineStr">
        <is>
          <t>hippocampal stratum lucidum of CA3</t>
        </is>
      </c>
      <c r="D54" t="inlineStr">
        <is>
          <t>&lt;http://purl.obolibrary.org/obo/PBA_10071&gt;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&lt;http://purl.obolibrary.org/obo/DMBA_16142&gt;</t>
        </is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Field CA3, stratum oriens</t>
        </is>
      </c>
      <c r="D56" t="inlineStr">
        <is>
          <t>&lt;http://purl.obolibrary.org/obo/MBA_486&gt;</t>
        </is>
      </c>
    </row>
    <row r="57">
      <c r="A57">
        <f>HYPERLINK("https://www.ebi.ac.uk/ols/ontologies/uberon/terms?iri=http://purl.obolibrary.org/obo/UBERON_0014553","CA3 stratum oriens")</f>
        <v/>
      </c>
      <c r="B57" t="inlineStr">
        <is>
          <t>&lt;http://purl.obolibrary.org/obo/UBERON_0014553&gt;</t>
        </is>
      </c>
      <c r="C57" t="inlineStr">
        <is>
          <t>stratum oriens of CA3</t>
        </is>
      </c>
      <c r="D57" t="inlineStr">
        <is>
          <t>&lt;http://purl.obolibrary.org/obo/PBA_10069&gt;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&lt;http://purl.obolibrary.org/obo/DMBA_16145&gt;</t>
        </is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Field CA3, stratum radiatum</t>
        </is>
      </c>
      <c r="D59" t="inlineStr">
        <is>
          <t>&lt;http://purl.obolibrary.org/obo/MBA_504&gt;</t>
        </is>
      </c>
    </row>
    <row r="60">
      <c r="A60">
        <f>HYPERLINK("https://www.ebi.ac.uk/ols/ontologies/uberon/terms?iri=http://purl.obolibrary.org/obo/UBERON_0014556","CA3 stratum radiatum")</f>
        <v/>
      </c>
      <c r="B60" t="inlineStr">
        <is>
          <t>&lt;http://purl.obolibrary.org/obo/UBERON_0014556&gt;</t>
        </is>
      </c>
      <c r="C60" t="inlineStr">
        <is>
          <t>stratum radiatum of CA3</t>
        </is>
      </c>
      <c r="D60" t="inlineStr">
        <is>
          <t>&lt;http://purl.obolibrary.org/obo/PBA_10072&gt;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 of Hipp</t>
        </is>
      </c>
      <c r="D61" t="inlineStr">
        <is>
          <t>&lt;http://purl.obolibrary.org/obo/DHBA_10300&gt;</t>
        </is>
      </c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field</t>
        </is>
      </c>
      <c r="D62" t="inlineStr">
        <is>
          <t>&lt;http://purl.obolibrary.org/obo/HBA_12895&gt;</t>
        </is>
      </c>
    </row>
    <row r="63">
      <c r="A63">
        <f>HYPERLINK("https://www.ebi.ac.uk/ols/ontologies/uberon/terms?iri=http://purl.obolibrary.org/obo/UBERON_0003884","CA4 field of hippocampus")</f>
        <v/>
      </c>
      <c r="B63" t="inlineStr">
        <is>
          <t>&lt;http://purl.obolibrary.org/obo/UBERON_0003884&gt;</t>
        </is>
      </c>
      <c r="C63" t="inlineStr">
        <is>
          <t>CA4 region</t>
        </is>
      </c>
      <c r="D63" t="inlineStr">
        <is>
          <t>&lt;http://purl.obolibrary.org/obo/PBA_10074&gt;</t>
        </is>
      </c>
    </row>
    <row r="64">
      <c r="A64">
        <f>HYPERLINK("https://www.ebi.ac.uk/ols/ontologies/uberon/terms?iri=http://purl.obolibrary.org/obo/UBERON_0035935","Meyer's loop of optic radiation")</f>
        <v/>
      </c>
      <c r="B64" t="inlineStr">
        <is>
          <t>&lt;http://purl.obolibrary.org/obo/UBERON_0035935&gt;</t>
        </is>
      </c>
      <c r="C64" t="inlineStr">
        <is>
          <t xml:space="preserve">Meyer's loop of optic radiation </t>
        </is>
      </c>
      <c r="D64" t="inlineStr">
        <is>
          <t>&lt;http://purl.obolibrary.org/obo/HBA_265505214&gt;</t>
        </is>
      </c>
    </row>
    <row r="65">
      <c r="A65">
        <f>HYPERLINK("https://www.ebi.ac.uk/ols/ontologies/uberon/terms?iri=http://purl.obolibrary.org/obo/UBERON_0002979","Purkinje cell layer of cerebellar cortex")</f>
        <v/>
      </c>
      <c r="B65" t="inlineStr">
        <is>
          <t>&lt;http://purl.obolibrary.org/obo/UBERON_0002979&gt;</t>
        </is>
      </c>
      <c r="C65" t="inlineStr">
        <is>
          <t>Cerebellar cortex, Purkinje layer</t>
        </is>
      </c>
      <c r="D65" t="inlineStr">
        <is>
          <t>&lt;http://purl.obolibrary.org/obo/MBA_1145&gt;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&lt;http://purl.obolibrary.org/obo/HBA_9325&gt;</t>
        </is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&lt;http://purl.obolibrary.org/obo/MBA_710&gt;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nucleus</t>
        </is>
      </c>
      <c r="D68" t="inlineStr">
        <is>
          <t>&lt;http://purl.obolibrary.org/obo/DHBA_12418&gt;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motor nucleus</t>
        </is>
      </c>
      <c r="D69" t="inlineStr">
        <is>
          <t>&lt;http://purl.obolibrary.org/obo/DMBA_17279&gt;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&lt;http://purl.obolibrary.org/obo/HBA_9136&gt;</t>
        </is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&lt;http://purl.obolibrary.org/obo/MBA_653&gt;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nerve</t>
        </is>
      </c>
      <c r="D72" t="inlineStr">
        <is>
          <t>&lt;http://purl.obolibrary.org/obo/HBA_9340&gt;</t>
        </is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spinal nerve</t>
        </is>
      </c>
      <c r="D73" t="inlineStr">
        <is>
          <t>&lt;http://purl.obolibrary.org/obo/MBA_717&gt;</t>
        </is>
      </c>
    </row>
    <row r="74">
      <c r="A74">
        <f>HYPERLINK("https://www.ebi.ac.uk/ols/ontologies/uberon/terms?iri=http://purl.obolibrary.org/obo/UBERON_0035976","accessory abducens nucleus")</f>
        <v/>
      </c>
      <c r="B74" t="inlineStr">
        <is>
          <t>&lt;http://purl.obolibrary.org/obo/UBERON_0035976&gt;</t>
        </is>
      </c>
      <c r="C74" t="inlineStr">
        <is>
          <t>Accessory abducens nucleus</t>
        </is>
      </c>
      <c r="D74" t="inlineStr">
        <is>
          <t>&lt;http://purl.obolibrary.org/obo/MBA_568&gt;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 (accessory basal nucleus)</t>
        </is>
      </c>
      <c r="D75" t="inlineStr">
        <is>
          <t>&lt;http://purl.obolibrary.org/obo/DHBA_10369&gt;</t>
        </is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</t>
        </is>
      </c>
      <c r="D76" t="inlineStr">
        <is>
          <t>&lt;http://purl.obolibrary.org/obo/HBA_4350&gt;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accessory cuneate nucleus</t>
        </is>
      </c>
      <c r="D77" t="inlineStr">
        <is>
          <t>&lt;http://purl.obolibrary.org/obo/HBA_9513&gt;</t>
        </is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External cuneate nucleus</t>
        </is>
      </c>
      <c r="D78" t="inlineStr">
        <is>
          <t>&lt;http://purl.obolibrary.org/obo/MBA_903&gt;</t>
        </is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Accessory olfactory bulb, mitral layer</t>
        </is>
      </c>
      <c r="D89" t="inlineStr">
        <is>
          <t>&lt;http://purl.obolibrary.org/obo/MBA_204&gt;</t>
        </is>
      </c>
    </row>
    <row r="90">
      <c r="A90">
        <f>HYPERLINK("https://www.ebi.ac.uk/ols/ontologies/uberon/terms?iri=http://purl.obolibrary.org/obo/UBERON_0035595","accessory optic tract")</f>
        <v/>
      </c>
      <c r="B90" t="inlineStr">
        <is>
          <t>&lt;http://purl.obolibrary.org/obo/UBERON_0035595&gt;</t>
        </is>
      </c>
      <c r="C90" t="inlineStr">
        <is>
          <t>accessory optic tract</t>
        </is>
      </c>
      <c r="D90" t="inlineStr">
        <is>
          <t>&lt;http://purl.obolibrary.org/obo/MBA_876&gt;</t>
        </is>
      </c>
    </row>
    <row r="91">
      <c r="A91">
        <f>HYPERLINK("https://www.ebi.ac.uk/ols/ontologies/uberon/terms?iri=http://purl.obolibrary.org/obo/UBERON_0034893","agranular insular cortex")</f>
        <v/>
      </c>
      <c r="B91" t="inlineStr">
        <is>
          <t>&lt;http://purl.obolibrary.org/obo/UBERON_0034893&gt;</t>
        </is>
      </c>
      <c r="C91" t="inlineStr">
        <is>
          <t>dysgranular insular cortex</t>
        </is>
      </c>
      <c r="D91" t="inlineStr">
        <is>
          <t>&lt;http://purl.obolibrary.org/obo/DHBA_10289&gt;</t>
        </is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agranular insular cortex (area Iag)</t>
        </is>
      </c>
      <c r="D92" t="inlineStr">
        <is>
          <t>&lt;http://purl.obolibrary.org/obo/DHBA_10328&gt;</t>
        </is>
      </c>
    </row>
    <row r="93">
      <c r="A93">
        <f>HYPERLINK("https://www.ebi.ac.uk/ols/ontologies/uberon/terms?iri=http://purl.obolibrary.org/obo/UBERON_0014734","allocortex")</f>
        <v/>
      </c>
      <c r="B93" t="inlineStr">
        <is>
          <t>&lt;http://purl.obolibrary.org/obo/UBERON_0014734&gt;</t>
        </is>
      </c>
      <c r="C93" t="inlineStr">
        <is>
          <t>allocortex</t>
        </is>
      </c>
      <c r="D93" t="inlineStr">
        <is>
          <t>&lt;http://purl.obolibrary.org/obo/DHBA_10292&gt;</t>
        </is>
      </c>
    </row>
    <row r="94">
      <c r="A94">
        <f>HYPERLINK("https://www.ebi.ac.uk/ols/ontologies/uberon/terms?iri=http://purl.obolibrary.org/obo/UBERON_0036164","ambient gyrus")</f>
        <v/>
      </c>
      <c r="B94" t="inlineStr">
        <is>
          <t>&lt;http://purl.obolibrary.org/obo/UBERON_0036164&gt;</t>
        </is>
      </c>
      <c r="C94" t="inlineStr">
        <is>
          <t>ambiens gyrus</t>
        </is>
      </c>
      <c r="D94" t="inlineStr">
        <is>
          <t>&lt;http://purl.obolibrary.org/obo/DHBA_12166&gt;</t>
        </is>
      </c>
    </row>
    <row r="95">
      <c r="A95">
        <f>HYPERLINK("https://www.ebi.ac.uk/ols/ontologies/uberon/terms?iri=http://purl.obolibrary.org/obo/UBERON_0035938","amiculum of inferior olive")</f>
        <v/>
      </c>
      <c r="B95" t="inlineStr">
        <is>
          <t>&lt;http://purl.obolibrary.org/obo/UBERON_0035938&gt;</t>
        </is>
      </c>
      <c r="C95" t="inlineStr">
        <is>
          <t>amiculum of the olive</t>
        </is>
      </c>
      <c r="D95" t="inlineStr">
        <is>
          <t>&lt;http://purl.obolibrary.org/obo/DHBA_12728&gt;</t>
        </is>
      </c>
    </row>
    <row r="96">
      <c r="A96">
        <f>HYPERLINK("https://www.ebi.ac.uk/ols/ontologies/uberon/terms?iri=http://purl.obolibrary.org/obo/UBERON_0035938","amiculum of inferior olive")</f>
        <v/>
      </c>
      <c r="B96" t="inlineStr">
        <is>
          <t>&lt;http://purl.obolibrary.org/obo/UBERON_0035938&gt;</t>
        </is>
      </c>
      <c r="C96" t="inlineStr">
        <is>
          <t>amiculum of the olive</t>
        </is>
      </c>
      <c r="D96" t="inlineStr">
        <is>
          <t>&lt;http://purl.obolibrary.org/obo/HBA_265505538&gt;</t>
        </is>
      </c>
    </row>
    <row r="97">
      <c r="A97">
        <f>HYPERLINK("https://www.ebi.ac.uk/ols/ontologies/uberon/terms?iri=http://purl.obolibrary.org/obo/UBERON_0001876","amygdala")</f>
        <v/>
      </c>
      <c r="B97" t="inlineStr">
        <is>
          <t>&lt;http://purl.obolibrary.org/obo/UBERON_0001876&gt;</t>
        </is>
      </c>
      <c r="C97" t="inlineStr">
        <is>
          <t>amygdaloid complex</t>
        </is>
      </c>
      <c r="D97" t="inlineStr">
        <is>
          <t>&lt;http://purl.obolibrary.org/obo/DHBA_10361&gt;</t>
        </is>
      </c>
    </row>
    <row r="98">
      <c r="A98">
        <f>HYPERLINK("https://www.ebi.ac.uk/ols/ontologies/uberon/terms?iri=http://purl.obolibrary.org/obo/UBERON_0001876","amygdala")</f>
        <v/>
      </c>
      <c r="B98" t="inlineStr">
        <is>
          <t>&lt;http://purl.obolibrary.org/obo/UBERON_0001876&gt;</t>
        </is>
      </c>
      <c r="C98" t="inlineStr">
        <is>
          <t>amygdala</t>
        </is>
      </c>
      <c r="D98" t="inlineStr">
        <is>
          <t>&lt;http://purl.obolibrary.org/obo/HBA_4327&gt;</t>
        </is>
      </c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&lt;http://purl.obolibrary.org/obo/PBA_4002&gt;</t>
        </is>
      </c>
    </row>
    <row r="100">
      <c r="A100">
        <f>HYPERLINK("https://www.ebi.ac.uk/ols/ontologies/uberon/terms?iri=http://purl.obolibrary.org/obo/UBERON_0034673","amygdalohippocampal area")</f>
        <v/>
      </c>
      <c r="B100" t="inlineStr">
        <is>
          <t>&lt;http://purl.obolibrary.org/obo/UBERON_0034673&gt;</t>
        </is>
      </c>
      <c r="C100" t="inlineStr">
        <is>
          <t>amygdalohippocampal area</t>
        </is>
      </c>
      <c r="D100" t="inlineStr">
        <is>
          <t>&lt;http://purl.obolibrary.org/obo/DHBA_10377&gt;</t>
        </is>
      </c>
    </row>
    <row r="101">
      <c r="A101">
        <f>HYPERLINK("https://www.ebi.ac.uk/ols/ontologies/uberon/terms?iri=http://purl.obolibrary.org/obo/UBERON_0034673","amygdalohippocampal area")</f>
        <v/>
      </c>
      <c r="B101" t="inlineStr">
        <is>
          <t>&lt;http://purl.obolibrary.org/obo/UBERON_0034673&gt;</t>
        </is>
      </c>
      <c r="C101" t="inlineStr">
        <is>
          <t>amygdalohippocampal area</t>
        </is>
      </c>
      <c r="D101" t="inlineStr">
        <is>
          <t>&lt;http://purl.obolibrary.org/obo/DMBA_15945&gt;</t>
        </is>
      </c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area, left</t>
        </is>
      </c>
      <c r="D102" t="inlineStr">
        <is>
          <t>&lt;http://purl.obolibrary.org/obo/HBA_4330&gt;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&lt;http://purl.obolibrary.org/obo/PBA_10135&gt;</t>
        </is>
      </c>
    </row>
    <row r="104">
      <c r="A104">
        <f>HYPERLINK("https://www.ebi.ac.uk/ols/ontologies/uberon/terms?iri=http://purl.obolibrary.org/obo/UBERON_0035027","amygdalohippocampal area, magnocellular division")</f>
        <v/>
      </c>
      <c r="B104" t="inlineStr">
        <is>
          <t>&lt;http://purl.obolibrary.org/obo/UBERON_0035027&gt;</t>
        </is>
      </c>
      <c r="C104" t="inlineStr">
        <is>
          <t>amygdalohippocampal area, left, magnocellular division</t>
        </is>
      </c>
      <c r="D104" t="inlineStr">
        <is>
          <t>&lt;http://purl.obolibrary.org/obo/HBA_265504452&gt;</t>
        </is>
      </c>
    </row>
    <row r="105">
      <c r="A105">
        <f>HYPERLINK("https://www.ebi.ac.uk/ols/ontologies/uberon/terms?iri=http://purl.obolibrary.org/obo/UBERON_0035027","amygdalohippocampal area, magnocellular division")</f>
        <v/>
      </c>
      <c r="B105" t="inlineStr">
        <is>
          <t>&lt;http://purl.obolibrary.org/obo/UBERON_0035027&gt;</t>
        </is>
      </c>
      <c r="C105" t="inlineStr">
        <is>
          <t>amygdalohippocampal area, magnocellualr part</t>
        </is>
      </c>
      <c r="D105" t="inlineStr">
        <is>
          <t>&lt;http://purl.obolibrary.org/obo/PBA_10136&gt;</t>
        </is>
      </c>
    </row>
    <row r="106">
      <c r="A106">
        <f>HYPERLINK("https://www.ebi.ac.uk/ols/ontologies/uberon/terms?iri=http://purl.obolibrary.org/obo/UBERON_0035028","amygdalohippocampal area, parvocellular division")</f>
        <v/>
      </c>
      <c r="B106" t="inlineStr">
        <is>
          <t>&lt;http://purl.obolibrary.org/obo/UBERON_0035028&gt;</t>
        </is>
      </c>
      <c r="C106" t="inlineStr">
        <is>
          <t>amygdalohippocampal area, left, parvocellular division</t>
        </is>
      </c>
      <c r="D106" t="inlineStr">
        <is>
          <t>&lt;http://purl.obolibrary.org/obo/HBA_265504456&gt;</t>
        </is>
      </c>
    </row>
    <row r="107">
      <c r="A107">
        <f>HYPERLINK("https://www.ebi.ac.uk/ols/ontologies/uberon/terms?iri=http://purl.obolibrary.org/obo/UBERON_0035028","amygdalohippocampal area, parvocellular division")</f>
        <v/>
      </c>
      <c r="B107" t="inlineStr">
        <is>
          <t>&lt;http://purl.obolibrary.org/obo/UBERON_0035028&gt;</t>
        </is>
      </c>
      <c r="C107" t="inlineStr">
        <is>
          <t>amygdalohippocampal area, parvocelluar part</t>
        </is>
      </c>
      <c r="D107" t="inlineStr">
        <is>
          <t>&lt;http://purl.obolibrary.org/obo/PBA_10137&gt;</t>
        </is>
      </c>
    </row>
    <row r="108">
      <c r="A108">
        <f>HYPERLINK("https://www.ebi.ac.uk/ols/ontologies/uberon/terms?iri=http://purl.obolibrary.org/obo/UBERON_0035026","amygdalohippocampal transition area")</f>
        <v/>
      </c>
      <c r="B108" t="inlineStr">
        <is>
          <t>&lt;http://purl.obolibrary.org/obo/UBERON_0035026&gt;</t>
        </is>
      </c>
      <c r="C108" t="inlineStr">
        <is>
          <t>amygdalohippocampal transition area</t>
        </is>
      </c>
      <c r="D108" t="inlineStr">
        <is>
          <t>&lt;http://purl.obolibrary.org/obo/DHBA_10380&gt;</t>
        </is>
      </c>
    </row>
    <row r="109">
      <c r="A109">
        <f>HYPERLINK("https://www.ebi.ac.uk/ols/ontologies/uberon/terms?iri=http://purl.obolibrary.org/obo/UBERON_0034989","amygdalopiriform transition area")</f>
        <v/>
      </c>
      <c r="B109" t="inlineStr">
        <is>
          <t>&lt;http://purl.obolibrary.org/obo/UBERON_0034989&gt;</t>
        </is>
      </c>
      <c r="C109" t="inlineStr">
        <is>
          <t>amygdalopiriform transition area</t>
        </is>
      </c>
      <c r="D109" t="inlineStr">
        <is>
          <t>&lt;http://purl.obolibrary.org/obo/PBA_10140&gt;</t>
        </is>
      </c>
    </row>
    <row r="110">
      <c r="A110">
        <f>HYPERLINK("https://www.ebi.ac.uk/ols/ontologies/uberon/terms?iri=http://purl.obolibrary.org/obo/UBERON_0001062","anatomical entity")</f>
        <v/>
      </c>
      <c r="B110" t="inlineStr">
        <is>
          <t>&lt;http://purl.obolibrary.org/obo/UBERON_0001062&gt;</t>
        </is>
      </c>
      <c r="C110" t="inlineStr">
        <is>
          <t>ABA entity</t>
        </is>
      </c>
      <c r="D110" t="inlineStr">
        <is>
          <t>&lt;http://purl.obolibrary.org/obo/ABA_ENTITY&gt;</t>
        </is>
      </c>
    </row>
    <row r="111">
      <c r="A111">
        <f>HYPERLINK("https://www.ebi.ac.uk/ols/ontologies/uberon/terms?iri=http://purl.obolibrary.org/obo/UBERON_0001062","anatomical entity")</f>
        <v/>
      </c>
      <c r="B111" t="inlineStr">
        <is>
          <t>&lt;http://purl.obolibrary.org/obo/UBERON_0001062&gt;</t>
        </is>
      </c>
      <c r="C111" t="inlineStr">
        <is>
          <t>DHBA entity</t>
        </is>
      </c>
      <c r="D111" t="inlineStr">
        <is>
          <t>&lt;http://purl.obolibrary.org/obo/DHBA_ENTITY&gt;</t>
        </is>
      </c>
    </row>
    <row r="112">
      <c r="A112">
        <f>HYPERLINK("https://www.ebi.ac.uk/ols/ontologies/uberon/terms?iri=http://purl.obolibrary.org/obo/UBERON_0001062","anatomical entity")</f>
        <v/>
      </c>
      <c r="B112" t="inlineStr">
        <is>
          <t>&lt;http://purl.obolibrary.org/obo/UBERON_0001062&gt;</t>
        </is>
      </c>
      <c r="C112" t="inlineStr">
        <is>
          <t>DMBA entity</t>
        </is>
      </c>
      <c r="D112" t="inlineStr">
        <is>
          <t>&lt;http://purl.obolibrary.org/obo/DMBA_ENTITY&gt;</t>
        </is>
      </c>
    </row>
    <row r="113">
      <c r="A113">
        <f>HYPERLINK("https://www.ebi.ac.uk/ols/ontologies/uberon/terms?iri=http://purl.obolibrary.org/obo/UBERON_0001062","anatomical entity")</f>
        <v/>
      </c>
      <c r="B113" t="inlineStr">
        <is>
          <t>&lt;http://purl.obolibrary.org/obo/UBERON_0001062&gt;</t>
        </is>
      </c>
      <c r="C113" t="inlineStr">
        <is>
          <t>HBA entity</t>
        </is>
      </c>
      <c r="D113" t="inlineStr">
        <is>
          <t>&lt;http://purl.obolibrary.org/obo/HBA_ENTITY&gt;</t>
        </is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MBA entity</t>
        </is>
      </c>
      <c r="D114" t="inlineStr">
        <is>
          <t>&lt;http://purl.obolibrary.org/obo/MBA_ENTITY&gt;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PBA entity</t>
        </is>
      </c>
      <c r="D115" t="inlineStr">
        <is>
          <t>&lt;http://purl.obolibrary.org/obo/PBA_ENTITY&gt;</t>
        </is>
      </c>
    </row>
    <row r="116">
      <c r="A116">
        <f>HYPERLINK("https://www.ebi.ac.uk/ols/ontologies/uberon/terms?iri=http://purl.obolibrary.org/obo/UBERON_0002686","angular gyrus")</f>
        <v/>
      </c>
      <c r="B116" t="inlineStr">
        <is>
          <t>&lt;http://purl.obolibrary.org/obo/UBERON_0002686&gt;</t>
        </is>
      </c>
      <c r="C116" t="inlineStr">
        <is>
          <t>angular gyrus</t>
        </is>
      </c>
      <c r="D116" t="inlineStr">
        <is>
          <t>&lt;http://purl.obolibrary.org/obo/DHBA_12136&gt;</t>
        </is>
      </c>
    </row>
    <row r="117">
      <c r="A117">
        <f>HYPERLINK("https://www.ebi.ac.uk/ols/ontologies/uberon/terms?iri=http://purl.obolibrary.org/obo/UBERON_0002686","angular gyrus")</f>
        <v/>
      </c>
      <c r="B117" t="inlineStr">
        <is>
          <t>&lt;http://purl.obolibrary.org/obo/UBERON_0002686&gt;</t>
        </is>
      </c>
      <c r="C117" t="inlineStr">
        <is>
          <t>angular gyrus</t>
        </is>
      </c>
      <c r="D117" t="inlineStr">
        <is>
          <t>&lt;http://purl.obolibrary.org/obo/HBA_4111&gt;</t>
        </is>
      </c>
    </row>
    <row r="118">
      <c r="A118">
        <f>HYPERLINK("https://www.ebi.ac.uk/ols/ontologies/uberon/terms?iri=http://purl.obolibrary.org/obo/UBERON_0026725","angular sulcus")</f>
        <v/>
      </c>
      <c r="B118" t="inlineStr">
        <is>
          <t>&lt;http://purl.obolibrary.org/obo/UBERON_0026725&gt;</t>
        </is>
      </c>
      <c r="C118" t="inlineStr">
        <is>
          <t>angular sulcus</t>
        </is>
      </c>
      <c r="D118" t="inlineStr">
        <is>
          <t>&lt;http://purl.obolibrary.org/obo/HBA_9384&gt;</t>
        </is>
      </c>
    </row>
    <row r="119">
      <c r="A119">
        <f>HYPERLINK("https://www.ebi.ac.uk/ols/ontologies/uberon/terms?iri=http://purl.obolibrary.org/obo/UBERON_0009641","ansa lenticularis")</f>
        <v/>
      </c>
      <c r="B119" t="inlineStr">
        <is>
          <t>&lt;http://purl.obolibrary.org/obo/UBERON_0009641&gt;</t>
        </is>
      </c>
      <c r="C119" t="inlineStr">
        <is>
          <t>ansa lenticularis</t>
        </is>
      </c>
      <c r="D119" t="inlineStr">
        <is>
          <t>&lt;http://purl.obolibrary.org/obo/DHBA_10571&gt;</t>
        </is>
      </c>
    </row>
    <row r="120">
      <c r="A120">
        <f>HYPERLINK("https://www.ebi.ac.uk/ols/ontologies/uberon/terms?iri=http://purl.obolibrary.org/obo/UBERON_0009641","ansa lenticularis")</f>
        <v/>
      </c>
      <c r="B120" t="inlineStr">
        <is>
          <t>&lt;http://purl.obolibrary.org/obo/UBERON_0009641&gt;</t>
        </is>
      </c>
      <c r="C120" t="inlineStr">
        <is>
          <t>ansa lenticularis</t>
        </is>
      </c>
      <c r="D120" t="inlineStr">
        <is>
          <t>&lt;http://purl.obolibrary.org/obo/HBA_9237&gt;</t>
        </is>
      </c>
    </row>
    <row r="121">
      <c r="A121">
        <f>HYPERLINK("https://www.ebi.ac.uk/ols/ontologies/uberon/terms?iri=http://purl.obolibrary.org/obo/UBERON_0034896","ansa peduncularis")</f>
        <v/>
      </c>
      <c r="B121" t="inlineStr">
        <is>
          <t>&lt;http://purl.obolibrary.org/obo/UBERON_0034896&gt;</t>
        </is>
      </c>
      <c r="C121" t="inlineStr">
        <is>
          <t>ansa peduncularis</t>
        </is>
      </c>
      <c r="D121" t="inlineStr">
        <is>
          <t>&lt;http://purl.obolibrary.org/obo/DHBA_266441591&gt;</t>
        </is>
      </c>
    </row>
    <row r="122">
      <c r="A122">
        <f>HYPERLINK("https://www.ebi.ac.uk/ols/ontologies/uberon/terms?iri=http://purl.obolibrary.org/obo/UBERON_0034896","ansa peduncularis")</f>
        <v/>
      </c>
      <c r="B122" t="inlineStr">
        <is>
          <t>&lt;http://purl.obolibrary.org/obo/UBERON_0034896&gt;</t>
        </is>
      </c>
      <c r="C122" t="inlineStr">
        <is>
          <t>ansa peduncularis</t>
        </is>
      </c>
      <c r="D122" t="inlineStr">
        <is>
          <t>&lt;http://purl.obolibrary.org/obo/MBA_892&gt;</t>
        </is>
      </c>
    </row>
    <row r="123">
      <c r="A123">
        <f>HYPERLINK("https://www.ebi.ac.uk/ols/ontologies/uberon/terms?iri=http://purl.obolibrary.org/obo/UBERON_0005348","ansiform lobule")</f>
        <v/>
      </c>
      <c r="B123" t="inlineStr">
        <is>
          <t>&lt;http://purl.obolibrary.org/obo/UBERON_0005348&gt;</t>
        </is>
      </c>
      <c r="C123" t="inlineStr">
        <is>
          <t>Ansiform lobule</t>
        </is>
      </c>
      <c r="D123" t="inlineStr">
        <is>
          <t>&lt;http://purl.obolibrary.org/obo/MBA_1017&gt;</t>
        </is>
      </c>
    </row>
    <row r="124">
      <c r="A124">
        <f>HYPERLINK("https://www.ebi.ac.uk/ols/ontologies/uberon/terms?iri=http://purl.obolibrary.org/obo/UBERON_0005976","ansiform lobule crus I")</f>
        <v/>
      </c>
      <c r="B124" t="inlineStr">
        <is>
          <t>&lt;http://purl.obolibrary.org/obo/UBERON_0005976&gt;</t>
        </is>
      </c>
      <c r="C124" t="inlineStr">
        <is>
          <t>crus I</t>
        </is>
      </c>
      <c r="D124" t="inlineStr">
        <is>
          <t>&lt;http://purl.obolibrary.org/obo/HBA_12938&gt;</t>
        </is>
      </c>
    </row>
    <row r="125">
      <c r="A125">
        <f>HYPERLINK("https://www.ebi.ac.uk/ols/ontologies/uberon/terms?iri=http://purl.obolibrary.org/obo/UBERON_0005976","ansiform lobule crus I")</f>
        <v/>
      </c>
      <c r="B125" t="inlineStr">
        <is>
          <t>&lt;http://purl.obolibrary.org/obo/UBERON_0005976&gt;</t>
        </is>
      </c>
      <c r="C125" t="inlineStr">
        <is>
          <t>Crus 1</t>
        </is>
      </c>
      <c r="D125" t="inlineStr">
        <is>
          <t>&lt;http://purl.obolibrary.org/obo/MBA_1056&gt;</t>
        </is>
      </c>
    </row>
    <row r="126">
      <c r="A126">
        <f>HYPERLINK("https://www.ebi.ac.uk/ols/ontologies/uberon/terms?iri=http://purl.obolibrary.org/obo/UBERON_0005977","ansiform lobule crus II")</f>
        <v/>
      </c>
      <c r="B126" t="inlineStr">
        <is>
          <t>&lt;http://purl.obolibrary.org/obo/UBERON_0005977&gt;</t>
        </is>
      </c>
      <c r="C126" t="inlineStr">
        <is>
          <t>crus II</t>
        </is>
      </c>
      <c r="D126" t="inlineStr">
        <is>
          <t>&lt;http://purl.obolibrary.org/obo/HBA_12939&gt;</t>
        </is>
      </c>
    </row>
    <row r="127">
      <c r="A127">
        <f>HYPERLINK("https://www.ebi.ac.uk/ols/ontologies/uberon/terms?iri=http://purl.obolibrary.org/obo/UBERON_0005977","ansiform lobule crus II")</f>
        <v/>
      </c>
      <c r="B127" t="inlineStr">
        <is>
          <t>&lt;http://purl.obolibrary.org/obo/UBERON_0005977&gt;</t>
        </is>
      </c>
      <c r="C127" t="inlineStr">
        <is>
          <t>Crus 2</t>
        </is>
      </c>
      <c r="D127" t="inlineStr">
        <is>
          <t>&lt;http://purl.obolibrary.org/obo/MBA_1064&gt;</t>
        </is>
      </c>
    </row>
    <row r="128">
      <c r="A128">
        <f>HYPERLINK("https://www.ebi.ac.uk/ols/ontologies/uberon/terms?iri=http://purl.obolibrary.org/obo/UBERON_0014468","ansoparamedian fissure of cerebellum")</f>
        <v/>
      </c>
      <c r="B128" t="inlineStr">
        <is>
          <t>&lt;http://purl.obolibrary.org/obo/UBERON_0014468&gt;</t>
        </is>
      </c>
      <c r="C128" t="inlineStr">
        <is>
          <t>ansoparamedian fissure</t>
        </is>
      </c>
      <c r="D128" t="inlineStr">
        <is>
          <t>&lt;http://purl.obolibrary.org/obo/DHBA_266441733&gt;</t>
        </is>
      </c>
    </row>
    <row r="129">
      <c r="A129">
        <f>HYPERLINK("https://www.ebi.ac.uk/ols/ontologies/uberon/terms?iri=http://purl.obolibrary.org/obo/UBERON_0014468","ansoparamedian fissure of cerebellum")</f>
        <v/>
      </c>
      <c r="B129" t="inlineStr">
        <is>
          <t>&lt;http://purl.obolibrary.org/obo/UBERON_0014468&gt;</t>
        </is>
      </c>
      <c r="C129" t="inlineStr">
        <is>
          <t>ansoparamedian fissure</t>
        </is>
      </c>
      <c r="D129" t="inlineStr">
        <is>
          <t>&lt;http://purl.obolibrary.org/obo/HBA_9413&gt;</t>
        </is>
      </c>
    </row>
    <row r="130">
      <c r="A130">
        <f>HYPERLINK("https://www.ebi.ac.uk/ols/ontologies/uberon/terms?iri=http://purl.obolibrary.org/obo/UBERON_0014468","ansoparamedian fissure of cerebellum")</f>
        <v/>
      </c>
      <c r="B130" t="inlineStr">
        <is>
          <t>&lt;http://purl.obolibrary.org/obo/UBERON_0014468&gt;</t>
        </is>
      </c>
      <c r="C130" t="inlineStr">
        <is>
          <t>ansoparamedian fissure</t>
        </is>
      </c>
      <c r="D130" t="inlineStr">
        <is>
          <t>&lt;http://purl.obolibrary.org/obo/MBA_43&gt;</t>
        </is>
      </c>
    </row>
    <row r="131">
      <c r="A131">
        <f>HYPERLINK("https://www.ebi.ac.uk/ols/ontologies/uberon/terms?iri=http://purl.obolibrary.org/obo/UBERON_0002890","anterior amygdaloid area")</f>
        <v/>
      </c>
      <c r="B131" t="inlineStr">
        <is>
          <t>&lt;http://purl.obolibrary.org/obo/UBERON_0002890&gt;</t>
        </is>
      </c>
      <c r="C131" t="inlineStr">
        <is>
          <t>anterior amygdaloid area</t>
        </is>
      </c>
      <c r="D131" t="inlineStr">
        <is>
          <t>&lt;http://purl.obolibrary.org/obo/DHBA_10362&gt;</t>
        </is>
      </c>
    </row>
    <row r="132">
      <c r="A132">
        <f>HYPERLINK("https://www.ebi.ac.uk/ols/ontologies/uberon/terms?iri=http://purl.obolibrary.org/obo/UBERON_0002890","anterior amygdaloid area")</f>
        <v/>
      </c>
      <c r="B132" t="inlineStr">
        <is>
          <t>&lt;http://purl.obolibrary.org/obo/UBERON_0002890&gt;</t>
        </is>
      </c>
      <c r="C132" t="inlineStr">
        <is>
          <t>basolateral amygdaloid nucleus, anterior part</t>
        </is>
      </c>
      <c r="D132" t="inlineStr">
        <is>
          <t>&lt;http://purl.obolibrary.org/obo/DMBA_15994&gt;</t>
        </is>
      </c>
    </row>
    <row r="133">
      <c r="A133">
        <f>HYPERLINK("https://www.ebi.ac.uk/ols/ontologies/uberon/terms?iri=http://purl.obolibrary.org/obo/UBERON_0002890","anterior amygdaloid area")</f>
        <v/>
      </c>
      <c r="B133" t="inlineStr">
        <is>
          <t>&lt;http://purl.obolibrary.org/obo/UBERON_0002890&gt;</t>
        </is>
      </c>
      <c r="C133" t="inlineStr">
        <is>
          <t>anterior amygdaloid area</t>
        </is>
      </c>
      <c r="D133" t="inlineStr">
        <is>
          <t>&lt;http://purl.obolibrary.org/obo/HBA_265504476&gt;</t>
        </is>
      </c>
    </row>
    <row r="134">
      <c r="A134">
        <f>HYPERLINK("https://www.ebi.ac.uk/ols/ontologies/uberon/terms?iri=http://purl.obolibrary.org/obo/UBERON_0002890","anterior amygdaloid area")</f>
        <v/>
      </c>
      <c r="B134" t="inlineStr">
        <is>
          <t>&lt;http://purl.obolibrary.org/obo/UBERON_0002890&gt;</t>
        </is>
      </c>
      <c r="C134" t="inlineStr">
        <is>
          <t>Anterior amygdalar area</t>
        </is>
      </c>
      <c r="D134" t="inlineStr">
        <is>
          <t>&lt;http://purl.obolibrary.org/obo/MBA_23&gt;</t>
        </is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&lt;http://purl.obolibrary.org/obo/PBA_10103&gt;</t>
        </is>
      </c>
    </row>
    <row r="136">
      <c r="A136">
        <f>HYPERLINK("https://www.ebi.ac.uk/ols/ontologies/uberon/terms?iri=http://purl.obolibrary.org/obo/UBERON_0002940","anterior column of fornix")</f>
        <v/>
      </c>
      <c r="B136" t="inlineStr">
        <is>
          <t>&lt;http://purl.obolibrary.org/obo/UBERON_0002940&gt;</t>
        </is>
      </c>
      <c r="C136" t="inlineStr">
        <is>
          <t>anterior column of the fornix, left</t>
        </is>
      </c>
      <c r="D136" t="inlineStr">
        <is>
          <t>&lt;http://purl.obolibrary.org/obo/HBA_9251&gt;</t>
        </is>
      </c>
    </row>
    <row r="137">
      <c r="A137">
        <f>HYPERLINK("https://www.ebi.ac.uk/ols/ontologies/uberon/terms?iri=http://purl.obolibrary.org/obo/UBERON_0000935","anterior commissure")</f>
        <v/>
      </c>
      <c r="B137" t="inlineStr">
        <is>
          <t>&lt;http://purl.obolibrary.org/obo/UBERON_0000935&gt;</t>
        </is>
      </c>
      <c r="C137" t="inlineStr">
        <is>
          <t>anterior commissure</t>
        </is>
      </c>
      <c r="D137" t="inlineStr">
        <is>
          <t>&lt;http://purl.obolibrary.org/obo/DHBA_10559&gt;</t>
        </is>
      </c>
    </row>
    <row r="138">
      <c r="A138">
        <f>HYPERLINK("https://www.ebi.ac.uk/ols/ontologies/uberon/terms?iri=http://purl.obolibrary.org/obo/UBERON_0000935","anterior commissure")</f>
        <v/>
      </c>
      <c r="B138" t="inlineStr">
        <is>
          <t>&lt;http://purl.obolibrary.org/obo/UBERON_0000935&gt;</t>
        </is>
      </c>
      <c r="C138" t="inlineStr">
        <is>
          <t>anterior commissure</t>
        </is>
      </c>
      <c r="D138" t="inlineStr">
        <is>
          <t>&lt;http://purl.obolibrary.org/obo/DMBA_17751&gt;</t>
        </is>
      </c>
    </row>
    <row r="139">
      <c r="A139">
        <f>HYPERLINK("https://www.ebi.ac.uk/ols/ontologies/uberon/terms?iri=http://purl.obolibrary.org/obo/UBERON_0000935","anterior commissure")</f>
        <v/>
      </c>
      <c r="B139" t="inlineStr">
        <is>
          <t>&lt;http://purl.obolibrary.org/obo/UBERON_0000935&gt;</t>
        </is>
      </c>
      <c r="C139" t="inlineStr">
        <is>
          <t>anterior commissure</t>
        </is>
      </c>
      <c r="D139" t="inlineStr">
        <is>
          <t>&lt;http://purl.obolibrary.org/obo/HBA_9221&gt;</t>
        </is>
      </c>
    </row>
    <row r="140">
      <c r="A140">
        <f>HYPERLINK("https://www.ebi.ac.uk/ols/ontologies/uberon/terms?iri=http://purl.obolibrary.org/obo/UBERON_0003039","anterior commissure anterior part")</f>
        <v/>
      </c>
      <c r="B140" t="inlineStr">
        <is>
          <t>&lt;http://purl.obolibrary.org/obo/UBERON_0003039&gt;</t>
        </is>
      </c>
      <c r="C140" t="inlineStr">
        <is>
          <t>anterior commissure, olfactory limb</t>
        </is>
      </c>
      <c r="D140" t="inlineStr">
        <is>
          <t>&lt;http://purl.obolibrary.org/obo/MBA_900&gt;</t>
        </is>
      </c>
    </row>
    <row r="141">
      <c r="A141">
        <f>HYPERLINK("https://www.ebi.ac.uk/ols/ontologies/uberon/terms?iri=http://purl.obolibrary.org/obo/UBERON_0022425","anterior corona radiata")</f>
        <v/>
      </c>
      <c r="B141" t="inlineStr">
        <is>
          <t>&lt;http://purl.obolibrary.org/obo/UBERON_0022425&gt;</t>
        </is>
      </c>
      <c r="C141" t="inlineStr">
        <is>
          <t>anterior portion of corona radiata</t>
        </is>
      </c>
      <c r="D141" t="inlineStr">
        <is>
          <t>&lt;http://purl.obolibrary.org/obo/DHBA_15541&gt;</t>
        </is>
      </c>
    </row>
    <row r="142">
      <c r="A142">
        <f>HYPERLINK("https://www.ebi.ac.uk/ols/ontologies/uberon/terms?iri=http://purl.obolibrary.org/obo/UBERON_0034991","anterior cortical amygdaloid nucleus")</f>
        <v/>
      </c>
      <c r="B142" t="inlineStr">
        <is>
          <t>&lt;http://purl.obolibrary.org/obo/UBERON_0034991&gt;</t>
        </is>
      </c>
      <c r="C142" t="inlineStr">
        <is>
          <t>anterior cortical amygdaloid area</t>
        </is>
      </c>
      <c r="D142" t="inlineStr">
        <is>
          <t>&lt;http://purl.obolibrary.org/obo/DMBA_16000&gt;</t>
        </is>
      </c>
    </row>
    <row r="143">
      <c r="A143">
        <f>HYPERLINK("https://www.ebi.ac.uk/ols/ontologies/uberon/terms?iri=http://purl.obolibrary.org/obo/UBERON_0011173","anterior division of bed nuclei of stria terminalis")</f>
        <v/>
      </c>
      <c r="B143" t="inlineStr">
        <is>
          <t>&lt;http://purl.obolibrary.org/obo/UBERON_0011173&gt;</t>
        </is>
      </c>
      <c r="C143" t="inlineStr">
        <is>
          <t>Bed nuclei of the stria terminalis, anterior division</t>
        </is>
      </c>
      <c r="D143" t="inlineStr">
        <is>
          <t>&lt;http://purl.obolibrary.org/obo/MBA_359&gt;</t>
        </is>
      </c>
    </row>
    <row r="144">
      <c r="A144">
        <f>HYPERLINK("https://www.ebi.ac.uk/ols/ontologies/uberon/terms?iri=http://purl.obolibrary.org/obo/UBERON_0002651","anterior horn of lateral ventricle")</f>
        <v/>
      </c>
      <c r="B144" t="inlineStr">
        <is>
          <t>&lt;http://purl.obolibrary.org/obo/UBERON_0002651&gt;</t>
        </is>
      </c>
      <c r="C144" t="inlineStr">
        <is>
          <t>anterior horn of lateral ventricle</t>
        </is>
      </c>
      <c r="D144" t="inlineStr">
        <is>
          <t>&lt;http://purl.obolibrary.org/obo/DHBA_10597&gt;</t>
        </is>
      </c>
    </row>
    <row r="145">
      <c r="A145">
        <f>HYPERLINK("https://www.ebi.ac.uk/ols/ontologies/uberon/terms?iri=http://purl.obolibrary.org/obo/UBERON_0002694","anterior hypothalamic commissure")</f>
        <v/>
      </c>
      <c r="B145" t="inlineStr">
        <is>
          <t>&lt;http://purl.obolibrary.org/obo/UBERON_0002694&gt;</t>
        </is>
      </c>
      <c r="C145" t="inlineStr">
        <is>
          <t>anterior hypothalamic area, left, central part</t>
        </is>
      </c>
      <c r="D145" t="inlineStr">
        <is>
          <t>&lt;http://purl.obolibrary.org/obo/HBA_4600&gt;</t>
        </is>
      </c>
    </row>
    <row r="146">
      <c r="A146">
        <f>HYPERLINK("https://www.ebi.ac.uk/ols/ontologies/uberon/terms?iri=http://purl.obolibrary.org/obo/UBERON_0002550","anterior hypothalamic region")</f>
        <v/>
      </c>
      <c r="B146" t="inlineStr">
        <is>
          <t>&lt;http://purl.obolibrary.org/obo/UBERON_0002550&gt;</t>
        </is>
      </c>
      <c r="C146" t="inlineStr">
        <is>
          <t>anterior hypothalamic area</t>
        </is>
      </c>
      <c r="D146" t="inlineStr">
        <is>
          <t>&lt;http://purl.obolibrary.org/obo/DHBA_266441551&gt;</t>
        </is>
      </c>
    </row>
    <row r="147">
      <c r="A147">
        <f>HYPERLINK("https://www.ebi.ac.uk/ols/ontologies/uberon/terms?iri=http://purl.obolibrary.org/obo/UBERON_0002550","anterior hypothalamic region")</f>
        <v/>
      </c>
      <c r="B147" t="inlineStr">
        <is>
          <t>&lt;http://purl.obolibrary.org/obo/UBERON_0002550&gt;</t>
        </is>
      </c>
      <c r="C147" t="inlineStr">
        <is>
          <t>anterior hypothalamic area</t>
        </is>
      </c>
      <c r="D147" t="inlineStr">
        <is>
          <t>&lt;http://purl.obolibrary.org/obo/HBA_12902&gt;</t>
        </is>
      </c>
    </row>
    <row r="148">
      <c r="A148">
        <f>HYPERLINK("https://www.ebi.ac.uk/ols/ontologies/uberon/terms?iri=http://purl.obolibrary.org/obo/UBERON_0002550","anterior hypothalamic region")</f>
        <v/>
      </c>
      <c r="B148" t="inlineStr">
        <is>
          <t>&lt;http://purl.obolibrary.org/obo/UBERON_0002550&gt;</t>
        </is>
      </c>
      <c r="C148" t="inlineStr">
        <is>
          <t>anterior hypothalamic region</t>
        </is>
      </c>
      <c r="D148" t="inlineStr">
        <is>
          <t>&lt;http://purl.obolibrary.org/obo/HBA_4570&gt;</t>
        </is>
      </c>
    </row>
    <row r="149">
      <c r="A149">
        <f>HYPERLINK("https://www.ebi.ac.uk/ols/ontologies/uberon/terms?iri=http://purl.obolibrary.org/obo/UBERON_0014526","anterior limb of internal capsule")</f>
        <v/>
      </c>
      <c r="B149" t="inlineStr">
        <is>
          <t>&lt;http://purl.obolibrary.org/obo/UBERON_0014526&gt;</t>
        </is>
      </c>
      <c r="C149" t="inlineStr">
        <is>
          <t>anterior limb of internal capsule</t>
        </is>
      </c>
      <c r="D149" t="inlineStr">
        <is>
          <t>&lt;http://purl.obolibrary.org/obo/DHBA_10582&gt;</t>
        </is>
      </c>
    </row>
    <row r="150">
      <c r="A150">
        <f>HYPERLINK("https://www.ebi.ac.uk/ols/ontologies/uberon/terms?iri=http://purl.obolibrary.org/obo/UBERON_0002131","anterior lobe of cerebellum")</f>
        <v/>
      </c>
      <c r="B150" t="inlineStr">
        <is>
          <t>&lt;http://purl.obolibrary.org/obo/UBERON_0002131&gt;</t>
        </is>
      </c>
      <c r="C150" t="inlineStr">
        <is>
          <t>anterior lobe</t>
        </is>
      </c>
      <c r="D150" t="inlineStr">
        <is>
          <t>&lt;http://purl.obolibrary.org/obo/DHBA_12838&gt;</t>
        </is>
      </c>
    </row>
    <row r="151">
      <c r="A151">
        <f>HYPERLINK("https://www.ebi.ac.uk/ols/ontologies/uberon/terms?iri=http://purl.obolibrary.org/obo/UBERON_0002701","anterior median oculomotor nucleus")</f>
        <v/>
      </c>
      <c r="B151" t="inlineStr">
        <is>
          <t>&lt;http://purl.obolibrary.org/obo/UBERON_0002701&gt;</t>
        </is>
      </c>
      <c r="C151" t="inlineStr">
        <is>
          <t>anterior median oculomotor nucleus</t>
        </is>
      </c>
      <c r="D151" t="inlineStr">
        <is>
          <t>&lt;http://purl.obolibrary.org/obo/DHBA_12199&gt;</t>
        </is>
      </c>
    </row>
    <row r="152">
      <c r="A152">
        <f>HYPERLINK("https://www.ebi.ac.uk/ols/ontologies/uberon/terms?iri=http://purl.obolibrary.org/obo/UBERON_0002701","anterior median oculomotor nucleus")</f>
        <v/>
      </c>
      <c r="B152" t="inlineStr">
        <is>
          <t>&lt;http://purl.obolibrary.org/obo/UBERON_0002701&gt;</t>
        </is>
      </c>
      <c r="C152" t="inlineStr">
        <is>
          <t>anterior median oculomotor nucleus, left</t>
        </is>
      </c>
      <c r="D152" t="inlineStr">
        <is>
          <t>&lt;http://purl.obolibrary.org/obo/HBA_9032&gt;</t>
        </is>
      </c>
    </row>
    <row r="153">
      <c r="A153">
        <f>HYPERLINK("https://www.ebi.ac.uk/ols/ontologies/uberon/terms?iri=http://purl.obolibrary.org/obo/UBERON_0002788","anterior nuclear group")</f>
        <v/>
      </c>
      <c r="B153" t="inlineStr">
        <is>
          <t>&lt;http://purl.obolibrary.org/obo/UBERON_0002788&gt;</t>
        </is>
      </c>
      <c r="C153" t="inlineStr">
        <is>
          <t>anterior nuclear complex of thalamus</t>
        </is>
      </c>
      <c r="D153" t="inlineStr">
        <is>
          <t>&lt;http://purl.obolibrary.org/obo/DHBA_10392&gt;</t>
        </is>
      </c>
    </row>
    <row r="154">
      <c r="A154">
        <f>HYPERLINK("https://www.ebi.ac.uk/ols/ontologies/uberon/terms?iri=http://purl.obolibrary.org/obo/UBERON_0002788","anterior nuclear group")</f>
        <v/>
      </c>
      <c r="B154" t="inlineStr">
        <is>
          <t>&lt;http://purl.obolibrary.org/obo/UBERON_0002788&gt;</t>
        </is>
      </c>
      <c r="C154" t="inlineStr">
        <is>
          <t>Anterior group of the dorsal thalamus</t>
        </is>
      </c>
      <c r="D154" t="inlineStr">
        <is>
          <t>&lt;http://purl.obolibrary.org/obo/MBA_239&gt;</t>
        </is>
      </c>
    </row>
    <row r="155">
      <c r="A155">
        <f>HYPERLINK("https://www.ebi.ac.uk/ols/ontologies/uberon/terms?iri=http://purl.obolibrary.org/obo/UBERON_0002634","anterior nucleus of hypothalamus")</f>
        <v/>
      </c>
      <c r="B155" t="inlineStr">
        <is>
          <t>&lt;http://purl.obolibrary.org/obo/UBERON_0002634&gt;</t>
        </is>
      </c>
      <c r="C155" t="inlineStr">
        <is>
          <t>anterior hypothalamic nucleus</t>
        </is>
      </c>
      <c r="D155" t="inlineStr">
        <is>
          <t>&lt;http://purl.obolibrary.org/obo/DHBA_10475&gt;</t>
        </is>
      </c>
    </row>
    <row r="156">
      <c r="A156">
        <f>HYPERLINK("https://www.ebi.ac.uk/ols/ontologies/uberon/terms?iri=http://purl.obolibrary.org/obo/UBERON_0002634","anterior nucleus of hypothalamus")</f>
        <v/>
      </c>
      <c r="B156" t="inlineStr">
        <is>
          <t>&lt;http://purl.obolibrary.org/obo/UBERON_0002634&gt;</t>
        </is>
      </c>
      <c r="C156" t="inlineStr">
        <is>
          <t>anterior hypothalamic nucleus</t>
        </is>
      </c>
      <c r="D156" t="inlineStr">
        <is>
          <t>&lt;http://purl.obolibrary.org/obo/DMBA_15662&gt;</t>
        </is>
      </c>
    </row>
    <row r="157">
      <c r="A157">
        <f>HYPERLINK("https://www.ebi.ac.uk/ols/ontologies/uberon/terms?iri=http://purl.obolibrary.org/obo/UBERON_0002634","anterior nucleus of hypothalamus")</f>
        <v/>
      </c>
      <c r="B157" t="inlineStr">
        <is>
          <t>&lt;http://purl.obolibrary.org/obo/UBERON_0002634&gt;</t>
        </is>
      </c>
      <c r="C157" t="inlineStr">
        <is>
          <t>anterior hypothalamic nucleus</t>
        </is>
      </c>
      <c r="D157" t="inlineStr">
        <is>
          <t>&lt;http://purl.obolibrary.org/obo/HBA_12903&gt;</t>
        </is>
      </c>
    </row>
    <row r="158">
      <c r="A158">
        <f>HYPERLINK("https://www.ebi.ac.uk/ols/ontologies/uberon/terms?iri=http://purl.obolibrary.org/obo/UBERON_0002634","anterior nucleus of hypothalamus")</f>
        <v/>
      </c>
      <c r="B158" t="inlineStr">
        <is>
          <t>&lt;http://purl.obolibrary.org/obo/UBERON_0002634&gt;</t>
        </is>
      </c>
      <c r="C158" t="inlineStr">
        <is>
          <t>Anterior hypothalamic nucleus</t>
        </is>
      </c>
      <c r="D158" t="inlineStr">
        <is>
          <t>&lt;http://purl.obolibrary.org/obo/MBA_88&gt;</t>
        </is>
      </c>
    </row>
    <row r="159">
      <c r="A159">
        <f>HYPERLINK("https://www.ebi.ac.uk/ols/ontologies/uberon/terms?iri=http://purl.obolibrary.org/obo/UBERON_0014589","anterior nucleus of hypothalamus anterior part")</f>
        <v/>
      </c>
      <c r="B159" t="inlineStr">
        <is>
          <t>&lt;http://purl.obolibrary.org/obo/UBERON_0014589&gt;</t>
        </is>
      </c>
      <c r="C159" t="inlineStr">
        <is>
          <t>Anterior hypothalamic nucleus, anterior part</t>
        </is>
      </c>
      <c r="D159" t="inlineStr">
        <is>
          <t>&lt;http://purl.obolibrary.org/obo/MBA_700&gt;</t>
        </is>
      </c>
    </row>
    <row r="160">
      <c r="A160">
        <f>HYPERLINK("https://www.ebi.ac.uk/ols/ontologies/uberon/terms?iri=http://purl.obolibrary.org/obo/UBERON_0014590","anterior nucleus of hypothalamus central part")</f>
        <v/>
      </c>
      <c r="B160" t="inlineStr">
        <is>
          <t>&lt;http://purl.obolibrary.org/obo/UBERON_0014590&gt;</t>
        </is>
      </c>
      <c r="C160" t="inlineStr">
        <is>
          <t>Anterior hypothalamic nucleus, central part</t>
        </is>
      </c>
      <c r="D160" t="inlineStr">
        <is>
          <t>&lt;http://purl.obolibrary.org/obo/MBA_708&gt;</t>
        </is>
      </c>
    </row>
    <row r="161">
      <c r="A161">
        <f>HYPERLINK("https://www.ebi.ac.uk/ols/ontologies/uberon/terms?iri=http://purl.obolibrary.org/obo/UBERON_0014592","anterior nucleus of hypothalamus dorsal part")</f>
        <v/>
      </c>
      <c r="B161" t="inlineStr">
        <is>
          <t>&lt;http://purl.obolibrary.org/obo/UBERON_0014592&gt;</t>
        </is>
      </c>
      <c r="C161" t="inlineStr">
        <is>
          <t>Anterior hypothalamic nucleus, dorsal part</t>
        </is>
      </c>
      <c r="D161" t="inlineStr">
        <is>
          <t>&lt;http://purl.obolibrary.org/obo/MBA_716&gt;</t>
        </is>
      </c>
    </row>
    <row r="162">
      <c r="A162">
        <f>HYPERLINK("https://www.ebi.ac.uk/ols/ontologies/uberon/terms?iri=http://purl.obolibrary.org/obo/UBERON_0014591","anterior nucleus of hypothalamus posterior part")</f>
        <v/>
      </c>
      <c r="B162" t="inlineStr">
        <is>
          <t>&lt;http://purl.obolibrary.org/obo/UBERON_0014591&gt;</t>
        </is>
      </c>
      <c r="C162" t="inlineStr">
        <is>
          <t>posterior part of anterior hypothalamic nucleus</t>
        </is>
      </c>
      <c r="D162" t="inlineStr">
        <is>
          <t>&lt;http://purl.obolibrary.org/obo/DMBA_16240&gt;</t>
        </is>
      </c>
    </row>
    <row r="163">
      <c r="A163">
        <f>HYPERLINK("https://www.ebi.ac.uk/ols/ontologies/uberon/terms?iri=http://purl.obolibrary.org/obo/UBERON_0014591","anterior nucleus of hypothalamus posterior part")</f>
        <v/>
      </c>
      <c r="B163" t="inlineStr">
        <is>
          <t>&lt;http://purl.obolibrary.org/obo/UBERON_0014591&gt;</t>
        </is>
      </c>
      <c r="C163" t="inlineStr">
        <is>
          <t>Anterior hypothalamic nucleus, posterior part</t>
        </is>
      </c>
      <c r="D163" t="inlineStr">
        <is>
          <t>&lt;http://purl.obolibrary.org/obo/MBA_724&gt;</t>
        </is>
      </c>
    </row>
    <row r="164">
      <c r="A164">
        <f>HYPERLINK("https://www.ebi.ac.uk/ols/ontologies/uberon/terms?iri=http://purl.obolibrary.org/obo/UBERON_0002906","anterior occipital sulcus")</f>
        <v/>
      </c>
      <c r="B164" t="inlineStr">
        <is>
          <t>&lt;http://purl.obolibrary.org/obo/UBERON_0002906&gt;</t>
        </is>
      </c>
      <c r="C164" t="inlineStr">
        <is>
          <t>anterior occipital sulcus</t>
        </is>
      </c>
      <c r="D164" t="inlineStr">
        <is>
          <t>&lt;http://purl.obolibrary.org/obo/DHBA_146034784&gt;</t>
        </is>
      </c>
    </row>
    <row r="165">
      <c r="A165">
        <f>HYPERLINK("https://www.ebi.ac.uk/ols/ontologies/uberon/terms?iri=http://purl.obolibrary.org/obo/UBERON_0002906","anterior occipital sulcus")</f>
        <v/>
      </c>
      <c r="B165" t="inlineStr">
        <is>
          <t>&lt;http://purl.obolibrary.org/obo/UBERON_0002906&gt;</t>
        </is>
      </c>
      <c r="C165" t="inlineStr">
        <is>
          <t>anterior occipital sulcus</t>
        </is>
      </c>
      <c r="D165" t="inlineStr">
        <is>
          <t>&lt;http://purl.obolibrary.org/obo/HBA_9385&gt;</t>
        </is>
      </c>
    </row>
    <row r="166">
      <c r="A166">
        <f>HYPERLINK("https://www.ebi.ac.uk/ols/ontologies/uberon/terms?iri=http://purl.obolibrary.org/obo/UBERON_0002266","anterior olfactory nucleus")</f>
        <v/>
      </c>
      <c r="B166" t="inlineStr">
        <is>
          <t>&lt;http://purl.obolibrary.org/obo/UBERON_0002266&gt;</t>
        </is>
      </c>
      <c r="C166" t="inlineStr">
        <is>
          <t>anterior olfactory nucleus</t>
        </is>
      </c>
      <c r="D166" t="inlineStr">
        <is>
          <t>&lt;http://purl.obolibrary.org/obo/DHBA_10308&gt;</t>
        </is>
      </c>
    </row>
    <row r="167">
      <c r="A167">
        <f>HYPERLINK("https://www.ebi.ac.uk/ols/ontologies/uberon/terms?iri=http://purl.obolibrary.org/obo/UBERON_0002266","anterior olfactory nucleus")</f>
        <v/>
      </c>
      <c r="B167" t="inlineStr">
        <is>
          <t>&lt;http://purl.obolibrary.org/obo/UBERON_0002266&gt;</t>
        </is>
      </c>
      <c r="C167" t="inlineStr">
        <is>
          <t>anterior olfactory nucleus</t>
        </is>
      </c>
      <c r="D167" t="inlineStr">
        <is>
          <t>&lt;http://purl.obolibrary.org/obo/HBA_4324&gt;</t>
        </is>
      </c>
    </row>
    <row r="168">
      <c r="A168">
        <f>HYPERLINK("https://www.ebi.ac.uk/ols/ontologies/uberon/terms?iri=http://purl.obolibrary.org/obo/UBERON_0002266","anterior olfactory nucleus")</f>
        <v/>
      </c>
      <c r="B168" t="inlineStr">
        <is>
          <t>&lt;http://purl.obolibrary.org/obo/UBERON_0002266&gt;</t>
        </is>
      </c>
      <c r="C168" t="inlineStr">
        <is>
          <t>Anterior olfactory nucleus</t>
        </is>
      </c>
      <c r="D168" t="inlineStr">
        <is>
          <t>&lt;http://purl.obolibrary.org/obo/MBA_159&gt;</t>
        </is>
      </c>
    </row>
    <row r="169">
      <c r="A169">
        <f>HYPERLINK("https://www.ebi.ac.uk/ols/ontologies/uberon/terms?iri=http://purl.obolibrary.org/obo/UBERON_0022244","anterior orbital gyrus")</f>
        <v/>
      </c>
      <c r="B169" t="inlineStr">
        <is>
          <t>&lt;http://purl.obolibrary.org/obo/UBERON_0022244&gt;</t>
        </is>
      </c>
      <c r="C169" t="inlineStr">
        <is>
          <t>anterior orbital gyrus</t>
        </is>
      </c>
      <c r="D169" t="inlineStr">
        <is>
          <t>&lt;http://purl.obolibrary.org/obo/HBA_4053&gt;</t>
        </is>
      </c>
    </row>
    <row r="170">
      <c r="A170">
        <f>HYPERLINK("https://www.ebi.ac.uk/ols/ontologies/uberon/terms?iri=http://purl.obolibrary.org/obo/UBERON_0022383","anterior parahippocampal gyrus")</f>
        <v/>
      </c>
      <c r="B170" t="inlineStr">
        <is>
          <t>&lt;http://purl.obolibrary.org/obo/UBERON_0022383&gt;</t>
        </is>
      </c>
      <c r="C170" t="inlineStr">
        <is>
          <t>anterior parahippocampal gyrus</t>
        </is>
      </c>
      <c r="D170" t="inlineStr">
        <is>
          <t>&lt;http://purl.obolibrary.org/obo/DHBA_12163&gt;</t>
        </is>
      </c>
    </row>
    <row r="171">
      <c r="A171">
        <f>HYPERLINK("https://www.ebi.ac.uk/ols/ontologies/uberon/terms?iri=http://purl.obolibrary.org/obo/UBERON_0000434","anterior paraventricular nucleus of thalamus")</f>
        <v/>
      </c>
      <c r="B171" t="inlineStr">
        <is>
          <t>&lt;http://purl.obolibrary.org/obo/UBERON_0000434&gt;</t>
        </is>
      </c>
      <c r="C171" t="inlineStr">
        <is>
          <t>anterior paraventricular nucleus of thalamus</t>
        </is>
      </c>
      <c r="D171" t="inlineStr">
        <is>
          <t>&lt;http://purl.obolibrary.org/obo/DMBA_16400&gt;</t>
        </is>
      </c>
    </row>
    <row r="172">
      <c r="A172">
        <f>HYPERLINK("https://www.ebi.ac.uk/ols/ontologies/uberon/terms?iri=http://purl.obolibrary.org/obo/UBERON_0000434","anterior paraventricular nucleus of thalamus")</f>
        <v/>
      </c>
      <c r="B172" t="inlineStr">
        <is>
          <t>&lt;http://purl.obolibrary.org/obo/UBERON_0000434&gt;</t>
        </is>
      </c>
      <c r="C172" t="inlineStr">
        <is>
          <t>periventricular nucleus of the hypothalamus, anterior part</t>
        </is>
      </c>
      <c r="D172" t="inlineStr">
        <is>
          <t>&lt;http://purl.obolibrary.org/obo/HBA_12906&gt;</t>
        </is>
      </c>
    </row>
    <row r="173">
      <c r="A173">
        <f>HYPERLINK("https://www.ebi.ac.uk/ols/ontologies/uberon/terms?iri=http://purl.obolibrary.org/obo/UBERON_0000434","anterior paraventricular nucleus of thalamus")</f>
        <v/>
      </c>
      <c r="B173" t="inlineStr">
        <is>
          <t>&lt;http://purl.obolibrary.org/obo/UBERON_0000434&gt;</t>
        </is>
      </c>
      <c r="C173" t="inlineStr">
        <is>
          <t>Periventricular hypothalamic nucleus, anterior part</t>
        </is>
      </c>
      <c r="D173" t="inlineStr">
        <is>
          <t>&lt;http://purl.obolibrary.org/obo/MBA_30&gt;</t>
        </is>
      </c>
    </row>
    <row r="174">
      <c r="A174">
        <f>HYPERLINK("https://www.ebi.ac.uk/ols/ontologies/uberon/terms?iri=http://purl.obolibrary.org/obo/UBERON_0002919","anterior parolfactory sulcus")</f>
        <v/>
      </c>
      <c r="B174" t="inlineStr">
        <is>
          <t>&lt;http://purl.obolibrary.org/obo/UBERON_0002919&gt;</t>
        </is>
      </c>
      <c r="C174" t="inlineStr">
        <is>
          <t>rostral parolfactory sulcus</t>
        </is>
      </c>
      <c r="D174" t="inlineStr">
        <is>
          <t>&lt;http://purl.obolibrary.org/obo/DHBA_146034824&gt;</t>
        </is>
      </c>
    </row>
    <row r="175">
      <c r="A175">
        <f>HYPERLINK("https://www.ebi.ac.uk/ols/ontologies/uberon/terms?iri=http://purl.obolibrary.org/obo/UBERON_0018141","anterior perforated substance")</f>
        <v/>
      </c>
      <c r="B175" t="inlineStr">
        <is>
          <t>&lt;http://purl.obolibrary.org/obo/UBERON_0018141&gt;</t>
        </is>
      </c>
      <c r="C175" t="inlineStr">
        <is>
          <t>anterior perforated substance</t>
        </is>
      </c>
      <c r="D175" t="inlineStr">
        <is>
          <t>&lt;http://purl.obolibrary.org/obo/DHBA_10642&gt;</t>
        </is>
      </c>
    </row>
    <row r="176">
      <c r="A176">
        <f>HYPERLINK("https://www.ebi.ac.uk/ols/ontologies/uberon/terms?iri=http://purl.obolibrary.org/obo/UBERON_0034918","anterior pretectal nucleus")</f>
        <v/>
      </c>
      <c r="B176" t="inlineStr">
        <is>
          <t>&lt;http://purl.obolibrary.org/obo/UBERON_0034918&gt;</t>
        </is>
      </c>
      <c r="C176" t="inlineStr">
        <is>
          <t>anterior (ventral /principal) pretectal nucleus</t>
        </is>
      </c>
      <c r="D176" t="inlineStr">
        <is>
          <t>&lt;http://purl.obolibrary.org/obo/DHBA_12187&gt;</t>
        </is>
      </c>
    </row>
    <row r="177">
      <c r="A177">
        <f>HYPERLINK("https://www.ebi.ac.uk/ols/ontologies/uberon/terms?iri=http://purl.obolibrary.org/obo/UBERON_0035932","anterior segment of paracentral lobule")</f>
        <v/>
      </c>
      <c r="B177" t="inlineStr">
        <is>
          <t>&lt;http://purl.obolibrary.org/obo/UBERON_0035932&gt;</t>
        </is>
      </c>
      <c r="C177" t="inlineStr">
        <is>
          <t>paracentral lobule, anterior part</t>
        </is>
      </c>
      <c r="D177" t="inlineStr">
        <is>
          <t>&lt;http://purl.obolibrary.org/obo/HBA_4071&gt;</t>
        </is>
      </c>
    </row>
    <row r="178">
      <c r="A178">
        <f>HYPERLINK("https://www.ebi.ac.uk/ols/ontologies/uberon/terms?iri=http://purl.obolibrary.org/obo/UBERON_0002987","anterior spinocerebellar tract")</f>
        <v/>
      </c>
      <c r="B178" t="inlineStr">
        <is>
          <t>&lt;http://purl.obolibrary.org/obo/UBERON_0002987&gt;</t>
        </is>
      </c>
      <c r="C178" t="inlineStr">
        <is>
          <t>ventral spinocerebellar tract</t>
        </is>
      </c>
      <c r="D178" t="inlineStr">
        <is>
          <t>&lt;http://purl.obolibrary.org/obo/DHBA_12801&gt;</t>
        </is>
      </c>
    </row>
    <row r="179">
      <c r="A179">
        <f>HYPERLINK("https://www.ebi.ac.uk/ols/ontologies/uberon/terms?iri=http://purl.obolibrary.org/obo/UBERON_0002987","anterior spinocerebellar tract")</f>
        <v/>
      </c>
      <c r="B179" t="inlineStr">
        <is>
          <t>&lt;http://purl.obolibrary.org/obo/UBERON_0002987&gt;</t>
        </is>
      </c>
      <c r="C179" t="inlineStr">
        <is>
          <t>ventral spinocerebellar tract</t>
        </is>
      </c>
      <c r="D179" t="inlineStr">
        <is>
          <t>&lt;http://purl.obolibrary.org/obo/DMBA_17805&gt;</t>
        </is>
      </c>
    </row>
    <row r="180">
      <c r="A180">
        <f>HYPERLINK("https://www.ebi.ac.uk/ols/ontologies/uberon/terms?iri=http://purl.obolibrary.org/obo/UBERON_0002987","anterior spinocerebellar tract")</f>
        <v/>
      </c>
      <c r="B180" t="inlineStr">
        <is>
          <t>&lt;http://purl.obolibrary.org/obo/UBERON_0002987&gt;</t>
        </is>
      </c>
      <c r="C180" t="inlineStr">
        <is>
          <t>ventral spinocerebellar tract</t>
        </is>
      </c>
      <c r="D180" t="inlineStr">
        <is>
          <t>&lt;http://purl.obolibrary.org/obo/MBA_866&gt;</t>
        </is>
      </c>
    </row>
    <row r="181">
      <c r="A181">
        <f>HYPERLINK("https://www.ebi.ac.uk/ols/ontologies/uberon/terms?iri=http://purl.obolibrary.org/obo/UBERON_0002672","anterior subcentral sulcus")</f>
        <v/>
      </c>
      <c r="B181" t="inlineStr">
        <is>
          <t>&lt;http://purl.obolibrary.org/obo/UBERON_0002672&gt;</t>
        </is>
      </c>
      <c r="C181" t="inlineStr">
        <is>
          <t>anterior subcentral sulcus</t>
        </is>
      </c>
      <c r="D181" t="inlineStr">
        <is>
          <t>&lt;http://purl.obolibrary.org/obo/DHBA_146034788&gt;</t>
        </is>
      </c>
    </row>
    <row r="182">
      <c r="A182">
        <f>HYPERLINK("https://www.ebi.ac.uk/ols/ontologies/uberon/terms?iri=http://purl.obolibrary.org/obo/UBERON_0010036","anterior tegmental nucleus")</f>
        <v/>
      </c>
      <c r="B182" t="inlineStr">
        <is>
          <t>&lt;http://purl.obolibrary.org/obo/UBERON_0010036&gt;</t>
        </is>
      </c>
      <c r="C182" t="inlineStr">
        <is>
          <t>anterior tegmental nucleus</t>
        </is>
      </c>
      <c r="D182" t="inlineStr">
        <is>
          <t>&lt;http://purl.obolibrary.org/obo/DMBA_17008&gt;</t>
        </is>
      </c>
    </row>
    <row r="183">
      <c r="A183">
        <f>HYPERLINK("https://www.ebi.ac.uk/ols/ontologies/uberon/terms?iri=http://purl.obolibrary.org/obo/UBERON_0010036","anterior tegmental nucleus")</f>
        <v/>
      </c>
      <c r="B183" t="inlineStr">
        <is>
          <t>&lt;http://purl.obolibrary.org/obo/UBERON_0010036&gt;</t>
        </is>
      </c>
      <c r="C183" t="inlineStr">
        <is>
          <t>Anterior tegmental nucleus</t>
        </is>
      </c>
      <c r="D183" t="inlineStr">
        <is>
          <t>&lt;http://purl.obolibrary.org/obo/MBA_231&gt;</t>
        </is>
      </c>
    </row>
    <row r="184">
      <c r="A184">
        <f>HYPERLINK("https://www.ebi.ac.uk/ols/ontologies/uberon/terms?iri=http://purl.obolibrary.org/obo/UBERON_0022237","anterior thalamic peduncle")</f>
        <v/>
      </c>
      <c r="B184" t="inlineStr">
        <is>
          <t>&lt;http://purl.obolibrary.org/obo/UBERON_0022237&gt;</t>
        </is>
      </c>
      <c r="C184" t="inlineStr">
        <is>
          <t>rostral thalamic peduncle</t>
        </is>
      </c>
      <c r="D184" t="inlineStr">
        <is>
          <t>&lt;http://purl.obolibrary.org/obo/DHBA_266441633&gt;</t>
        </is>
      </c>
    </row>
    <row r="185">
      <c r="A185">
        <f>HYPERLINK("https://www.ebi.ac.uk/ols/ontologies/uberon/terms?iri=http://purl.obolibrary.org/obo/UBERON_0022237","anterior thalamic peduncle")</f>
        <v/>
      </c>
      <c r="B185" t="inlineStr">
        <is>
          <t>&lt;http://purl.obolibrary.org/obo/UBERON_0022237&gt;</t>
        </is>
      </c>
      <c r="C185" t="inlineStr">
        <is>
          <t>rostral thalamic peduncle</t>
        </is>
      </c>
      <c r="D185" t="inlineStr">
        <is>
          <t>&lt;http://purl.obolibrary.org/obo/HBA_265505274&gt;</t>
        </is>
      </c>
    </row>
    <row r="186">
      <c r="A186">
        <f>HYPERLINK("https://www.ebi.ac.uk/ols/ontologies/uberon/terms?iri=http://purl.obolibrary.org/obo/UBERON_0034746","anterior thalamic radiation")</f>
        <v/>
      </c>
      <c r="B186" t="inlineStr">
        <is>
          <t>&lt;http://purl.obolibrary.org/obo/UBERON_0034746&gt;</t>
        </is>
      </c>
      <c r="C186" t="inlineStr">
        <is>
          <t>anterior thalamic radiation</t>
        </is>
      </c>
      <c r="D186" t="inlineStr">
        <is>
          <t>&lt;http://purl.obolibrary.org/obo/DHBA_12043&gt;</t>
        </is>
      </c>
    </row>
    <row r="187">
      <c r="A187">
        <f>HYPERLINK("https://www.ebi.ac.uk/ols/ontologies/uberon/terms?iri=http://purl.obolibrary.org/obo/UBERON_0002773","anterior transverse temporal gyrus")</f>
        <v/>
      </c>
      <c r="B187" t="inlineStr">
        <is>
          <t>&lt;http://purl.obolibrary.org/obo/UBERON_0002773&gt;</t>
        </is>
      </c>
      <c r="C187" t="inlineStr">
        <is>
          <t>Heschl's gyrus</t>
        </is>
      </c>
      <c r="D187" t="inlineStr">
        <is>
          <t>&lt;http://purl.obolibrary.org/obo/HBA_4165&gt;</t>
        </is>
      </c>
    </row>
    <row r="188">
      <c r="A188">
        <f>HYPERLINK("https://www.ebi.ac.uk/ols/ontologies/uberon/terms?iri=http://purl.obolibrary.org/obo/UBERON_0014521","anterodorsal nucleus of medial geniculate body")</f>
        <v/>
      </c>
      <c r="B188" t="inlineStr">
        <is>
          <t>&lt;http://purl.obolibrary.org/obo/UBERON_0014521&gt;</t>
        </is>
      </c>
      <c r="C188" t="inlineStr">
        <is>
          <t>anterodorsal nucleus of medial geniculate complex, left</t>
        </is>
      </c>
      <c r="D188" t="inlineStr">
        <is>
          <t>&lt;http://purl.obolibrary.org/obo/HBA_4446&gt;</t>
        </is>
      </c>
    </row>
    <row r="189">
      <c r="A189">
        <f>HYPERLINK("https://www.ebi.ac.uk/ols/ontologies/uberon/terms?iri=http://purl.obolibrary.org/obo/UBERON_0002679","anterodorsal nucleus of thalamus")</f>
        <v/>
      </c>
      <c r="B189" t="inlineStr">
        <is>
          <t>&lt;http://purl.obolibrary.org/obo/UBERON_0002679&gt;</t>
        </is>
      </c>
      <c r="C189" t="inlineStr">
        <is>
          <t>anterodorsal nucleus of thalamus</t>
        </is>
      </c>
      <c r="D189" t="inlineStr">
        <is>
          <t>&lt;http://purl.obolibrary.org/obo/DHBA_10393&gt;</t>
        </is>
      </c>
    </row>
    <row r="190">
      <c r="A190">
        <f>HYPERLINK("https://www.ebi.ac.uk/ols/ontologies/uberon/terms?iri=http://purl.obolibrary.org/obo/UBERON_0002679","anterodorsal nucleus of thalamus")</f>
        <v/>
      </c>
      <c r="B190" t="inlineStr">
        <is>
          <t>&lt;http://purl.obolibrary.org/obo/UBERON_0002679&gt;</t>
        </is>
      </c>
      <c r="C190" t="inlineStr">
        <is>
          <t>anterodorsal nucleus</t>
        </is>
      </c>
      <c r="D190" t="inlineStr">
        <is>
          <t>&lt;http://purl.obolibrary.org/obo/DMBA_16420&gt;</t>
        </is>
      </c>
    </row>
    <row r="191">
      <c r="A191">
        <f>HYPERLINK("https://www.ebi.ac.uk/ols/ontologies/uberon/terms?iri=http://purl.obolibrary.org/obo/UBERON_0002679","anterodorsal nucleus of thalamus")</f>
        <v/>
      </c>
      <c r="B191" t="inlineStr">
        <is>
          <t>&lt;http://purl.obolibrary.org/obo/UBERON_0002679&gt;</t>
        </is>
      </c>
      <c r="C191" t="inlineStr">
        <is>
          <t>anterodorsal nucleus of the thalamus, left</t>
        </is>
      </c>
      <c r="D191" t="inlineStr">
        <is>
          <t>&lt;http://purl.obolibrary.org/obo/HBA_4398&gt;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</t>
        </is>
      </c>
      <c r="D192" t="inlineStr">
        <is>
          <t>&lt;http://purl.obolibrary.org/obo/MBA_64&gt;</t>
        </is>
      </c>
    </row>
    <row r="193">
      <c r="A193">
        <f>HYPERLINK("https://www.ebi.ac.uk/ols/ontologies/uberon/terms?iri=http://purl.obolibrary.org/obo/UBERON_0035894","anterolateral visual area")</f>
        <v/>
      </c>
      <c r="B193" t="inlineStr">
        <is>
          <t>&lt;http://purl.obolibrary.org/obo/UBERON_0035894&gt;</t>
        </is>
      </c>
      <c r="C193" t="inlineStr">
        <is>
          <t>Anterolateral visual area</t>
        </is>
      </c>
      <c r="D193" t="inlineStr">
        <is>
          <t>&lt;http://purl.obolibrary.org/obo/MBA_402&gt;</t>
        </is>
      </c>
    </row>
    <row r="194">
      <c r="A194">
        <f>HYPERLINK("https://www.ebi.ac.uk/ols/ontologies/uberon/terms?iri=http://purl.obolibrary.org/obo/UBERON_0035908","anterolateral visual area, layer 5")</f>
        <v/>
      </c>
      <c r="B194" t="inlineStr">
        <is>
          <t>&lt;http://purl.obolibrary.org/obo/UBERON_0035908&gt;</t>
        </is>
      </c>
      <c r="C194" t="inlineStr">
        <is>
          <t>Anterolateral visual area, layer 5</t>
        </is>
      </c>
      <c r="D194" t="inlineStr">
        <is>
          <t>&lt;http://purl.obolibrary.org/obo/MBA_233&gt;</t>
        </is>
      </c>
    </row>
    <row r="195">
      <c r="A195">
        <f>HYPERLINK("https://www.ebi.ac.uk/ols/ontologies/uberon/terms?iri=http://purl.obolibrary.org/obo/UBERON_0002681","anteromedial nucleus of thalamus")</f>
        <v/>
      </c>
      <c r="B195" t="inlineStr">
        <is>
          <t>&lt;http://purl.obolibrary.org/obo/UBERON_0002681&gt;</t>
        </is>
      </c>
      <c r="C195" t="inlineStr">
        <is>
          <t>anteromedial nucleus of thalamus</t>
        </is>
      </c>
      <c r="D195" t="inlineStr">
        <is>
          <t>&lt;http://purl.obolibrary.org/obo/DHBA_10394&gt;</t>
        </is>
      </c>
    </row>
    <row r="196">
      <c r="A196">
        <f>HYPERLINK("https://www.ebi.ac.uk/ols/ontologies/uberon/terms?iri=http://purl.obolibrary.org/obo/UBERON_0002681","anteromedial nucleus of thalamus")</f>
        <v/>
      </c>
      <c r="B196" t="inlineStr">
        <is>
          <t>&lt;http://purl.obolibrary.org/obo/UBERON_0002681&gt;</t>
        </is>
      </c>
      <c r="C196" t="inlineStr">
        <is>
          <t>anteromedial nucleus</t>
        </is>
      </c>
      <c r="D196" t="inlineStr">
        <is>
          <t>&lt;http://purl.obolibrary.org/obo/DMBA_16422&gt;</t>
        </is>
      </c>
    </row>
    <row r="197">
      <c r="A197">
        <f>HYPERLINK("https://www.ebi.ac.uk/ols/ontologies/uberon/terms?iri=http://purl.obolibrary.org/obo/UBERON_0002681","anteromedial nucleus of thalamus")</f>
        <v/>
      </c>
      <c r="B197" t="inlineStr">
        <is>
          <t>&lt;http://purl.obolibrary.org/obo/UBERON_0002681&gt;</t>
        </is>
      </c>
      <c r="C197" t="inlineStr">
        <is>
          <t>anteromedial nucleus of the thalamus, left</t>
        </is>
      </c>
      <c r="D197" t="inlineStr">
        <is>
          <t>&lt;http://purl.obolibrary.org/obo/HBA_4396&gt;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</t>
        </is>
      </c>
      <c r="D198" t="inlineStr">
        <is>
          <t>&lt;http://purl.obolibrary.org/obo/MBA_127&gt;</t>
        </is>
      </c>
    </row>
    <row r="199">
      <c r="A199">
        <f>HYPERLINK("https://www.ebi.ac.uk/ols/ontologies/uberon/terms?iri=http://purl.obolibrary.org/obo/UBERON_0035893","anteromedial visual area")</f>
        <v/>
      </c>
      <c r="B199" t="inlineStr">
        <is>
          <t>&lt;http://purl.obolibrary.org/obo/UBERON_0035893&gt;</t>
        </is>
      </c>
      <c r="C199" t="inlineStr">
        <is>
          <t>Anteromedial visual area</t>
        </is>
      </c>
      <c r="D199" t="inlineStr">
        <is>
          <t>&lt;http://purl.obolibrary.org/obo/MBA_394&gt;</t>
        </is>
      </c>
    </row>
    <row r="200">
      <c r="A200">
        <f>HYPERLINK("https://www.ebi.ac.uk/ols/ontologies/uberon/terms?iri=http://purl.obolibrary.org/obo/UBERON_0035913","anteromedial visual area, layer 5")</f>
        <v/>
      </c>
      <c r="B200" t="inlineStr">
        <is>
          <t>&lt;http://purl.obolibrary.org/obo/UBERON_0035913&gt;</t>
        </is>
      </c>
      <c r="C200" t="inlineStr">
        <is>
          <t>Anteromedial visual area, layer 5</t>
        </is>
      </c>
      <c r="D200" t="inlineStr">
        <is>
          <t>&lt;http://purl.obolibrary.org/obo/MBA_433&gt;</t>
        </is>
      </c>
    </row>
    <row r="201">
      <c r="A201">
        <f>HYPERLINK("https://www.ebi.ac.uk/ols/ontologies/uberon/terms?iri=http://purl.obolibrary.org/obo/UBERON_0002830","anteroventral cochlear nucleus")</f>
        <v/>
      </c>
      <c r="B201" t="inlineStr">
        <is>
          <t>&lt;http://purl.obolibrary.org/obo/UBERON_0002830&gt;</t>
        </is>
      </c>
      <c r="C201" t="inlineStr">
        <is>
          <t>ventral cochlear nucleus, rostral part</t>
        </is>
      </c>
      <c r="D201" t="inlineStr">
        <is>
          <t>&lt;http://purl.obolibrary.org/obo/DHBA_12440&gt;</t>
        </is>
      </c>
    </row>
    <row r="202">
      <c r="A202">
        <f>HYPERLINK("https://www.ebi.ac.uk/ols/ontologies/uberon/terms?iri=http://purl.obolibrary.org/obo/UBERON_0002830","anteroventral cochlear nucleus")</f>
        <v/>
      </c>
      <c r="B202" t="inlineStr">
        <is>
          <t>&lt;http://purl.obolibrary.org/obo/UBERON_0002830&gt;</t>
        </is>
      </c>
      <c r="C202" t="inlineStr">
        <is>
          <t>anteroventral cochlear nucleus, left</t>
        </is>
      </c>
      <c r="D202" t="inlineStr">
        <is>
          <t>&lt;http://purl.obolibrary.org/obo/HBA_9532&gt;</t>
        </is>
      </c>
    </row>
    <row r="203">
      <c r="A203">
        <f>HYPERLINK("https://www.ebi.ac.uk/ols/ontologies/uberon/terms?iri=http://purl.obolibrary.org/obo/UBERON_0002685","anteroventral nucleus of thalamus")</f>
        <v/>
      </c>
      <c r="B203" t="inlineStr">
        <is>
          <t>&lt;http://purl.obolibrary.org/obo/UBERON_0002685&gt;</t>
        </is>
      </c>
      <c r="C203" t="inlineStr">
        <is>
          <t>anteroventral nucleus of thalamus</t>
        </is>
      </c>
      <c r="D203" t="inlineStr">
        <is>
          <t>&lt;http://purl.obolibrary.org/obo/DHBA_10395&gt;</t>
        </is>
      </c>
    </row>
    <row r="204">
      <c r="A204">
        <f>HYPERLINK("https://www.ebi.ac.uk/ols/ontologies/uberon/terms?iri=http://purl.obolibrary.org/obo/UBERON_0002685","anteroventral nucleus of thalamus")</f>
        <v/>
      </c>
      <c r="B204" t="inlineStr">
        <is>
          <t>&lt;http://purl.obolibrary.org/obo/UBERON_0002685&gt;</t>
        </is>
      </c>
      <c r="C204" t="inlineStr">
        <is>
          <t>anteroventral nucleus</t>
        </is>
      </c>
      <c r="D204" t="inlineStr">
        <is>
          <t>&lt;http://purl.obolibrary.org/obo/DMBA_16421&gt;</t>
        </is>
      </c>
    </row>
    <row r="205">
      <c r="A205">
        <f>HYPERLINK("https://www.ebi.ac.uk/ols/ontologies/uberon/terms?iri=http://purl.obolibrary.org/obo/UBERON_0002685","anteroventral nucleus of thalamus")</f>
        <v/>
      </c>
      <c r="B205" t="inlineStr">
        <is>
          <t>&lt;http://purl.obolibrary.org/obo/UBERON_0002685&gt;</t>
        </is>
      </c>
      <c r="C205" t="inlineStr">
        <is>
          <t>anteroventral nucleus of the thalamus, left</t>
        </is>
      </c>
      <c r="D205" t="inlineStr">
        <is>
          <t>&lt;http://purl.obolibrary.org/obo/HBA_4397&gt;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&lt;http://purl.obolibrary.org/obo/MBA_255&gt;</t>
        </is>
      </c>
    </row>
    <row r="207">
      <c r="A207">
        <f>HYPERLINK("https://www.ebi.ac.uk/ols/ontologies/uberon/terms?iri=http://purl.obolibrary.org/obo/UBERON_0002690","anteroventral periventricular nucleus")</f>
        <v/>
      </c>
      <c r="B207" t="inlineStr">
        <is>
          <t>&lt;http://purl.obolibrary.org/obo/UBERON_0002690&gt;</t>
        </is>
      </c>
      <c r="C207" t="inlineStr">
        <is>
          <t>anteroventral periventricular nucleus</t>
        </is>
      </c>
      <c r="D207" t="inlineStr">
        <is>
          <t>&lt;http://purl.obolibrary.org/obo/DHBA_13061&gt;</t>
        </is>
      </c>
    </row>
    <row r="208">
      <c r="A208">
        <f>HYPERLINK("https://www.ebi.ac.uk/ols/ontologies/uberon/terms?iri=http://purl.obolibrary.org/obo/UBERON_0002690","anteroventral periventricular nucleus")</f>
        <v/>
      </c>
      <c r="B208" t="inlineStr">
        <is>
          <t>&lt;http://purl.obolibrary.org/obo/UBERON_0002690&gt;</t>
        </is>
      </c>
      <c r="C208" t="inlineStr">
        <is>
          <t>anteroventral periventricular nucleus, left</t>
        </is>
      </c>
      <c r="D208" t="inlineStr">
        <is>
          <t>&lt;http://purl.obolibrary.org/obo/HBA_4550&gt;</t>
        </is>
      </c>
    </row>
    <row r="209">
      <c r="A209">
        <f>HYPERLINK("https://www.ebi.ac.uk/ols/ontologies/uberon/terms?iri=http://purl.obolibrary.org/obo/UBERON_0002690","anteroventral periventricular nucleus")</f>
        <v/>
      </c>
      <c r="B209" t="inlineStr">
        <is>
          <t>&lt;http://purl.obolibrary.org/obo/UBERON_0002690&gt;</t>
        </is>
      </c>
      <c r="C209" t="inlineStr">
        <is>
          <t>Anteroventral periventricular nucleus</t>
        </is>
      </c>
      <c r="D209" t="inlineStr">
        <is>
          <t>&lt;http://purl.obolibrary.org/obo/MBA_272&gt;</t>
        </is>
      </c>
    </row>
    <row r="210">
      <c r="A210">
        <f>HYPERLINK("https://www.ebi.ac.uk/ols/ontologies/uberon/terms?iri=http://purl.obolibrary.org/obo/UBERON_0035974","anteroventral preoptic nucleus")</f>
        <v/>
      </c>
      <c r="B210" t="inlineStr">
        <is>
          <t>&lt;http://purl.obolibrary.org/obo/UBERON_0035974&gt;</t>
        </is>
      </c>
      <c r="C210" t="inlineStr">
        <is>
          <t>Anteroventral preoptic nucleus</t>
        </is>
      </c>
      <c r="D210" t="inlineStr">
        <is>
          <t>&lt;http://purl.obolibrary.org/obo/MBA_263&gt;</t>
        </is>
      </c>
    </row>
    <row r="211">
      <c r="A211">
        <f>HYPERLINK("https://www.ebi.ac.uk/ols/ontologies/uberon/terms?iri=http://purl.obolibrary.org/obo/UBERON_0002961","archicortex")</f>
        <v/>
      </c>
      <c r="B211" t="inlineStr">
        <is>
          <t>&lt;http://purl.obolibrary.org/obo/UBERON_0002961&gt;</t>
        </is>
      </c>
      <c r="C211" t="inlineStr">
        <is>
          <t>archicortex</t>
        </is>
      </c>
      <c r="D211" t="inlineStr">
        <is>
          <t>&lt;http://purl.obolibrary.org/obo/DHBA_10293&gt;</t>
        </is>
      </c>
    </row>
    <row r="212">
      <c r="A212">
        <f>HYPERLINK("https://www.ebi.ac.uk/ols/ontologies/uberon/terms?iri=http://purl.obolibrary.org/obo/UBERON_0035937","arcuate fasciculus")</f>
        <v/>
      </c>
      <c r="B212" t="inlineStr">
        <is>
          <t>&lt;http://purl.obolibrary.org/obo/UBERON_0035937&gt;</t>
        </is>
      </c>
      <c r="C212" t="inlineStr">
        <is>
          <t>arcuate fasciculus</t>
        </is>
      </c>
      <c r="D212" t="inlineStr">
        <is>
          <t>&lt;http://purl.obolibrary.org/obo/DHBA_10569&gt;</t>
        </is>
      </c>
    </row>
    <row r="213">
      <c r="A213">
        <f>HYPERLINK("https://www.ebi.ac.uk/ols/ontologies/uberon/terms?iri=http://purl.obolibrary.org/obo/UBERON_0035937","arcuate fasciculus")</f>
        <v/>
      </c>
      <c r="B213" t="inlineStr">
        <is>
          <t>&lt;http://purl.obolibrary.org/obo/UBERON_0035937&gt;</t>
        </is>
      </c>
      <c r="C213" t="inlineStr">
        <is>
          <t>arcuate fasciculus</t>
        </is>
      </c>
      <c r="D213" t="inlineStr">
        <is>
          <t>&lt;http://purl.obolibrary.org/obo/HBA_9231&gt;</t>
        </is>
      </c>
    </row>
    <row r="214">
      <c r="A214">
        <f>HYPERLINK("https://www.ebi.ac.uk/ols/ontologies/uberon/terms?iri=http://purl.obolibrary.org/obo/UBERON_0001932","arcuate nucleus of hypothalamus")</f>
        <v/>
      </c>
      <c r="B214" t="inlineStr">
        <is>
          <t>&lt;http://purl.obolibrary.org/obo/UBERON_0001932&gt;</t>
        </is>
      </c>
      <c r="C214" t="inlineStr">
        <is>
          <t>arcuate nucleus of hypothalamus</t>
        </is>
      </c>
      <c r="D214" t="inlineStr">
        <is>
          <t>&lt;http://purl.obolibrary.org/obo/DHBA_10492&gt;</t>
        </is>
      </c>
    </row>
    <row r="215">
      <c r="A215">
        <f>HYPERLINK("https://www.ebi.ac.uk/ols/ontologies/uberon/terms?iri=http://purl.obolibrary.org/obo/UBERON_0001932","arcuate nucleus of hypothalamus")</f>
        <v/>
      </c>
      <c r="B215" t="inlineStr">
        <is>
          <t>&lt;http://purl.obolibrary.org/obo/UBERON_0001932&gt;</t>
        </is>
      </c>
      <c r="C215" t="inlineStr">
        <is>
          <t>arcuate nucleus of the hypothalamus</t>
        </is>
      </c>
      <c r="D215" t="inlineStr">
        <is>
          <t>&lt;http://purl.obolibrary.org/obo/HBA_12913&gt;</t>
        </is>
      </c>
    </row>
    <row r="216">
      <c r="A216">
        <f>HYPERLINK("https://www.ebi.ac.uk/ols/ontologies/uberon/terms?iri=http://purl.obolibrary.org/obo/UBERON_0001932","arcuate nucleus of hypothalamus")</f>
        <v/>
      </c>
      <c r="B216" t="inlineStr">
        <is>
          <t>&lt;http://purl.obolibrary.org/obo/UBERON_0001932&gt;</t>
        </is>
      </c>
      <c r="C216" t="inlineStr">
        <is>
          <t>Arcuate hypothalamic nucleus</t>
        </is>
      </c>
      <c r="D216" t="inlineStr">
        <is>
          <t>&lt;http://purl.obolibrary.org/obo/MBA_223&gt;</t>
        </is>
      </c>
    </row>
    <row r="217">
      <c r="A217">
        <f>HYPERLINK("https://www.ebi.ac.uk/ols/ontologies/uberon/terms?iri=http://purl.obolibrary.org/obo/UBERON_0002865","arcuate nucleus of medulla")</f>
        <v/>
      </c>
      <c r="B217" t="inlineStr">
        <is>
          <t>&lt;http://purl.obolibrary.org/obo/UBERON_0002865&gt;</t>
        </is>
      </c>
      <c r="C217" t="inlineStr">
        <is>
          <t>arcuate nucleus of medulla oblongata</t>
        </is>
      </c>
      <c r="D217" t="inlineStr">
        <is>
          <t>&lt;http://purl.obolibrary.org/obo/DHBA_12536&gt;</t>
        </is>
      </c>
    </row>
    <row r="218">
      <c r="A218">
        <f>HYPERLINK("https://www.ebi.ac.uk/ols/ontologies/uberon/terms?iri=http://purl.obolibrary.org/obo/UBERON_0002865","arcuate nucleus of medulla")</f>
        <v/>
      </c>
      <c r="B218" t="inlineStr">
        <is>
          <t>&lt;http://purl.obolibrary.org/obo/UBERON_0002865&gt;</t>
        </is>
      </c>
      <c r="C218" t="inlineStr">
        <is>
          <t>arcuate nucleus of medulla</t>
        </is>
      </c>
      <c r="D218" t="inlineStr">
        <is>
          <t>&lt;http://purl.obolibrary.org/obo/HBA_9519&gt;</t>
        </is>
      </c>
    </row>
    <row r="219">
      <c r="A219">
        <f>HYPERLINK("https://www.ebi.ac.uk/ols/ontologies/uberon/terms?iri=http://purl.obolibrary.org/obo/UBERON_0002687","area X of ventral lateral nucleus")</f>
        <v/>
      </c>
      <c r="B219" t="inlineStr">
        <is>
          <t>&lt;http://purl.obolibrary.org/obo/UBERON_0002687&gt;</t>
        </is>
      </c>
      <c r="C219" t="inlineStr">
        <is>
          <t>nucleus X (preaccessory cuneate nucleus)</t>
        </is>
      </c>
      <c r="D219" t="inlineStr">
        <is>
          <t>&lt;http://purl.obolibrary.org/obo/DHBA_12653&gt;</t>
        </is>
      </c>
    </row>
    <row r="220">
      <c r="A220">
        <f>HYPERLINK("https://www.ebi.ac.uk/ols/ontologies/uberon/terms?iri=http://purl.obolibrary.org/obo/UBERON_0002162","area postrema")</f>
        <v/>
      </c>
      <c r="B220" t="inlineStr">
        <is>
          <t>&lt;http://purl.obolibrary.org/obo/UBERON_0002162&gt;</t>
        </is>
      </c>
      <c r="C220" t="inlineStr">
        <is>
          <t>area postrema</t>
        </is>
      </c>
      <c r="D220" t="inlineStr">
        <is>
          <t>&lt;http://purl.obolibrary.org/obo/DHBA_12807&gt;</t>
        </is>
      </c>
    </row>
    <row r="221">
      <c r="A221">
        <f>HYPERLINK("https://www.ebi.ac.uk/ols/ontologies/uberon/terms?iri=http://purl.obolibrary.org/obo/UBERON_0002162","area postrema")</f>
        <v/>
      </c>
      <c r="B221" t="inlineStr">
        <is>
          <t>&lt;http://purl.obolibrary.org/obo/UBERON_0002162&gt;</t>
        </is>
      </c>
      <c r="C221" t="inlineStr">
        <is>
          <t>area postrema</t>
        </is>
      </c>
      <c r="D221" t="inlineStr">
        <is>
          <t>&lt;http://purl.obolibrary.org/obo/HBA_9522&gt;</t>
        </is>
      </c>
    </row>
    <row r="222">
      <c r="A222">
        <f>HYPERLINK("https://www.ebi.ac.uk/ols/ontologies/uberon/terms?iri=http://purl.obolibrary.org/obo/UBERON_0002162","area postrema")</f>
        <v/>
      </c>
      <c r="B222" t="inlineStr">
        <is>
          <t>&lt;http://purl.obolibrary.org/obo/UBERON_0002162&gt;</t>
        </is>
      </c>
      <c r="C222" t="inlineStr">
        <is>
          <t>Area postrema</t>
        </is>
      </c>
      <c r="D222" t="inlineStr">
        <is>
          <t>&lt;http://purl.obolibrary.org/obo/MBA_207&gt;</t>
        </is>
      </c>
    </row>
    <row r="223">
      <c r="A223">
        <f>HYPERLINK("https://www.ebi.ac.uk/ols/ontologies/uberon/terms?iri=http://purl.obolibrary.org/obo/UBERON_0001393","auditory cortex")</f>
        <v/>
      </c>
      <c r="B223" t="inlineStr">
        <is>
          <t>&lt;http://purl.obolibrary.org/obo/UBERON_0001393&gt;</t>
        </is>
      </c>
      <c r="C223" t="inlineStr">
        <is>
          <t>Auditory areas</t>
        </is>
      </c>
      <c r="D223" t="inlineStr">
        <is>
          <t>&lt;http://purl.obolibrary.org/obo/MBA_247&gt;</t>
        </is>
      </c>
    </row>
    <row r="224">
      <c r="A224">
        <f>HYPERLINK("https://www.ebi.ac.uk/ols/ontologies/uberon/terms?iri=http://purl.obolibrary.org/obo/UBERON_0022262","auditory radiation")</f>
        <v/>
      </c>
      <c r="B224" t="inlineStr">
        <is>
          <t>&lt;http://purl.obolibrary.org/obo/UBERON_0022262&gt;</t>
        </is>
      </c>
      <c r="C224" t="inlineStr">
        <is>
          <t>acoustic radiation</t>
        </is>
      </c>
      <c r="D224" t="inlineStr">
        <is>
          <t>&lt;http://purl.obolibrary.org/obo/DHBA_266441583&gt;</t>
        </is>
      </c>
    </row>
    <row r="225">
      <c r="A225">
        <f>HYPERLINK("https://www.ebi.ac.uk/ols/ontologies/uberon/terms?iri=http://purl.obolibrary.org/obo/UBERON_0022262","auditory radiation")</f>
        <v/>
      </c>
      <c r="B225" t="inlineStr">
        <is>
          <t>&lt;http://purl.obolibrary.org/obo/UBERON_0022262&gt;</t>
        </is>
      </c>
      <c r="C225" t="inlineStr">
        <is>
          <t>acoustic radiation</t>
        </is>
      </c>
      <c r="D225" t="inlineStr">
        <is>
          <t>&lt;http://purl.obolibrary.org/obo/HBA_265504974&gt;</t>
        </is>
      </c>
    </row>
    <row r="226">
      <c r="A226">
        <f>HYPERLINK("https://www.ebi.ac.uk/ols/ontologies/uberon/terms?iri=http://purl.obolibrary.org/obo/UBERON_0010415","barrel cortex")</f>
        <v/>
      </c>
      <c r="B226" t="inlineStr">
        <is>
          <t>&lt;http://purl.obolibrary.org/obo/UBERON_0010415&gt;</t>
        </is>
      </c>
      <c r="C226" t="inlineStr">
        <is>
          <t>Primary somatosensory area, barrel field</t>
        </is>
      </c>
      <c r="D226" t="inlineStr">
        <is>
          <t>&lt;http://purl.obolibrary.org/obo/MBA_329&gt;</t>
        </is>
      </c>
    </row>
    <row r="227">
      <c r="A227">
        <f>HYPERLINK("https://www.ebi.ac.uk/ols/ontologies/uberon/terms?iri=http://purl.obolibrary.org/obo/UBERON_0002887","basal amygdaloid nucleus")</f>
        <v/>
      </c>
      <c r="B227" t="inlineStr">
        <is>
          <t>&lt;http://purl.obolibrary.org/obo/UBERON_0002887&gt;</t>
        </is>
      </c>
      <c r="C227" t="inlineStr">
        <is>
          <t>basolateral nucleus</t>
        </is>
      </c>
      <c r="D227" t="inlineStr">
        <is>
          <t>&lt;http://purl.obolibrary.org/obo/HBA_4341&gt;</t>
        </is>
      </c>
    </row>
    <row r="228">
      <c r="A228">
        <f>HYPERLINK("https://www.ebi.ac.uk/ols/ontologies/uberon/terms?iri=http://purl.obolibrary.org/obo/UBERON_0002887","basal amygdaloid nucleus")</f>
        <v/>
      </c>
      <c r="B228" t="inlineStr">
        <is>
          <t>&lt;http://purl.obolibrary.org/obo/UBERON_0002887&gt;</t>
        </is>
      </c>
      <c r="C228" t="inlineStr">
        <is>
          <t>Basolateral amygdalar nucleus</t>
        </is>
      </c>
      <c r="D228" t="inlineStr">
        <is>
          <t>&lt;http://purl.obolibrary.org/obo/MBA_295&gt;</t>
        </is>
      </c>
    </row>
    <row r="229">
      <c r="A229">
        <f>HYPERLINK("https://www.ebi.ac.uk/ols/ontologies/uberon/terms?iri=http://purl.obolibrary.org/obo/UBERON_0002743","basal forebrain")</f>
        <v/>
      </c>
      <c r="B229" t="inlineStr">
        <is>
          <t>&lt;http://purl.obolibrary.org/obo/UBERON_0002743&gt;</t>
        </is>
      </c>
      <c r="C229" t="inlineStr">
        <is>
          <t>basal forebrain</t>
        </is>
      </c>
      <c r="D229" t="inlineStr">
        <is>
          <t>&lt;http://purl.obolibrary.org/obo/DHBA_10349&gt;</t>
        </is>
      </c>
    </row>
    <row r="230">
      <c r="A230">
        <f>HYPERLINK("https://www.ebi.ac.uk/ols/ontologies/uberon/terms?iri=http://purl.obolibrary.org/obo/UBERON_0002743","basal forebrain")</f>
        <v/>
      </c>
      <c r="B230" t="inlineStr">
        <is>
          <t>&lt;http://purl.obolibrary.org/obo/UBERON_0002743&gt;</t>
        </is>
      </c>
      <c r="C230" t="inlineStr">
        <is>
          <t>basal forebrain</t>
        </is>
      </c>
      <c r="D230" t="inlineStr">
        <is>
          <t>&lt;http://purl.obolibrary.org/obo/HBA_4300&gt;</t>
        </is>
      </c>
    </row>
    <row r="231">
      <c r="A231">
        <f>HYPERLINK("https://www.ebi.ac.uk/ols/ontologies/uberon/terms?iri=http://purl.obolibrary.org/obo/UBERON_0002743","basal forebrain")</f>
        <v/>
      </c>
      <c r="B231" t="inlineStr">
        <is>
          <t>&lt;http://purl.obolibrary.org/obo/UBERON_0002743&gt;</t>
        </is>
      </c>
      <c r="C231" t="inlineStr">
        <is>
          <t>basal forebrain</t>
        </is>
      </c>
      <c r="D231" t="inlineStr">
        <is>
          <t>&lt;http://purl.obolibrary.org/obo/PBA_128012976&gt;</t>
        </is>
      </c>
    </row>
    <row r="232">
      <c r="A232">
        <f>HYPERLINK("https://www.ebi.ac.uk/ols/ontologies/uberon/terms?iri=http://purl.obolibrary.org/obo/UBERON_0002420","basal ganglion")</f>
        <v/>
      </c>
      <c r="B232" t="inlineStr">
        <is>
          <t>&lt;http://purl.obolibrary.org/obo/UBERON_0002420&gt;</t>
        </is>
      </c>
      <c r="C232" t="inlineStr">
        <is>
          <t>basal nuclei (basal ganglia)</t>
        </is>
      </c>
      <c r="D232" t="inlineStr">
        <is>
          <t>&lt;http://purl.obolibrary.org/obo/DHBA_10332&gt;</t>
        </is>
      </c>
    </row>
    <row r="233">
      <c r="A233">
        <f>HYPERLINK("https://www.ebi.ac.uk/ols/ontologies/uberon/terms?iri=http://purl.obolibrary.org/obo/UBERON_0010010","basal nucleus of telencephalon")</f>
        <v/>
      </c>
      <c r="B233" t="inlineStr">
        <is>
          <t>&lt;http://purl.obolibrary.org/obo/UBERON_0010010&gt;</t>
        </is>
      </c>
      <c r="C233" t="inlineStr">
        <is>
          <t>basal nucleus of Meynert</t>
        </is>
      </c>
      <c r="D233" t="inlineStr">
        <is>
          <t>&lt;http://purl.obolibrary.org/obo/DHBA_10353&gt;</t>
        </is>
      </c>
    </row>
    <row r="234">
      <c r="A234">
        <f>HYPERLINK("https://www.ebi.ac.uk/ols/ontologies/uberon/terms?iri=http://purl.obolibrary.org/obo/UBERON_0010010","basal nucleus of telencephalon")</f>
        <v/>
      </c>
      <c r="B234" t="inlineStr">
        <is>
          <t>&lt;http://purl.obolibrary.org/obo/UBERON_0010010&gt;</t>
        </is>
      </c>
      <c r="C234" t="inlineStr">
        <is>
          <t>basal nucleus of meynert, left</t>
        </is>
      </c>
      <c r="D234" t="inlineStr">
        <is>
          <t>&lt;http://purl.obolibrary.org/obo/HBA_4308&gt;</t>
        </is>
      </c>
    </row>
    <row r="235">
      <c r="A235">
        <f>HYPERLINK("https://www.ebi.ac.uk/ols/ontologies/uberon/terms?iri=http://purl.obolibrary.org/obo/UBERON_0010010","basal nucleus of telencephalon")</f>
        <v/>
      </c>
      <c r="B235" t="inlineStr">
        <is>
          <t>&lt;http://purl.obolibrary.org/obo/UBERON_0010010&gt;</t>
        </is>
      </c>
      <c r="C235" t="inlineStr">
        <is>
          <t>basal nucleus of Meynert</t>
        </is>
      </c>
      <c r="D235" t="inlineStr">
        <is>
          <t>&lt;http://purl.obolibrary.org/obo/PBA_10141&gt;</t>
        </is>
      </c>
    </row>
    <row r="236">
      <c r="A236">
        <f>HYPERLINK("https://www.ebi.ac.uk/ols/ontologies/uberon/terms?iri=http://purl.obolibrary.org/obo/UBERON_0002567","basal part of pons")</f>
        <v/>
      </c>
      <c r="B236" t="inlineStr">
        <is>
          <t>&lt;http://purl.obolibrary.org/obo/UBERON_0002567&gt;</t>
        </is>
      </c>
      <c r="C236" t="inlineStr">
        <is>
          <t>basilar part of pons</t>
        </is>
      </c>
      <c r="D236" t="inlineStr">
        <is>
          <t>&lt;http://purl.obolibrary.org/obo/DHBA_12405&gt;</t>
        </is>
      </c>
    </row>
    <row r="237">
      <c r="A237">
        <f>HYPERLINK("https://www.ebi.ac.uk/ols/ontologies/uberon/terms?iri=http://purl.obolibrary.org/obo/UBERON_0002567","basal part of pons")</f>
        <v/>
      </c>
      <c r="B237" t="inlineStr">
        <is>
          <t>&lt;http://purl.obolibrary.org/obo/UBERON_0002567&gt;</t>
        </is>
      </c>
      <c r="C237" t="inlineStr">
        <is>
          <t>basal part of pons</t>
        </is>
      </c>
      <c r="D237" t="inlineStr">
        <is>
          <t>&lt;http://purl.obolibrary.org/obo/HBA_9132&gt;</t>
        </is>
      </c>
    </row>
    <row r="238">
      <c r="A238">
        <f>HYPERLINK("https://www.ebi.ac.uk/ols/ontologies/uberon/terms?iri=http://purl.obolibrary.org/obo/UBERON_0034993","basal ventral medial nucleus of thalamus")</f>
        <v/>
      </c>
      <c r="B238" t="inlineStr">
        <is>
          <t>&lt;http://purl.obolibrary.org/obo/UBERON_0034993&gt;</t>
        </is>
      </c>
      <c r="C238" t="inlineStr">
        <is>
          <t>basal ventral medial nucleus of the thalamus, left</t>
        </is>
      </c>
      <c r="D238" t="inlineStr">
        <is>
          <t>&lt;http://purl.obolibrary.org/obo/HBA_4427&gt;</t>
        </is>
      </c>
    </row>
    <row r="239">
      <c r="A239">
        <f>HYPERLINK("https://www.ebi.ac.uk/ols/ontologies/uberon/terms?iri=http://purl.obolibrary.org/obo/UBERON_0006107","basolateral amygdaloid nuclear complex")</f>
        <v/>
      </c>
      <c r="B239" t="inlineStr">
        <is>
          <t>&lt;http://purl.obolibrary.org/obo/UBERON_0006107&gt;</t>
        </is>
      </c>
      <c r="C239" t="inlineStr">
        <is>
          <t>basolateral nuclear group</t>
        </is>
      </c>
      <c r="D239" t="inlineStr">
        <is>
          <t>&lt;http://purl.obolibrary.org/obo/DHBA_10366&gt;</t>
        </is>
      </c>
    </row>
    <row r="240">
      <c r="A240">
        <f>HYPERLINK("https://www.ebi.ac.uk/ols/ontologies/uberon/terms?iri=http://purl.obolibrary.org/obo/UBERON_0006107","basolateral amygdaloid nuclear complex")</f>
        <v/>
      </c>
      <c r="B240" t="inlineStr">
        <is>
          <t>&lt;http://purl.obolibrary.org/obo/UBERON_0006107&gt;</t>
        </is>
      </c>
      <c r="C240" t="inlineStr">
        <is>
          <t>basolateral nuclear complex</t>
        </is>
      </c>
      <c r="D240" t="inlineStr">
        <is>
          <t>&lt;http://purl.obolibrary.org/obo/PBA_128012678&gt;</t>
        </is>
      </c>
    </row>
    <row r="241">
      <c r="A241">
        <f>HYPERLINK("https://www.ebi.ac.uk/ols/ontologies/uberon/terms?iri=http://purl.obolibrary.org/obo/UBERON_0001880","bed nucleus of stria terminalis")</f>
        <v/>
      </c>
      <c r="B241" t="inlineStr">
        <is>
          <t>&lt;http://purl.obolibrary.org/obo/UBERON_0001880&gt;</t>
        </is>
      </c>
      <c r="C241" t="inlineStr">
        <is>
          <t>bed nucleus of stria terminalis</t>
        </is>
      </c>
      <c r="D241" t="inlineStr">
        <is>
          <t>&lt;http://purl.obolibrary.org/obo/DHBA_10384&gt;</t>
        </is>
      </c>
    </row>
    <row r="242">
      <c r="A242">
        <f>HYPERLINK("https://www.ebi.ac.uk/ols/ontologies/uberon/terms?iri=http://purl.obolibrary.org/obo/UBERON_0001880","bed nucleus of stria terminalis")</f>
        <v/>
      </c>
      <c r="B242" t="inlineStr">
        <is>
          <t>&lt;http://purl.obolibrary.org/obo/UBERON_0001880&gt;</t>
        </is>
      </c>
      <c r="C242" t="inlineStr">
        <is>
          <t>bed  nucleus of stria terminalis, left</t>
        </is>
      </c>
      <c r="D242" t="inlineStr">
        <is>
          <t>&lt;http://purl.obolibrary.org/obo/HBA_4313&gt;</t>
        </is>
      </c>
    </row>
    <row r="243">
      <c r="A243">
        <f>HYPERLINK("https://www.ebi.ac.uk/ols/ontologies/uberon/terms?iri=http://purl.obolibrary.org/obo/UBERON_0001880","bed nucleus of stria terminalis")</f>
        <v/>
      </c>
      <c r="B243" t="inlineStr">
        <is>
          <t>&lt;http://purl.obolibrary.org/obo/UBERON_0001880&gt;</t>
        </is>
      </c>
      <c r="C243" t="inlineStr">
        <is>
          <t>Bed nuclei of the stria terminalis</t>
        </is>
      </c>
      <c r="D243" t="inlineStr">
        <is>
          <t>&lt;http://purl.obolibrary.org/obo/MBA_351&gt;</t>
        </is>
      </c>
    </row>
    <row r="244">
      <c r="A244">
        <f>HYPERLINK("https://www.ebi.ac.uk/ols/ontologies/uberon/terms?iri=http://purl.obolibrary.org/obo/UBERON_0035977","bed nucleus of the accessory olfactory tract")</f>
        <v/>
      </c>
      <c r="B244" t="inlineStr">
        <is>
          <t>&lt;http://purl.obolibrary.org/obo/UBERON_0035977&gt;</t>
        </is>
      </c>
      <c r="C244" t="inlineStr">
        <is>
          <t>Bed nucleus of the accessory olfactory tract</t>
        </is>
      </c>
      <c r="D244" t="inlineStr">
        <is>
          <t>&lt;http://purl.obolibrary.org/obo/MBA_292&gt;</t>
        </is>
      </c>
    </row>
    <row r="245">
      <c r="A245">
        <f>HYPERLINK("https://www.ebi.ac.uk/ols/ontologies/uberon/terms?iri=http://purl.obolibrary.org/obo/UBERON_0002630","body of caudate nucleus")</f>
        <v/>
      </c>
      <c r="B245" t="inlineStr">
        <is>
          <t>&lt;http://purl.obolibrary.org/obo/UBERON_0002630&gt;</t>
        </is>
      </c>
      <c r="C245" t="inlineStr">
        <is>
          <t>body of caudate</t>
        </is>
      </c>
      <c r="D245" t="inlineStr">
        <is>
          <t>&lt;http://purl.obolibrary.org/obo/DHBA_10336&gt;</t>
        </is>
      </c>
    </row>
    <row r="246">
      <c r="A246">
        <f>HYPERLINK("https://www.ebi.ac.uk/ols/ontologies/uberon/terms?iri=http://purl.obolibrary.org/obo/UBERON_0002630","body of caudate nucleus")</f>
        <v/>
      </c>
      <c r="B246" t="inlineStr">
        <is>
          <t>&lt;http://purl.obolibrary.org/obo/UBERON_0002630&gt;</t>
        </is>
      </c>
      <c r="C246" t="inlineStr">
        <is>
          <t>body of the caudate nucleus</t>
        </is>
      </c>
      <c r="D246" t="inlineStr">
        <is>
          <t>&lt;http://purl.obolibrary.org/obo/HBA_12899&gt;</t>
        </is>
      </c>
    </row>
    <row r="247">
      <c r="A247">
        <f>HYPERLINK("https://www.ebi.ac.uk/ols/ontologies/uberon/terms?iri=http://purl.obolibrary.org/obo/UBERON_0015510","body of corpus callosum")</f>
        <v/>
      </c>
      <c r="B247" t="inlineStr">
        <is>
          <t>&lt;http://purl.obolibrary.org/obo/UBERON_0015510&gt;</t>
        </is>
      </c>
      <c r="C247" t="inlineStr">
        <is>
          <t>body of corpus callosum</t>
        </is>
      </c>
      <c r="D247" t="inlineStr">
        <is>
          <t>&lt;http://purl.obolibrary.org/obo/DHBA_10564&gt;</t>
        </is>
      </c>
    </row>
    <row r="248">
      <c r="A248">
        <f>HYPERLINK("https://www.ebi.ac.uk/ols/ontologies/uberon/terms?iri=http://purl.obolibrary.org/obo/UBERON_0015510","body of corpus callosum")</f>
        <v/>
      </c>
      <c r="B248" t="inlineStr">
        <is>
          <t>&lt;http://purl.obolibrary.org/obo/UBERON_0015510&gt;</t>
        </is>
      </c>
      <c r="C248" t="inlineStr">
        <is>
          <t>body of the corpus callosum</t>
        </is>
      </c>
      <c r="D248" t="inlineStr">
        <is>
          <t>&lt;http://purl.obolibrary.org/obo/HBA_9224&gt;</t>
        </is>
      </c>
    </row>
    <row r="249">
      <c r="A249">
        <f>HYPERLINK("https://www.ebi.ac.uk/ols/ontologies/uberon/terms?iri=http://purl.obolibrary.org/obo/UBERON_0004680","body of fornix")</f>
        <v/>
      </c>
      <c r="B249" t="inlineStr">
        <is>
          <t>&lt;http://purl.obolibrary.org/obo/UBERON_0004680&gt;</t>
        </is>
      </c>
      <c r="C249" t="inlineStr">
        <is>
          <t>column of the fornix</t>
        </is>
      </c>
      <c r="D249" t="inlineStr">
        <is>
          <t>&lt;http://purl.obolibrary.org/obo/DHBA_10577&gt;</t>
        </is>
      </c>
    </row>
    <row r="250">
      <c r="A250">
        <f>HYPERLINK("https://www.ebi.ac.uk/ols/ontologies/uberon/terms?iri=http://purl.obolibrary.org/obo/UBERON_0004680","body of fornix")</f>
        <v/>
      </c>
      <c r="B250" t="inlineStr">
        <is>
          <t>&lt;http://purl.obolibrary.org/obo/UBERON_0004680&gt;</t>
        </is>
      </c>
      <c r="C250" t="inlineStr">
        <is>
          <t>body of the fornix</t>
        </is>
      </c>
      <c r="D250" t="inlineStr">
        <is>
          <t>&lt;http://purl.obolibrary.org/obo/DHBA_10578&gt;</t>
        </is>
      </c>
    </row>
    <row r="251">
      <c r="A251">
        <f>HYPERLINK("https://www.ebi.ac.uk/ols/ontologies/uberon/terms?iri=http://purl.obolibrary.org/obo/UBERON_0004680","body of fornix")</f>
        <v/>
      </c>
      <c r="B251" t="inlineStr">
        <is>
          <t>&lt;http://purl.obolibrary.org/obo/UBERON_0004680&gt;</t>
        </is>
      </c>
      <c r="C251" t="inlineStr">
        <is>
          <t>body of the fornix, left</t>
        </is>
      </c>
      <c r="D251" t="inlineStr">
        <is>
          <t>&lt;http://purl.obolibrary.org/obo/HBA_9252&gt;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columns of the fornix</t>
        </is>
      </c>
      <c r="D252" t="inlineStr">
        <is>
          <t>&lt;http://purl.obolibrary.org/obo/MBA_436&gt;</t>
        </is>
      </c>
    </row>
    <row r="253">
      <c r="A253">
        <f>HYPERLINK("https://www.ebi.ac.uk/ols/ontologies/uberon/terms?iri=http://purl.obolibrary.org/obo/UBERON_0002655","body of lateral ventricle")</f>
        <v/>
      </c>
      <c r="B253" t="inlineStr">
        <is>
          <t>&lt;http://purl.obolibrary.org/obo/UBERON_0002655&gt;</t>
        </is>
      </c>
      <c r="C253" t="inlineStr">
        <is>
          <t>body of lateral ventricle</t>
        </is>
      </c>
      <c r="D253" t="inlineStr">
        <is>
          <t>&lt;http://purl.obolibrary.org/obo/DHBA_10598&gt;</t>
        </is>
      </c>
    </row>
    <row r="254">
      <c r="A254">
        <f>HYPERLINK("https://www.ebi.ac.uk/ols/ontologies/uberon/terms?iri=http://purl.obolibrary.org/obo/UBERON_0003025","brachium of inferior colliculus")</f>
        <v/>
      </c>
      <c r="B254" t="inlineStr">
        <is>
          <t>&lt;http://purl.obolibrary.org/obo/UBERON_0003025&gt;</t>
        </is>
      </c>
      <c r="C254" t="inlineStr">
        <is>
          <t>brachium of inferior colliculus</t>
        </is>
      </c>
      <c r="D254" t="inlineStr">
        <is>
          <t>&lt;http://purl.obolibrary.org/obo/DHBA_12327&gt;</t>
        </is>
      </c>
    </row>
    <row r="255">
      <c r="A255">
        <f>HYPERLINK("https://www.ebi.ac.uk/ols/ontologies/uberon/terms?iri=http://purl.obolibrary.org/obo/UBERON_0003025","brachium of inferior colliculus")</f>
        <v/>
      </c>
      <c r="B255" t="inlineStr">
        <is>
          <t>&lt;http://purl.obolibrary.org/obo/UBERON_0003025&gt;</t>
        </is>
      </c>
      <c r="C255" t="inlineStr">
        <is>
          <t>brachium of inferior colliculus</t>
        </is>
      </c>
      <c r="D255" t="inlineStr">
        <is>
          <t>&lt;http://purl.obolibrary.org/obo/DMBA_17753&gt;</t>
        </is>
      </c>
    </row>
    <row r="256">
      <c r="A256">
        <f>HYPERLINK("https://www.ebi.ac.uk/ols/ontologies/uberon/terms?iri=http://purl.obolibrary.org/obo/UBERON_0003025","brachium of inferior colliculus")</f>
        <v/>
      </c>
      <c r="B256" t="inlineStr">
        <is>
          <t>&lt;http://purl.obolibrary.org/obo/UBERON_0003025&gt;</t>
        </is>
      </c>
      <c r="C256" t="inlineStr">
        <is>
          <t>brachium of the inferior colliculus</t>
        </is>
      </c>
      <c r="D256" t="inlineStr">
        <is>
          <t>&lt;http://purl.obolibrary.org/obo/HBA_265505386&gt;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the inferior colliculus</t>
        </is>
      </c>
      <c r="D257" t="inlineStr">
        <is>
          <t>&lt;http://purl.obolibrary.org/obo/MBA_482&gt;</t>
        </is>
      </c>
    </row>
    <row r="258">
      <c r="A258">
        <f>HYPERLINK("https://www.ebi.ac.uk/ols/ontologies/uberon/terms?iri=http://purl.obolibrary.org/obo/UBERON_0002580","brachium of superior colliculus")</f>
        <v/>
      </c>
      <c r="B258" t="inlineStr">
        <is>
          <t>&lt;http://purl.obolibrary.org/obo/UBERON_0002580&gt;</t>
        </is>
      </c>
      <c r="C258" t="inlineStr">
        <is>
          <t>brachium of superior colliculus</t>
        </is>
      </c>
      <c r="D258" t="inlineStr">
        <is>
          <t>&lt;http://purl.obolibrary.org/obo/DHBA_12328&gt;</t>
        </is>
      </c>
    </row>
    <row r="259">
      <c r="A259">
        <f>HYPERLINK("https://www.ebi.ac.uk/ols/ontologies/uberon/terms?iri=http://purl.obolibrary.org/obo/UBERON_0002580","brachium of superior colliculus")</f>
        <v/>
      </c>
      <c r="B259" t="inlineStr">
        <is>
          <t>&lt;http://purl.obolibrary.org/obo/UBERON_0002580&gt;</t>
        </is>
      </c>
      <c r="C259" t="inlineStr">
        <is>
          <t>brachium of the superior colliculus</t>
        </is>
      </c>
      <c r="D259" t="inlineStr">
        <is>
          <t>&lt;http://purl.obolibrary.org/obo/HBA_265505398&gt;</t>
        </is>
      </c>
    </row>
    <row r="260">
      <c r="A260">
        <f>HYPERLINK("https://www.ebi.ac.uk/ols/ontologies/uberon/terms?iri=http://purl.obolibrary.org/obo/UBERON_0002580","brachium of superior colliculus")</f>
        <v/>
      </c>
      <c r="B260" t="inlineStr">
        <is>
          <t>&lt;http://purl.obolibrary.org/obo/UBERON_0002580&gt;</t>
        </is>
      </c>
      <c r="C260" t="inlineStr">
        <is>
          <t>brachium of the superior colliculus</t>
        </is>
      </c>
      <c r="D260" t="inlineStr">
        <is>
          <t>&lt;http://purl.obolibrary.org/obo/MBA_916&gt;</t>
        </is>
      </c>
    </row>
    <row r="261">
      <c r="A261">
        <f>HYPERLINK("https://www.ebi.ac.uk/ols/ontologies/uberon/terms?iri=http://purl.obolibrary.org/obo/UBERON_0000955","brain")</f>
        <v/>
      </c>
      <c r="B261" t="inlineStr">
        <is>
          <t>&lt;http://purl.obolibrary.org/obo/UBERON_0000955&gt;</t>
        </is>
      </c>
      <c r="C261" t="inlineStr">
        <is>
          <t>brain</t>
        </is>
      </c>
      <c r="D261" t="inlineStr">
        <is>
          <t>&lt;http://purl.obolibrary.org/obo/DHBA_10155&gt;</t>
        </is>
      </c>
    </row>
    <row r="262">
      <c r="A262">
        <f>HYPERLINK("https://www.ebi.ac.uk/ols/ontologies/uberon/terms?iri=http://purl.obolibrary.org/obo/UBERON_0000955","brain")</f>
        <v/>
      </c>
      <c r="B262" t="inlineStr">
        <is>
          <t>&lt;http://purl.obolibrary.org/obo/UBERON_0000955&gt;</t>
        </is>
      </c>
      <c r="C262" t="inlineStr">
        <is>
          <t>brain</t>
        </is>
      </c>
      <c r="D262" t="inlineStr">
        <is>
          <t>&lt;http://purl.obolibrary.org/obo/HBA_4005&gt;</t>
        </is>
      </c>
    </row>
    <row r="263">
      <c r="A263">
        <f>HYPERLINK("https://www.ebi.ac.uk/ols/ontologies/uberon/terms?iri=http://purl.obolibrary.org/obo/UBERON_0000955","brain")</f>
        <v/>
      </c>
      <c r="B263" t="inlineStr">
        <is>
          <t>&lt;http://purl.obolibrary.org/obo/UBERON_0000955&gt;</t>
        </is>
      </c>
      <c r="C263" t="inlineStr">
        <is>
          <t>Basic cell groups and regions</t>
        </is>
      </c>
      <c r="D263" t="inlineStr">
        <is>
          <t>&lt;http://purl.obolibrary.org/obo/MBA_8&gt;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root</t>
        </is>
      </c>
      <c r="D264" t="inlineStr">
        <is>
          <t>&lt;http://purl.obolibrary.org/obo/MBA_997&gt;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&lt;http://purl.obolibrary.org/obo/PBA_3999&gt;</t>
        </is>
      </c>
    </row>
    <row r="266">
      <c r="A266">
        <f>HYPERLINK("https://www.ebi.ac.uk/ols/ontologies/uberon/terms?iri=http://purl.obolibrary.org/obo/UBERON_0005970","brain commissure")</f>
        <v/>
      </c>
      <c r="B266" t="inlineStr">
        <is>
          <t>&lt;http://purl.obolibrary.org/obo/UBERON_0005970&gt;</t>
        </is>
      </c>
      <c r="C266" t="inlineStr">
        <is>
          <t>cerebellar commissure</t>
        </is>
      </c>
      <c r="D266" t="inlineStr">
        <is>
          <t>&lt;http://purl.obolibrary.org/obo/DMBA_17754&gt;</t>
        </is>
      </c>
    </row>
    <row r="267">
      <c r="A267">
        <f>HYPERLINK("https://www.ebi.ac.uk/ols/ontologies/uberon/terms?iri=http://purl.obolibrary.org/obo/UBERON_0005970","brain commissure")</f>
        <v/>
      </c>
      <c r="B267" t="inlineStr">
        <is>
          <t>&lt;http://purl.obolibrary.org/obo/UBERON_0005970&gt;</t>
        </is>
      </c>
      <c r="C267" t="inlineStr">
        <is>
          <t>cerebellar commissure</t>
        </is>
      </c>
      <c r="D267" t="inlineStr">
        <is>
          <t>&lt;http://purl.obolibrary.org/obo/MBA_744&gt;</t>
        </is>
      </c>
    </row>
    <row r="268">
      <c r="A268">
        <f>HYPERLINK("https://www.ebi.ac.uk/ols/ontologies/uberon/terms?iri=http://purl.obolibrary.org/obo/UBERON_0005970","brain commissure")</f>
        <v/>
      </c>
      <c r="B268" t="inlineStr">
        <is>
          <t>&lt;http://purl.obolibrary.org/obo/UBERON_0005970&gt;</t>
        </is>
      </c>
      <c r="C268" t="inlineStr">
        <is>
          <t>ventral commissure of the spinal cord</t>
        </is>
      </c>
      <c r="D268" t="inlineStr">
        <is>
          <t>&lt;http://purl.obolibrary.org/obo/MBA_858&gt;</t>
        </is>
      </c>
    </row>
    <row r="269">
      <c r="A269">
        <f>HYPERLINK("https://www.ebi.ac.uk/ols/ontologies/uberon/terms?iri=http://purl.obolibrary.org/obo/UBERON_0003528","brain gray matter")</f>
        <v/>
      </c>
      <c r="B269" t="inlineStr">
        <is>
          <t>&lt;http://purl.obolibrary.org/obo/UBERON_0003528&gt;</t>
        </is>
      </c>
      <c r="C269" t="inlineStr">
        <is>
          <t>gray matter</t>
        </is>
      </c>
      <c r="D269" t="inlineStr">
        <is>
          <t>&lt;http://purl.obolibrary.org/obo/HBA_4006&gt;</t>
        </is>
      </c>
    </row>
    <row r="270">
      <c r="A270">
        <f>HYPERLINK("https://www.ebi.ac.uk/ols/ontologies/uberon/terms?iri=http://purl.obolibrary.org/obo/UBERON_0010403","brain marginal zone")</f>
        <v/>
      </c>
      <c r="B270" t="inlineStr">
        <is>
          <t>&lt;http://purl.obolibrary.org/obo/UBERON_0010403&gt;</t>
        </is>
      </c>
      <c r="C270" t="inlineStr">
        <is>
          <t>marginal zone</t>
        </is>
      </c>
      <c r="D270" t="inlineStr">
        <is>
          <t>&lt;http://purl.obolibrary.org/obo/DHBA_10508&gt;</t>
        </is>
      </c>
    </row>
    <row r="271">
      <c r="A271">
        <f>HYPERLINK("https://www.ebi.ac.uk/ols/ontologies/uberon/terms?iri=http://purl.obolibrary.org/obo/UBERON_0004086","brain ventricle")</f>
        <v/>
      </c>
      <c r="B271" t="inlineStr">
        <is>
          <t>&lt;http://purl.obolibrary.org/obo/UBERON_0004086&gt;</t>
        </is>
      </c>
      <c r="C271" t="inlineStr">
        <is>
          <t>ventricles</t>
        </is>
      </c>
      <c r="D271" t="inlineStr">
        <is>
          <t>&lt;http://purl.obolibrary.org/obo/HBA_9418&gt;</t>
        </is>
      </c>
    </row>
    <row r="272">
      <c r="A272">
        <f>HYPERLINK("https://www.ebi.ac.uk/ols/ontologies/uberon/terms?iri=http://purl.obolibrary.org/obo/UBERON_0003544","brain white matter")</f>
        <v/>
      </c>
      <c r="B272" t="inlineStr">
        <is>
          <t>&lt;http://purl.obolibrary.org/obo/UBERON_0003544&gt;</t>
        </is>
      </c>
      <c r="C272" t="inlineStr">
        <is>
          <t>medial olfactory tract</t>
        </is>
      </c>
      <c r="D272" t="inlineStr">
        <is>
          <t>&lt;http://purl.obolibrary.org/obo/DMBA_17779&gt;</t>
        </is>
      </c>
    </row>
    <row r="273">
      <c r="A273">
        <f>HYPERLINK("https://www.ebi.ac.uk/ols/ontologies/uberon/terms?iri=http://purl.obolibrary.org/obo/UBERON_0003544","brain white matter")</f>
        <v/>
      </c>
      <c r="B273" t="inlineStr">
        <is>
          <t>&lt;http://purl.obolibrary.org/obo/UBERON_0003544&gt;</t>
        </is>
      </c>
      <c r="C273" t="inlineStr">
        <is>
          <t>white matter</t>
        </is>
      </c>
      <c r="D273" t="inlineStr">
        <is>
          <t>&lt;http://purl.obolibrary.org/obo/HBA_9218&gt;</t>
        </is>
      </c>
    </row>
    <row r="274">
      <c r="A274">
        <f>HYPERLINK("https://www.ebi.ac.uk/ols/ontologies/uberon/terms?iri=http://purl.obolibrary.org/obo/UBERON_0002298","brainstem")</f>
        <v/>
      </c>
      <c r="B274" t="inlineStr">
        <is>
          <t>&lt;http://purl.obolibrary.org/obo/UBERON_0002298&gt;</t>
        </is>
      </c>
      <c r="C274" t="inlineStr">
        <is>
          <t>Brain stem</t>
        </is>
      </c>
      <c r="D274" t="inlineStr">
        <is>
          <t>&lt;http://purl.obolibrary.org/obo/MBA_343&gt;</t>
        </is>
      </c>
    </row>
    <row r="275">
      <c r="A275">
        <f>HYPERLINK("https://www.ebi.ac.uk/ols/ontologies/uberon/terms?iri=http://purl.obolibrary.org/obo/UBERON_0006331","brainstem nucleus")</f>
        <v/>
      </c>
      <c r="B275" t="inlineStr">
        <is>
          <t>&lt;http://purl.obolibrary.org/obo/UBERON_0006331&gt;</t>
        </is>
      </c>
      <c r="C275" t="inlineStr">
        <is>
          <t>substantia nigra</t>
        </is>
      </c>
      <c r="D275" t="inlineStr">
        <is>
          <t>&lt;http://purl.obolibrary.org/obo/DHBA_12251&gt;</t>
        </is>
      </c>
    </row>
    <row r="276">
      <c r="A276">
        <f>HYPERLINK("https://www.ebi.ac.uk/ols/ontologies/uberon/terms?iri=http://purl.obolibrary.org/obo/UBERON_0006331","brainstem nucleus")</f>
        <v/>
      </c>
      <c r="B276" t="inlineStr">
        <is>
          <t>&lt;http://purl.obolibrary.org/obo/UBERON_0006331&gt;</t>
        </is>
      </c>
      <c r="C276" t="inlineStr">
        <is>
          <t>interfascicular nucleus</t>
        </is>
      </c>
      <c r="D276" t="inlineStr">
        <is>
          <t>&lt;http://purl.obolibrary.org/obo/DHBA_12262&gt;</t>
        </is>
      </c>
    </row>
    <row r="277">
      <c r="A277">
        <f>HYPERLINK("https://www.ebi.ac.uk/ols/ontologies/uberon/terms?iri=http://purl.obolibrary.org/obo/UBERON_0006331","brainstem nucleus")</f>
        <v/>
      </c>
      <c r="B277" t="inlineStr">
        <is>
          <t>&lt;http://purl.obolibrary.org/obo/UBERON_0006331&gt;</t>
        </is>
      </c>
      <c r="C277" t="inlineStr">
        <is>
          <t>subbrachial nucleus</t>
        </is>
      </c>
      <c r="D277" t="inlineStr">
        <is>
          <t>&lt;http://purl.obolibrary.org/obo/DHBA_12290&gt;</t>
        </is>
      </c>
    </row>
    <row r="278">
      <c r="A278">
        <f>HYPERLINK("https://www.ebi.ac.uk/ols/ontologies/uberon/terms?iri=http://purl.obolibrary.org/obo/UBERON_0006331","brainstem nucleus")</f>
        <v/>
      </c>
      <c r="B278" t="inlineStr">
        <is>
          <t>&lt;http://purl.obolibrary.org/obo/UBERON_0006331&gt;</t>
        </is>
      </c>
      <c r="C278" t="inlineStr">
        <is>
          <t>nuclei of lateral lemniscus</t>
        </is>
      </c>
      <c r="D278" t="inlineStr">
        <is>
          <t>&lt;http://purl.obolibrary.org/obo/DHBA_12454&gt;</t>
        </is>
      </c>
    </row>
    <row r="279">
      <c r="A279">
        <f>HYPERLINK("https://www.ebi.ac.uk/ols/ontologies/uberon/terms?iri=http://purl.obolibrary.org/obo/UBERON_0006331","brainstem nucleus")</f>
        <v/>
      </c>
      <c r="B279" t="inlineStr">
        <is>
          <t>&lt;http://purl.obolibrary.org/obo/UBERON_0006331&gt;</t>
        </is>
      </c>
      <c r="C279" t="inlineStr">
        <is>
          <t>subcoeruleus nucleus</t>
        </is>
      </c>
      <c r="D279" t="inlineStr">
        <is>
          <t>&lt;http://purl.obolibrary.org/obo/DHBA_12500&gt;</t>
        </is>
      </c>
    </row>
    <row r="280">
      <c r="A280">
        <f>HYPERLINK("https://www.ebi.ac.uk/ols/ontologies/uberon/terms?iri=http://purl.obolibrary.org/obo/UBERON_0006331","brainstem nucleus")</f>
        <v/>
      </c>
      <c r="B280" t="inlineStr">
        <is>
          <t>&lt;http://purl.obolibrary.org/obo/UBERON_0006331&gt;</t>
        </is>
      </c>
      <c r="C280" t="inlineStr">
        <is>
          <t>lateral terminal nucleus of accessory optic tract</t>
        </is>
      </c>
      <c r="D280" t="inlineStr">
        <is>
          <t>&lt;http://purl.obolibrary.org/obo/DHBA_13236&gt;</t>
        </is>
      </c>
    </row>
    <row r="281">
      <c r="A281">
        <f>HYPERLINK("https://www.ebi.ac.uk/ols/ontologies/uberon/terms?iri=http://purl.obolibrary.org/obo/UBERON_0006331","brainstem nucleus")</f>
        <v/>
      </c>
      <c r="B281" t="inlineStr">
        <is>
          <t>&lt;http://purl.obolibrary.org/obo/UBERON_0006331&gt;</t>
        </is>
      </c>
      <c r="C281" t="inlineStr">
        <is>
          <t>medial preoptic nucleus</t>
        </is>
      </c>
      <c r="D281" t="inlineStr">
        <is>
          <t>&lt;http://purl.obolibrary.org/obo/DMBA_15604&gt;</t>
        </is>
      </c>
    </row>
    <row r="282">
      <c r="A282">
        <f>HYPERLINK("https://www.ebi.ac.uk/ols/ontologies/uberon/terms?iri=http://purl.obolibrary.org/obo/UBERON_0006331","brainstem nucleus")</f>
        <v/>
      </c>
      <c r="B282" t="inlineStr">
        <is>
          <t>&lt;http://purl.obolibrary.org/obo/UBERON_0006331&gt;</t>
        </is>
      </c>
      <c r="C282" t="inlineStr">
        <is>
          <t>supraoptic nucleus</t>
        </is>
      </c>
      <c r="D282" t="inlineStr">
        <is>
          <t>&lt;http://purl.obolibrary.org/obo/DMBA_15633&gt;</t>
        </is>
      </c>
    </row>
    <row r="283">
      <c r="A283">
        <f>HYPERLINK("https://www.ebi.ac.uk/ols/ontologies/uberon/terms?iri=http://purl.obolibrary.org/obo/UBERON_0006331","brainstem nucleus")</f>
        <v/>
      </c>
      <c r="B283" t="inlineStr">
        <is>
          <t>&lt;http://purl.obolibrary.org/obo/UBERON_0006331&gt;</t>
        </is>
      </c>
      <c r="C283" t="inlineStr">
        <is>
          <t>suprachiasmatic nucleus</t>
        </is>
      </c>
      <c r="D283" t="inlineStr">
        <is>
          <t>&lt;http://purl.obolibrary.org/obo/DMBA_15660&gt;</t>
        </is>
      </c>
    </row>
    <row r="284">
      <c r="A284">
        <f>HYPERLINK("https://www.ebi.ac.uk/ols/ontologies/uberon/terms?iri=http://purl.obolibrary.org/obo/UBERON_0006331","brainstem nucleus")</f>
        <v/>
      </c>
      <c r="B284" t="inlineStr">
        <is>
          <t>&lt;http://purl.obolibrary.org/obo/UBERON_0006331&gt;</t>
        </is>
      </c>
      <c r="C284" t="inlineStr">
        <is>
          <t>anterior hypothalamic nucleus</t>
        </is>
      </c>
      <c r="D284" t="inlineStr">
        <is>
          <t>&lt;http://purl.obolibrary.org/obo/DMBA_15662&gt;</t>
        </is>
      </c>
    </row>
    <row r="285">
      <c r="A285">
        <f>HYPERLINK("https://www.ebi.ac.uk/ols/ontologies/uberon/terms?iri=http://purl.obolibrary.org/obo/UBERON_0006331","brainstem nucleus")</f>
        <v/>
      </c>
      <c r="B285" t="inlineStr">
        <is>
          <t>&lt;http://purl.obolibrary.org/obo/UBERON_0006331&gt;</t>
        </is>
      </c>
      <c r="C285" t="inlineStr">
        <is>
          <t>ventromedial hypothalamic nucleus</t>
        </is>
      </c>
      <c r="D285" t="inlineStr">
        <is>
          <t>&lt;http://purl.obolibrary.org/obo/DMBA_15675&gt;</t>
        </is>
      </c>
    </row>
    <row r="286">
      <c r="A286">
        <f>HYPERLINK("https://www.ebi.ac.uk/ols/ontologies/uberon/terms?iri=http://purl.obolibrary.org/obo/UBERON_0006331","brainstem nucleus")</f>
        <v/>
      </c>
      <c r="B286" t="inlineStr">
        <is>
          <t>&lt;http://purl.obolibrary.org/obo/UBERON_0006331&gt;</t>
        </is>
      </c>
      <c r="C286" t="inlineStr">
        <is>
          <t>dorsal premammillary nucleus</t>
        </is>
      </c>
      <c r="D286" t="inlineStr">
        <is>
          <t>&lt;http://purl.obolibrary.org/obo/DMBA_15719&gt;</t>
        </is>
      </c>
    </row>
    <row r="287">
      <c r="A287">
        <f>HYPERLINK("https://www.ebi.ac.uk/ols/ontologies/uberon/terms?iri=http://purl.obolibrary.org/obo/UBERON_0006331","brainstem nucleus")</f>
        <v/>
      </c>
      <c r="B287" t="inlineStr">
        <is>
          <t>&lt;http://purl.obolibrary.org/obo/UBERON_0006331&gt;</t>
        </is>
      </c>
      <c r="C287" t="inlineStr">
        <is>
          <t>medial mammillary nucleus</t>
        </is>
      </c>
      <c r="D287" t="inlineStr">
        <is>
          <t>&lt;http://purl.obolibrary.org/obo/DMBA_15729&gt;</t>
        </is>
      </c>
    </row>
    <row r="288">
      <c r="A288">
        <f>HYPERLINK("https://www.ebi.ac.uk/ols/ontologies/uberon/terms?iri=http://purl.obolibrary.org/obo/UBERON_0006331","brainstem nucleus")</f>
        <v/>
      </c>
      <c r="B288" t="inlineStr">
        <is>
          <t>&lt;http://purl.obolibrary.org/obo/UBERON_0006331&gt;</t>
        </is>
      </c>
      <c r="C288" t="inlineStr">
        <is>
          <t>lateral mammillary nucleus</t>
        </is>
      </c>
      <c r="D288" t="inlineStr">
        <is>
          <t>&lt;http://purl.obolibrary.org/obo/DMBA_15734&gt;</t>
        </is>
      </c>
    </row>
    <row r="289">
      <c r="A289">
        <f>HYPERLINK("https://www.ebi.ac.uk/ols/ontologies/uberon/terms?iri=http://purl.obolibrary.org/obo/UBERON_0006331","brainstem nucleus")</f>
        <v/>
      </c>
      <c r="B289" t="inlineStr">
        <is>
          <t>&lt;http://purl.obolibrary.org/obo/UBERON_0006331&gt;</t>
        </is>
      </c>
      <c r="C289" t="inlineStr">
        <is>
          <t>lateral tuberal nucleus</t>
        </is>
      </c>
      <c r="D289" t="inlineStr">
        <is>
          <t>&lt;http://purl.obolibrary.org/obo/DMBA_16271&gt;</t>
        </is>
      </c>
    </row>
    <row r="290">
      <c r="A290">
        <f>HYPERLINK("https://www.ebi.ac.uk/ols/ontologies/uberon/terms?iri=http://purl.obolibrary.org/obo/UBERON_0006331","brainstem nucleus")</f>
        <v/>
      </c>
      <c r="B290" t="inlineStr">
        <is>
          <t>&lt;http://purl.obolibrary.org/obo/UBERON_0006331&gt;</t>
        </is>
      </c>
      <c r="C290" t="inlineStr">
        <is>
          <t>pregeniculate nucleus</t>
        </is>
      </c>
      <c r="D290" t="inlineStr">
        <is>
          <t>&lt;http://purl.obolibrary.org/obo/DMBA_16341&gt;</t>
        </is>
      </c>
    </row>
    <row r="291">
      <c r="A291">
        <f>HYPERLINK("https://www.ebi.ac.uk/ols/ontologies/uberon/terms?iri=http://purl.obolibrary.org/obo/UBERON_0006331","brainstem nucleus")</f>
        <v/>
      </c>
      <c r="B291" t="inlineStr">
        <is>
          <t>&lt;http://purl.obolibrary.org/obo/UBERON_0006331&gt;</t>
        </is>
      </c>
      <c r="C291" t="inlineStr">
        <is>
          <t>medial habenular nucleus</t>
        </is>
      </c>
      <c r="D291" t="inlineStr">
        <is>
          <t>&lt;http://purl.obolibrary.org/obo/DMBA_16388&gt;</t>
        </is>
      </c>
    </row>
    <row r="292">
      <c r="A292">
        <f>HYPERLINK("https://www.ebi.ac.uk/ols/ontologies/uberon/terms?iri=http://purl.obolibrary.org/obo/UBERON_0006331","brainstem nucleus")</f>
        <v/>
      </c>
      <c r="B292" t="inlineStr">
        <is>
          <t>&lt;http://purl.obolibrary.org/obo/UBERON_0006331&gt;</t>
        </is>
      </c>
      <c r="C292" t="inlineStr">
        <is>
          <t>centromedian nucleus</t>
        </is>
      </c>
      <c r="D292" t="inlineStr">
        <is>
          <t>&lt;http://purl.obolibrary.org/obo/DMBA_16402&gt;</t>
        </is>
      </c>
    </row>
    <row r="293">
      <c r="A293">
        <f>HYPERLINK("https://www.ebi.ac.uk/ols/ontologies/uberon/terms?iri=http://purl.obolibrary.org/obo/UBERON_0006331","brainstem nucleus")</f>
        <v/>
      </c>
      <c r="B293" t="inlineStr">
        <is>
          <t>&lt;http://purl.obolibrary.org/obo/UBERON_0006331&gt;</t>
        </is>
      </c>
      <c r="C293" t="inlineStr">
        <is>
          <t>rhomboid nucleus</t>
        </is>
      </c>
      <c r="D293" t="inlineStr">
        <is>
          <t>&lt;http://purl.obolibrary.org/obo/DMBA_16405&gt;</t>
        </is>
      </c>
    </row>
    <row r="294">
      <c r="A294">
        <f>HYPERLINK("https://www.ebi.ac.uk/ols/ontologies/uberon/terms?iri=http://purl.obolibrary.org/obo/UBERON_0006331","brainstem nucleus")</f>
        <v/>
      </c>
      <c r="B294" t="inlineStr">
        <is>
          <t>&lt;http://purl.obolibrary.org/obo/UBERON_0006331&gt;</t>
        </is>
      </c>
      <c r="C294" t="inlineStr">
        <is>
          <t>paratenial nucleus</t>
        </is>
      </c>
      <c r="D294" t="inlineStr">
        <is>
          <t>&lt;http://purl.obolibrary.org/obo/DMBA_16410&gt;</t>
        </is>
      </c>
    </row>
    <row r="295">
      <c r="A295">
        <f>HYPERLINK("https://www.ebi.ac.uk/ols/ontologies/uberon/terms?iri=http://purl.obolibrary.org/obo/UBERON_0006331","brainstem nucleus")</f>
        <v/>
      </c>
      <c r="B295" t="inlineStr">
        <is>
          <t>&lt;http://purl.obolibrary.org/obo/UBERON_0006331&gt;</t>
        </is>
      </c>
      <c r="C295" t="inlineStr">
        <is>
          <t>paracentral nucleus</t>
        </is>
      </c>
      <c r="D295" t="inlineStr">
        <is>
          <t>&lt;http://purl.obolibrary.org/obo/DMBA_16416&gt;</t>
        </is>
      </c>
    </row>
    <row r="296">
      <c r="A296">
        <f>HYPERLINK("https://www.ebi.ac.uk/ols/ontologies/uberon/terms?iri=http://purl.obolibrary.org/obo/UBERON_0006331","brainstem nucleus")</f>
        <v/>
      </c>
      <c r="B296" t="inlineStr">
        <is>
          <t>&lt;http://purl.obolibrary.org/obo/UBERON_0006331&gt;</t>
        </is>
      </c>
      <c r="C296" t="inlineStr">
        <is>
          <t>central lateral nucleus</t>
        </is>
      </c>
      <c r="D296" t="inlineStr">
        <is>
          <t>&lt;http://purl.obolibrary.org/obo/DMBA_16418&gt;</t>
        </is>
      </c>
    </row>
    <row r="297">
      <c r="A297">
        <f>HYPERLINK("https://www.ebi.ac.uk/ols/ontologies/uberon/terms?iri=http://purl.obolibrary.org/obo/UBERON_0006331","brainstem nucleus")</f>
        <v/>
      </c>
      <c r="B297" t="inlineStr">
        <is>
          <t>&lt;http://purl.obolibrary.org/obo/UBERON_0006331&gt;</t>
        </is>
      </c>
      <c r="C297" t="inlineStr">
        <is>
          <t>anterodorsal nucleus</t>
        </is>
      </c>
      <c r="D297" t="inlineStr">
        <is>
          <t>&lt;http://purl.obolibrary.org/obo/DMBA_16420&gt;</t>
        </is>
      </c>
    </row>
    <row r="298">
      <c r="A298">
        <f>HYPERLINK("https://www.ebi.ac.uk/ols/ontologies/uberon/terms?iri=http://purl.obolibrary.org/obo/UBERON_0006331","brainstem nucleus")</f>
        <v/>
      </c>
      <c r="B298" t="inlineStr">
        <is>
          <t>&lt;http://purl.obolibrary.org/obo/UBERON_0006331&gt;</t>
        </is>
      </c>
      <c r="C298" t="inlineStr">
        <is>
          <t>anteroventral nucleus</t>
        </is>
      </c>
      <c r="D298" t="inlineStr">
        <is>
          <t>&lt;http://purl.obolibrary.org/obo/DMBA_16421&gt;</t>
        </is>
      </c>
    </row>
    <row r="299">
      <c r="A299">
        <f>HYPERLINK("https://www.ebi.ac.uk/ols/ontologies/uberon/terms?iri=http://purl.obolibrary.org/obo/UBERON_0006331","brainstem nucleus")</f>
        <v/>
      </c>
      <c r="B299" t="inlineStr">
        <is>
          <t>&lt;http://purl.obolibrary.org/obo/UBERON_0006331&gt;</t>
        </is>
      </c>
      <c r="C299" t="inlineStr">
        <is>
          <t>anteromedial nucleus</t>
        </is>
      </c>
      <c r="D299" t="inlineStr">
        <is>
          <t>&lt;http://purl.obolibrary.org/obo/DMBA_16422&gt;</t>
        </is>
      </c>
    </row>
    <row r="300">
      <c r="A300">
        <f>HYPERLINK("https://www.ebi.ac.uk/ols/ontologies/uberon/terms?iri=http://purl.obolibrary.org/obo/UBERON_0006331","brainstem nucleus")</f>
        <v/>
      </c>
      <c r="B300" t="inlineStr">
        <is>
          <t>&lt;http://purl.obolibrary.org/obo/UBERON_0006331&gt;</t>
        </is>
      </c>
      <c r="C300" t="inlineStr">
        <is>
          <t>ventral nuclei</t>
        </is>
      </c>
      <c r="D300" t="inlineStr">
        <is>
          <t>&lt;http://purl.obolibrary.org/obo/DMBA_16423&gt;</t>
        </is>
      </c>
    </row>
    <row r="301">
      <c r="A301">
        <f>HYPERLINK("https://www.ebi.ac.uk/ols/ontologies/uberon/terms?iri=http://purl.obolibrary.org/obo/UBERON_0006331","brainstem nucleus")</f>
        <v/>
      </c>
      <c r="B301" t="inlineStr">
        <is>
          <t>&lt;http://purl.obolibrary.org/obo/UBERON_0006331&gt;</t>
        </is>
      </c>
      <c r="C301" t="inlineStr">
        <is>
          <t>submedius thalamic nucleus</t>
        </is>
      </c>
      <c r="D301" t="inlineStr">
        <is>
          <t>&lt;http://purl.obolibrary.org/obo/DMBA_16426&gt;</t>
        </is>
      </c>
    </row>
    <row r="302">
      <c r="A302">
        <f>HYPERLINK("https://www.ebi.ac.uk/ols/ontologies/uberon/terms?iri=http://purl.obolibrary.org/obo/UBERON_0006331","brainstem nucleus")</f>
        <v/>
      </c>
      <c r="B302" t="inlineStr">
        <is>
          <t>&lt;http://purl.obolibrary.org/obo/UBERON_0006331&gt;</t>
        </is>
      </c>
      <c r="C302" t="inlineStr">
        <is>
          <t>ventral anterior nucleus</t>
        </is>
      </c>
      <c r="D302" t="inlineStr">
        <is>
          <t>&lt;http://purl.obolibrary.org/obo/DMBA_16427&gt;</t>
        </is>
      </c>
    </row>
    <row r="303">
      <c r="A303">
        <f>HYPERLINK("https://www.ebi.ac.uk/ols/ontologies/uberon/terms?iri=http://purl.obolibrary.org/obo/UBERON_0006331","brainstem nucleus")</f>
        <v/>
      </c>
      <c r="B303" t="inlineStr">
        <is>
          <t>&lt;http://purl.obolibrary.org/obo/UBERON_0006331&gt;</t>
        </is>
      </c>
      <c r="C303" t="inlineStr">
        <is>
          <t>ventral lateral nucleus</t>
        </is>
      </c>
      <c r="D303" t="inlineStr">
        <is>
          <t>&lt;http://purl.obolibrary.org/obo/DMBA_16428&gt;</t>
        </is>
      </c>
    </row>
    <row r="304">
      <c r="A304">
        <f>HYPERLINK("https://www.ebi.ac.uk/ols/ontologies/uberon/terms?iri=http://purl.obolibrary.org/obo/UBERON_0006331","brainstem nucleus")</f>
        <v/>
      </c>
      <c r="B304" t="inlineStr">
        <is>
          <t>&lt;http://purl.obolibrary.org/obo/UBERON_0006331&gt;</t>
        </is>
      </c>
      <c r="C304" t="inlineStr">
        <is>
          <t>ventral posteromedial nucleus</t>
        </is>
      </c>
      <c r="D304" t="inlineStr">
        <is>
          <t>&lt;http://purl.obolibrary.org/obo/DMBA_16429&gt;</t>
        </is>
      </c>
    </row>
    <row r="305">
      <c r="A305">
        <f>HYPERLINK("https://www.ebi.ac.uk/ols/ontologies/uberon/terms?iri=http://purl.obolibrary.org/obo/UBERON_0006331","brainstem nucleus")</f>
        <v/>
      </c>
      <c r="B305" t="inlineStr">
        <is>
          <t>&lt;http://purl.obolibrary.org/obo/UBERON_0006331&gt;</t>
        </is>
      </c>
      <c r="C305" t="inlineStr">
        <is>
          <t>ventral posterolateral nucleus</t>
        </is>
      </c>
      <c r="D305" t="inlineStr">
        <is>
          <t>&lt;http://purl.obolibrary.org/obo/DMBA_16430&gt;</t>
        </is>
      </c>
    </row>
    <row r="306">
      <c r="A306">
        <f>HYPERLINK("https://www.ebi.ac.uk/ols/ontologies/uberon/terms?iri=http://purl.obolibrary.org/obo/UBERON_0006331","brainstem nucleus")</f>
        <v/>
      </c>
      <c r="B306" t="inlineStr">
        <is>
          <t>&lt;http://purl.obolibrary.org/obo/UBERON_0006331&gt;</t>
        </is>
      </c>
      <c r="C306" t="inlineStr">
        <is>
          <t>lateral posterior nucleus</t>
        </is>
      </c>
      <c r="D306" t="inlineStr">
        <is>
          <t>&lt;http://purl.obolibrary.org/obo/DMBA_16435&gt;</t>
        </is>
      </c>
    </row>
    <row r="307">
      <c r="A307">
        <f>HYPERLINK("https://www.ebi.ac.uk/ols/ontologies/uberon/terms?iri=http://purl.obolibrary.org/obo/UBERON_0006331","brainstem nucleus")</f>
        <v/>
      </c>
      <c r="B307" t="inlineStr">
        <is>
          <t>&lt;http://purl.obolibrary.org/obo/UBERON_0006331&gt;</t>
        </is>
      </c>
      <c r="C307" t="inlineStr">
        <is>
          <t>dorsal lateral geniculate nucleus</t>
        </is>
      </c>
      <c r="D307" t="inlineStr">
        <is>
          <t>&lt;http://purl.obolibrary.org/obo/DMBA_16436&gt;</t>
        </is>
      </c>
    </row>
    <row r="308">
      <c r="A308">
        <f>HYPERLINK("https://www.ebi.ac.uk/ols/ontologies/uberon/terms?iri=http://purl.obolibrary.org/obo/UBERON_0006331","brainstem nucleus")</f>
        <v/>
      </c>
      <c r="B308" t="inlineStr">
        <is>
          <t>&lt;http://purl.obolibrary.org/obo/UBERON_0006331&gt;</t>
        </is>
      </c>
      <c r="C308" t="inlineStr">
        <is>
          <t>posterior paraventricular nucleus</t>
        </is>
      </c>
      <c r="D308" t="inlineStr">
        <is>
          <t>&lt;http://purl.obolibrary.org/obo/DMBA_16441&gt;</t>
        </is>
      </c>
    </row>
    <row r="309">
      <c r="A309">
        <f>HYPERLINK("https://www.ebi.ac.uk/ols/ontologies/uberon/terms?iri=http://purl.obolibrary.org/obo/UBERON_0006331","brainstem nucleus")</f>
        <v/>
      </c>
      <c r="B309" t="inlineStr">
        <is>
          <t>&lt;http://purl.obolibrary.org/obo/UBERON_0006331&gt;</t>
        </is>
      </c>
      <c r="C309" t="inlineStr">
        <is>
          <t>parafascicular nucleus</t>
        </is>
      </c>
      <c r="D309" t="inlineStr">
        <is>
          <t>&lt;http://purl.obolibrary.org/obo/DMBA_16442&gt;</t>
        </is>
      </c>
    </row>
    <row r="310">
      <c r="A310">
        <f>HYPERLINK("https://www.ebi.ac.uk/ols/ontologies/uberon/terms?iri=http://purl.obolibrary.org/obo/UBERON_0006331","brainstem nucleus")</f>
        <v/>
      </c>
      <c r="B310" t="inlineStr">
        <is>
          <t>&lt;http://purl.obolibrary.org/obo/UBERON_0006331&gt;</t>
        </is>
      </c>
      <c r="C310" t="inlineStr">
        <is>
          <t>suprageniculate nucleus</t>
        </is>
      </c>
      <c r="D310" t="inlineStr">
        <is>
          <t>&lt;http://purl.obolibrary.org/obo/DMBA_16452&gt;</t>
        </is>
      </c>
    </row>
    <row r="311">
      <c r="A311">
        <f>HYPERLINK("https://www.ebi.ac.uk/ols/ontologies/uberon/terms?iri=http://purl.obolibrary.org/obo/UBERON_0006331","brainstem nucleus")</f>
        <v/>
      </c>
      <c r="B311" t="inlineStr">
        <is>
          <t>&lt;http://purl.obolibrary.org/obo/UBERON_0006331&gt;</t>
        </is>
      </c>
      <c r="C311" t="inlineStr">
        <is>
          <t>medial pretectal nucleus</t>
        </is>
      </c>
      <c r="D311" t="inlineStr">
        <is>
          <t>&lt;http://purl.obolibrary.org/obo/DMBA_16585&gt;</t>
        </is>
      </c>
    </row>
    <row r="312">
      <c r="A312">
        <f>HYPERLINK("https://www.ebi.ac.uk/ols/ontologies/uberon/terms?iri=http://purl.obolibrary.org/obo/UBERON_0006331","brainstem nucleus")</f>
        <v/>
      </c>
      <c r="B312" t="inlineStr">
        <is>
          <t>&lt;http://purl.obolibrary.org/obo/UBERON_0006331&gt;</t>
        </is>
      </c>
      <c r="C312" t="inlineStr">
        <is>
          <t>principal pretectal nucleus</t>
        </is>
      </c>
      <c r="D312" t="inlineStr">
        <is>
          <t>&lt;http://purl.obolibrary.org/obo/DMBA_16586&gt;</t>
        </is>
      </c>
    </row>
    <row r="313">
      <c r="A313">
        <f>HYPERLINK("https://www.ebi.ac.uk/ols/ontologies/uberon/terms?iri=http://purl.obolibrary.org/obo/UBERON_0006331","brainstem nucleus")</f>
        <v/>
      </c>
      <c r="B313" t="inlineStr">
        <is>
          <t>&lt;http://purl.obolibrary.org/obo/UBERON_0006331&gt;</t>
        </is>
      </c>
      <c r="C313" t="inlineStr">
        <is>
          <t>olivary pretectal nucleus</t>
        </is>
      </c>
      <c r="D313" t="inlineStr">
        <is>
          <t>&lt;http://purl.obolibrary.org/obo/DMBA_16589&gt;</t>
        </is>
      </c>
    </row>
    <row r="314">
      <c r="A314">
        <f>HYPERLINK("https://www.ebi.ac.uk/ols/ontologies/uberon/terms?iri=http://purl.obolibrary.org/obo/UBERON_0006331","brainstem nucleus")</f>
        <v/>
      </c>
      <c r="B314" t="inlineStr">
        <is>
          <t>&lt;http://purl.obolibrary.org/obo/UBERON_0006331&gt;</t>
        </is>
      </c>
      <c r="C314" t="inlineStr">
        <is>
          <t>dorsal terminal nucleus of the accessory optic tract</t>
        </is>
      </c>
      <c r="D314" t="inlineStr">
        <is>
          <t>&lt;http://purl.obolibrary.org/obo/DMBA_16590&gt;</t>
        </is>
      </c>
    </row>
    <row r="315">
      <c r="A315">
        <f>HYPERLINK("https://www.ebi.ac.uk/ols/ontologies/uberon/terms?iri=http://purl.obolibrary.org/obo/UBERON_0006331","brainstem nucleus")</f>
        <v/>
      </c>
      <c r="B315" t="inlineStr">
        <is>
          <t>&lt;http://purl.obolibrary.org/obo/UBERON_0006331&gt;</t>
        </is>
      </c>
      <c r="C315" t="inlineStr">
        <is>
          <t>intermediate pretectal nucleus</t>
        </is>
      </c>
      <c r="D315" t="inlineStr">
        <is>
          <t>&lt;http://purl.obolibrary.org/obo/DMBA_16598&gt;</t>
        </is>
      </c>
    </row>
    <row r="316">
      <c r="A316">
        <f>HYPERLINK("https://www.ebi.ac.uk/ols/ontologies/uberon/terms?iri=http://purl.obolibrary.org/obo/UBERON_0006331","brainstem nucleus")</f>
        <v/>
      </c>
      <c r="B316" t="inlineStr">
        <is>
          <t>&lt;http://purl.obolibrary.org/obo/UBERON_0006331&gt;</t>
        </is>
      </c>
      <c r="C316" t="inlineStr">
        <is>
          <t>central nucleus of the inferior colliculus</t>
        </is>
      </c>
      <c r="D316" t="inlineStr">
        <is>
          <t>&lt;http://purl.obolibrary.org/obo/DMBA_16698&gt;</t>
        </is>
      </c>
    </row>
    <row r="317">
      <c r="A317">
        <f>HYPERLINK("https://www.ebi.ac.uk/ols/ontologies/uberon/terms?iri=http://purl.obolibrary.org/obo/UBERON_0006331","brainstem nucleus")</f>
        <v/>
      </c>
      <c r="B317" t="inlineStr">
        <is>
          <t>&lt;http://purl.obolibrary.org/obo/UBERON_0006331&gt;</t>
        </is>
      </c>
      <c r="C317" t="inlineStr">
        <is>
          <t>medial (fastigial) cerebellar nucleus</t>
        </is>
      </c>
      <c r="D317" t="inlineStr">
        <is>
          <t>&lt;http://purl.obolibrary.org/obo/DMBA_16823&gt;</t>
        </is>
      </c>
    </row>
    <row r="318">
      <c r="A318">
        <f>HYPERLINK("https://www.ebi.ac.uk/ols/ontologies/uberon/terms?iri=http://purl.obolibrary.org/obo/UBERON_0006331","brainstem nucleus")</f>
        <v/>
      </c>
      <c r="B318" t="inlineStr">
        <is>
          <t>&lt;http://purl.obolibrary.org/obo/UBERON_0006331&gt;</t>
        </is>
      </c>
      <c r="C318" t="inlineStr">
        <is>
          <t>parabigeminal nucleus</t>
        </is>
      </c>
      <c r="D318" t="inlineStr">
        <is>
          <t>&lt;http://purl.obolibrary.org/obo/DMBA_16862&gt;</t>
        </is>
      </c>
    </row>
    <row r="319">
      <c r="A319">
        <f>HYPERLINK("https://www.ebi.ac.uk/ols/ontologies/uberon/terms?iri=http://purl.obolibrary.org/obo/UBERON_0006331","brainstem nucleus")</f>
        <v/>
      </c>
      <c r="B319" t="inlineStr">
        <is>
          <t>&lt;http://purl.obolibrary.org/obo/UBERON_0006331&gt;</t>
        </is>
      </c>
      <c r="C319" t="inlineStr">
        <is>
          <t>intermediate (interpositus) cerebellar nucleus</t>
        </is>
      </c>
      <c r="D319" t="inlineStr">
        <is>
          <t>&lt;http://purl.obolibrary.org/obo/DMBA_16929&gt;</t>
        </is>
      </c>
    </row>
    <row r="320">
      <c r="A320">
        <f>HYPERLINK("https://www.ebi.ac.uk/ols/ontologies/uberon/terms?iri=http://purl.obolibrary.org/obo/UBERON_0006331","brainstem nucleus")</f>
        <v/>
      </c>
      <c r="B320" t="inlineStr">
        <is>
          <t>&lt;http://purl.obolibrary.org/obo/UBERON_0006331&gt;</t>
        </is>
      </c>
      <c r="C320" t="inlineStr">
        <is>
          <t>substantia nigra</t>
        </is>
      </c>
      <c r="D320" t="inlineStr">
        <is>
          <t>&lt;http://purl.obolibrary.org/obo/HBA_9072&gt;</t>
        </is>
      </c>
    </row>
    <row r="321">
      <c r="A321">
        <f>HYPERLINK("https://www.ebi.ac.uk/ols/ontologies/uberon/terms?iri=http://purl.obolibrary.org/obo/UBERON_0006331","brainstem nucleus")</f>
        <v/>
      </c>
      <c r="B321" t="inlineStr">
        <is>
          <t>&lt;http://purl.obolibrary.org/obo/UBERON_0006331&gt;</t>
        </is>
      </c>
      <c r="C321" t="inlineStr">
        <is>
          <t>nucleus subceruleus</t>
        </is>
      </c>
      <c r="D321" t="inlineStr">
        <is>
          <t>&lt;http://purl.obolibrary.org/obo/HBA_9154&gt;</t>
        </is>
      </c>
    </row>
    <row r="322">
      <c r="A322">
        <f>HYPERLINK("https://www.ebi.ac.uk/ols/ontologies/uberon/terms?iri=http://purl.obolibrary.org/obo/UBERON_0006331","brainstem nucleus")</f>
        <v/>
      </c>
      <c r="B322" t="inlineStr">
        <is>
          <t>&lt;http://purl.obolibrary.org/obo/UBERON_0006331&gt;</t>
        </is>
      </c>
      <c r="C322" t="inlineStr">
        <is>
          <t>caudal linear nucleus, left</t>
        </is>
      </c>
      <c r="D322" t="inlineStr">
        <is>
          <t>&lt;http://purl.obolibrary.org/obo/HBA_9470&gt;</t>
        </is>
      </c>
    </row>
    <row r="323">
      <c r="A323">
        <f>HYPERLINK("https://www.ebi.ac.uk/ols/ontologies/uberon/terms?iri=http://purl.obolibrary.org/obo/UBERON_0006331","brainstem nucleus")</f>
        <v/>
      </c>
      <c r="B323" t="inlineStr">
        <is>
          <t>&lt;http://purl.obolibrary.org/obo/UBERON_0006331&gt;</t>
        </is>
      </c>
      <c r="C323" t="inlineStr">
        <is>
          <t>interfascicular nucleus, left</t>
        </is>
      </c>
      <c r="D323" t="inlineStr">
        <is>
          <t>&lt;http://purl.obolibrary.org/obo/HBA_9472&gt;</t>
        </is>
      </c>
    </row>
    <row r="324">
      <c r="A324">
        <f>HYPERLINK("https://www.ebi.ac.uk/ols/ontologies/uberon/terms?iri=http://purl.obolibrary.org/obo/UBERON_0006331","brainstem nucleus")</f>
        <v/>
      </c>
      <c r="B324" t="inlineStr">
        <is>
          <t>&lt;http://purl.obolibrary.org/obo/UBERON_0006331&gt;</t>
        </is>
      </c>
      <c r="C324" t="inlineStr">
        <is>
          <t>Ventral premammillary nucleus</t>
        </is>
      </c>
      <c r="D324" t="inlineStr">
        <is>
          <t>&lt;http://purl.obolibrary.org/obo/MBA_1004&gt;</t>
        </is>
      </c>
    </row>
    <row r="325">
      <c r="A325">
        <f>HYPERLINK("https://www.ebi.ac.uk/ols/ontologies/uberon/terms?iri=http://purl.obolibrary.org/obo/UBERON_0006331","brainstem nucleus")</f>
        <v/>
      </c>
      <c r="B325" t="inlineStr">
        <is>
          <t>&lt;http://purl.obolibrary.org/obo/UBERON_0006331&gt;</t>
        </is>
      </c>
      <c r="C325" t="inlineStr">
        <is>
          <t>Geniculate group, dorsal thalamus</t>
        </is>
      </c>
      <c r="D325" t="inlineStr">
        <is>
          <t>&lt;http://purl.obolibrary.org/obo/MBA_1008&gt;</t>
        </is>
      </c>
    </row>
    <row r="326">
      <c r="A326">
        <f>HYPERLINK("https://www.ebi.ac.uk/ols/ontologies/uberon/terms?iri=http://purl.obolibrary.org/obo/UBERON_0006331","brainstem nucleus")</f>
        <v/>
      </c>
      <c r="B326" t="inlineStr">
        <is>
          <t>&lt;http://purl.obolibrary.org/obo/UBERON_0006331&gt;</t>
        </is>
      </c>
      <c r="C326" t="inlineStr">
        <is>
          <t>Posterior pretectal nucleus</t>
        </is>
      </c>
      <c r="D326" t="inlineStr">
        <is>
          <t>&lt;http://purl.obolibrary.org/obo/MBA_1061&gt;</t>
        </is>
      </c>
    </row>
    <row r="327">
      <c r="A327">
        <f>HYPERLINK("https://www.ebi.ac.uk/ols/ontologies/uberon/terms?iri=http://purl.obolibrary.org/obo/UBERON_0006331","brainstem nucleus")</f>
        <v/>
      </c>
      <c r="B327" t="inlineStr">
        <is>
          <t>&lt;http://purl.obolibrary.org/obo/UBERON_0006331&gt;</t>
        </is>
      </c>
      <c r="C327" t="inlineStr">
        <is>
          <t>Medial geniculate complex, dorsal part</t>
        </is>
      </c>
      <c r="D327" t="inlineStr">
        <is>
          <t>&lt;http://purl.obolibrary.org/obo/MBA_1072&gt;</t>
        </is>
      </c>
    </row>
    <row r="328">
      <c r="A328">
        <f>HYPERLINK("https://www.ebi.ac.uk/ols/ontologies/uberon/terms?iri=http://purl.obolibrary.org/obo/UBERON_0006331","brainstem nucleus")</f>
        <v/>
      </c>
      <c r="B328" t="inlineStr">
        <is>
          <t>&lt;http://purl.obolibrary.org/obo/UBERON_0006331&gt;</t>
        </is>
      </c>
      <c r="C328" t="inlineStr">
        <is>
          <t>Medial geniculate complex, ventral part</t>
        </is>
      </c>
      <c r="D328" t="inlineStr">
        <is>
          <t>&lt;http://purl.obolibrary.org/obo/MBA_1079&gt;</t>
        </is>
      </c>
    </row>
    <row r="329">
      <c r="A329">
        <f>HYPERLINK("https://www.ebi.ac.uk/ols/ontologies/uberon/terms?iri=http://purl.obolibrary.org/obo/UBERON_0006331","brainstem nucleus")</f>
        <v/>
      </c>
      <c r="B329" t="inlineStr">
        <is>
          <t>&lt;http://purl.obolibrary.org/obo/UBERON_0006331&gt;</t>
        </is>
      </c>
      <c r="C329" t="inlineStr">
        <is>
          <t>Medial geniculate complex, medial part</t>
        </is>
      </c>
      <c r="D329" t="inlineStr">
        <is>
          <t>&lt;http://purl.obolibrary.org/obo/MBA_1088&gt;</t>
        </is>
      </c>
    </row>
    <row r="330">
      <c r="A330">
        <f>HYPERLINK("https://www.ebi.ac.uk/ols/ontologies/uberon/terms?iri=http://purl.obolibrary.org/obo/UBERON_0006331","brainstem nucleus")</f>
        <v/>
      </c>
      <c r="B330" t="inlineStr">
        <is>
          <t>&lt;http://purl.obolibrary.org/obo/UBERON_0006331&gt;</t>
        </is>
      </c>
      <c r="C330" t="inlineStr">
        <is>
          <t>Periventricular hypothalamic nucleus, intermediate part</t>
        </is>
      </c>
      <c r="D330" t="inlineStr">
        <is>
          <t>&lt;http://purl.obolibrary.org/obo/MBA_118&gt;</t>
        </is>
      </c>
    </row>
    <row r="331">
      <c r="A331">
        <f>HYPERLINK("https://www.ebi.ac.uk/ols/ontologies/uberon/terms?iri=http://purl.obolibrary.org/obo/UBERON_0006331","brainstem nucleus")</f>
        <v/>
      </c>
      <c r="B331" t="inlineStr">
        <is>
          <t>&lt;http://purl.obolibrary.org/obo/UBERON_0006331&gt;</t>
        </is>
      </c>
      <c r="C331" t="inlineStr">
        <is>
          <t>Interfascicular nucleus raphe</t>
        </is>
      </c>
      <c r="D331" t="inlineStr">
        <is>
          <t>&lt;http://purl.obolibrary.org/obo/MBA_12&gt;</t>
        </is>
      </c>
    </row>
    <row r="332">
      <c r="A332">
        <f>HYPERLINK("https://www.ebi.ac.uk/ols/ontologies/uberon/terms?iri=http://purl.obolibrary.org/obo/UBERON_0006331","brainstem nucleus")</f>
        <v/>
      </c>
      <c r="B332" t="inlineStr">
        <is>
          <t>&lt;http://purl.obolibrary.org/obo/UBERON_0006331&gt;</t>
        </is>
      </c>
      <c r="C332" t="inlineStr">
        <is>
          <t>Periventricular hypothalamic nucleus, posterior part</t>
        </is>
      </c>
      <c r="D332" t="inlineStr">
        <is>
          <t>&lt;http://purl.obolibrary.org/obo/MBA_126&gt;</t>
        </is>
      </c>
    </row>
    <row r="333">
      <c r="A333">
        <f>HYPERLINK("https://www.ebi.ac.uk/ols/ontologies/uberon/terms?iri=http://purl.obolibrary.org/obo/UBERON_0006331","brainstem nucleus")</f>
        <v/>
      </c>
      <c r="B333" t="inlineStr">
        <is>
          <t>&lt;http://purl.obolibrary.org/obo/UBERON_0006331&gt;</t>
        </is>
      </c>
      <c r="C333" t="inlineStr">
        <is>
          <t>Anteromedial nucleus</t>
        </is>
      </c>
      <c r="D333" t="inlineStr">
        <is>
          <t>&lt;http://purl.obolibrary.org/obo/MBA_127&gt;</t>
        </is>
      </c>
    </row>
    <row r="334">
      <c r="A334">
        <f>HYPERLINK("https://www.ebi.ac.uk/ols/ontologies/uberon/terms?iri=http://purl.obolibrary.org/obo/UBERON_0006331","brainstem nucleus")</f>
        <v/>
      </c>
      <c r="B334" t="inlineStr">
        <is>
          <t>&lt;http://purl.obolibrary.org/obo/UBERON_0006331&gt;</t>
        </is>
      </c>
      <c r="C334" t="inlineStr">
        <is>
          <t>Periventricular hypothalamic nucleus, preoptic part</t>
        </is>
      </c>
      <c r="D334" t="inlineStr">
        <is>
          <t>&lt;http://purl.obolibrary.org/obo/MBA_133&gt;</t>
        </is>
      </c>
    </row>
    <row r="335">
      <c r="A335">
        <f>HYPERLINK("https://www.ebi.ac.uk/ols/ontologies/uberon/terms?iri=http://purl.obolibrary.org/obo/UBERON_0006331","brainstem nucleus")</f>
        <v/>
      </c>
      <c r="B335" t="inlineStr">
        <is>
          <t>&lt;http://purl.obolibrary.org/obo/UBERON_0006331&gt;</t>
        </is>
      </c>
      <c r="C335" t="inlineStr">
        <is>
          <t>Lateral group of the dorsal thalamus</t>
        </is>
      </c>
      <c r="D335" t="inlineStr">
        <is>
          <t>&lt;http://purl.obolibrary.org/obo/MBA_138&gt;</t>
        </is>
      </c>
    </row>
    <row r="336">
      <c r="A336">
        <f>HYPERLINK("https://www.ebi.ac.uk/ols/ontologies/uberon/terms?iri=http://purl.obolibrary.org/obo/UBERON_0006331","brainstem nucleus")</f>
        <v/>
      </c>
      <c r="B336" t="inlineStr">
        <is>
          <t>&lt;http://purl.obolibrary.org/obo/UBERON_0006331&gt;</t>
        </is>
      </c>
      <c r="C336" t="inlineStr">
        <is>
          <t>Paraventricular nucleus of the thalamus</t>
        </is>
      </c>
      <c r="D336" t="inlineStr">
        <is>
          <t>&lt;http://purl.obolibrary.org/obo/MBA_149&gt;</t>
        </is>
      </c>
    </row>
    <row r="337">
      <c r="A337">
        <f>HYPERLINK("https://www.ebi.ac.uk/ols/ontologies/uberon/terms?iri=http://purl.obolibrary.org/obo/UBERON_0006331","brainstem nucleus")</f>
        <v/>
      </c>
      <c r="B337" t="inlineStr">
        <is>
          <t>&lt;http://purl.obolibrary.org/obo/UBERON_0006331&gt;</t>
        </is>
      </c>
      <c r="C337" t="inlineStr">
        <is>
          <t>Parataenial nucleus</t>
        </is>
      </c>
      <c r="D337" t="inlineStr">
        <is>
          <t>&lt;http://purl.obolibrary.org/obo/MBA_15&gt;</t>
        </is>
      </c>
    </row>
    <row r="338">
      <c r="A338">
        <f>HYPERLINK("https://www.ebi.ac.uk/ols/ontologies/uberon/terms?iri=http://purl.obolibrary.org/obo/UBERON_0006331","brainstem nucleus")</f>
        <v/>
      </c>
      <c r="B338" t="inlineStr">
        <is>
          <t>&lt;http://purl.obolibrary.org/obo/UBERON_0006331&gt;</t>
        </is>
      </c>
      <c r="C338" t="inlineStr">
        <is>
          <t>Lateral dorsal nucleus of thalamus</t>
        </is>
      </c>
      <c r="D338" t="inlineStr">
        <is>
          <t>&lt;http://purl.obolibrary.org/obo/MBA_155&gt;</t>
        </is>
      </c>
    </row>
    <row r="339">
      <c r="A339">
        <f>HYPERLINK("https://www.ebi.ac.uk/ols/ontologies/uberon/terms?iri=http://purl.obolibrary.org/obo/UBERON_0006331","brainstem nucleus")</f>
        <v/>
      </c>
      <c r="B339" t="inlineStr">
        <is>
          <t>&lt;http://purl.obolibrary.org/obo/UBERON_0006331&gt;</t>
        </is>
      </c>
      <c r="C339" t="inlineStr">
        <is>
          <t>Dorsal part of the lateral geniculate complex</t>
        </is>
      </c>
      <c r="D339" t="inlineStr">
        <is>
          <t>&lt;http://purl.obolibrary.org/obo/MBA_170&gt;</t>
        </is>
      </c>
    </row>
    <row r="340">
      <c r="A340">
        <f>HYPERLINK("https://www.ebi.ac.uk/ols/ontologies/uberon/terms?iri=http://purl.obolibrary.org/obo/UBERON_0006331","brainstem nucleus")</f>
        <v/>
      </c>
      <c r="B340" t="inlineStr">
        <is>
          <t>&lt;http://purl.obolibrary.org/obo/UBERON_0006331&gt;</t>
        </is>
      </c>
      <c r="C340" t="inlineStr">
        <is>
          <t>Ventral part of the lateral geniculate complex</t>
        </is>
      </c>
      <c r="D340" t="inlineStr">
        <is>
          <t>&lt;http://purl.obolibrary.org/obo/MBA_178&gt;</t>
        </is>
      </c>
    </row>
    <row r="341">
      <c r="A341">
        <f>HYPERLINK("https://www.ebi.ac.uk/ols/ontologies/uberon/terms?iri=http://purl.obolibrary.org/obo/UBERON_0006331","brainstem nucleus")</f>
        <v/>
      </c>
      <c r="B341" t="inlineStr">
        <is>
          <t>&lt;http://purl.obolibrary.org/obo/UBERON_0006331&gt;</t>
        </is>
      </c>
      <c r="C341" t="inlineStr">
        <is>
          <t>Nucleus of reuniens</t>
        </is>
      </c>
      <c r="D341" t="inlineStr">
        <is>
          <t>&lt;http://purl.obolibrary.org/obo/MBA_181&gt;</t>
        </is>
      </c>
    </row>
    <row r="342">
      <c r="A342">
        <f>HYPERLINK("https://www.ebi.ac.uk/ols/ontologies/uberon/terms?iri=http://purl.obolibrary.org/obo/UBERON_0006331","brainstem nucleus")</f>
        <v/>
      </c>
      <c r="B342" t="inlineStr">
        <is>
          <t>&lt;http://purl.obolibrary.org/obo/UBERON_0006331&gt;</t>
        </is>
      </c>
      <c r="C342" t="inlineStr">
        <is>
          <t>Lateral habenula</t>
        </is>
      </c>
      <c r="D342" t="inlineStr">
        <is>
          <t>&lt;http://purl.obolibrary.org/obo/MBA_186&gt;</t>
        </is>
      </c>
    </row>
    <row r="343">
      <c r="A343">
        <f>HYPERLINK("https://www.ebi.ac.uk/ols/ontologies/uberon/terms?iri=http://purl.obolibrary.org/obo/UBERON_0006331","brainstem nucleus")</f>
        <v/>
      </c>
      <c r="B343" t="inlineStr">
        <is>
          <t>&lt;http://purl.obolibrary.org/obo/UBERON_0006331&gt;</t>
        </is>
      </c>
      <c r="C343" t="inlineStr">
        <is>
          <t>Rhomboid nucleus</t>
        </is>
      </c>
      <c r="D343" t="inlineStr">
        <is>
          <t>&lt;http://purl.obolibrary.org/obo/MBA_189&gt;</t>
        </is>
      </c>
    </row>
    <row r="344">
      <c r="A344">
        <f>HYPERLINK("https://www.ebi.ac.uk/ols/ontologies/uberon/terms?iri=http://purl.obolibrary.org/obo/UBERON_0006331","brainstem nucleus")</f>
        <v/>
      </c>
      <c r="B344" t="inlineStr">
        <is>
          <t>&lt;http://purl.obolibrary.org/obo/UBERON_0006331&gt;</t>
        </is>
      </c>
      <c r="C344" t="inlineStr">
        <is>
          <t>Lateral mammillary nucleus</t>
        </is>
      </c>
      <c r="D344" t="inlineStr">
        <is>
          <t>&lt;http://purl.obolibrary.org/obo/MBA_210&gt;</t>
        </is>
      </c>
    </row>
    <row r="345">
      <c r="A345">
        <f>HYPERLINK("https://www.ebi.ac.uk/ols/ontologies/uberon/terms?iri=http://purl.obolibrary.org/obo/UBERON_0006331","brainstem nucleus")</f>
        <v/>
      </c>
      <c r="B345" t="inlineStr">
        <is>
          <t>&lt;http://purl.obolibrary.org/obo/UBERON_0006331&gt;</t>
        </is>
      </c>
      <c r="C345" t="inlineStr">
        <is>
          <t>Lateral posterior nucleus of the thalamus</t>
        </is>
      </c>
      <c r="D345" t="inlineStr">
        <is>
          <t>&lt;http://purl.obolibrary.org/obo/MBA_218&gt;</t>
        </is>
      </c>
    </row>
    <row r="346">
      <c r="A346">
        <f>HYPERLINK("https://www.ebi.ac.uk/ols/ontologies/uberon/terms?iri=http://purl.obolibrary.org/obo/UBERON_0006331","brainstem nucleus")</f>
        <v/>
      </c>
      <c r="B346" t="inlineStr">
        <is>
          <t>&lt;http://purl.obolibrary.org/obo/UBERON_0006331&gt;</t>
        </is>
      </c>
      <c r="C346" t="inlineStr">
        <is>
          <t>Arcuate hypothalamic nucleus</t>
        </is>
      </c>
      <c r="D346" t="inlineStr">
        <is>
          <t>&lt;http://purl.obolibrary.org/obo/MBA_223&gt;</t>
        </is>
      </c>
    </row>
    <row r="347">
      <c r="A347">
        <f>HYPERLINK("https://www.ebi.ac.uk/ols/ontologies/uberon/terms?iri=http://purl.obolibrary.org/obo/UBERON_0006331","brainstem nucleus")</f>
        <v/>
      </c>
      <c r="B347" t="inlineStr">
        <is>
          <t>&lt;http://purl.obolibrary.org/obo/UBERON_0006331&gt;</t>
        </is>
      </c>
      <c r="C347" t="inlineStr">
        <is>
          <t>Lateral preoptic area</t>
        </is>
      </c>
      <c r="D347" t="inlineStr">
        <is>
          <t>&lt;http://purl.obolibrary.org/obo/MBA_226&gt;</t>
        </is>
      </c>
    </row>
    <row r="348">
      <c r="A348">
        <f>HYPERLINK("https://www.ebi.ac.uk/ols/ontologies/uberon/terms?iri=http://purl.obolibrary.org/obo/UBERON_0006331","brainstem nucleus")</f>
        <v/>
      </c>
      <c r="B348" t="inlineStr">
        <is>
          <t>&lt;http://purl.obolibrary.org/obo/UBERON_0006331&gt;</t>
        </is>
      </c>
      <c r="C348" t="inlineStr">
        <is>
          <t>Anterior group of the dorsal thalamus</t>
        </is>
      </c>
      <c r="D348" t="inlineStr">
        <is>
          <t>&lt;http://purl.obolibrary.org/obo/MBA_239&gt;</t>
        </is>
      </c>
    </row>
    <row r="349">
      <c r="A349">
        <f>HYPERLINK("https://www.ebi.ac.uk/ols/ontologies/uberon/terms?iri=http://purl.obolibrary.org/obo/UBERON_0006331","brainstem nucleus")</f>
        <v/>
      </c>
      <c r="B349" t="inlineStr">
        <is>
          <t>&lt;http://purl.obolibrary.org/obo/UBERON_0006331&gt;</t>
        </is>
      </c>
      <c r="C349" t="inlineStr">
        <is>
          <t>Anteroventral nucleus of thalamus</t>
        </is>
      </c>
      <c r="D349" t="inlineStr">
        <is>
          <t>&lt;http://purl.obolibrary.org/obo/MBA_255&gt;</t>
        </is>
      </c>
    </row>
    <row r="350">
      <c r="A350">
        <f>HYPERLINK("https://www.ebi.ac.uk/ols/ontologies/uberon/terms?iri=http://purl.obolibrary.org/obo/UBERON_0006331","brainstem nucleus")</f>
        <v/>
      </c>
      <c r="B350" t="inlineStr">
        <is>
          <t>&lt;http://purl.obolibrary.org/obo/UBERON_0006331&gt;</t>
        </is>
      </c>
      <c r="C350" t="inlineStr">
        <is>
          <t>Reticular nucleus of the thalamus</t>
        </is>
      </c>
      <c r="D350" t="inlineStr">
        <is>
          <t>&lt;http://purl.obolibrary.org/obo/MBA_262&gt;</t>
        </is>
      </c>
    </row>
    <row r="351">
      <c r="A351">
        <f>HYPERLINK("https://www.ebi.ac.uk/ols/ontologies/uberon/terms?iri=http://purl.obolibrary.org/obo/UBERON_0006331","brainstem nucleus")</f>
        <v/>
      </c>
      <c r="B351" t="inlineStr">
        <is>
          <t>&lt;http://purl.obolibrary.org/obo/UBERON_0006331&gt;</t>
        </is>
      </c>
      <c r="C351" t="inlineStr">
        <is>
          <t>Anteroventral preoptic nucleus</t>
        </is>
      </c>
      <c r="D351" t="inlineStr">
        <is>
          <t>&lt;http://purl.obolibrary.org/obo/MBA_263&gt;</t>
        </is>
      </c>
    </row>
    <row r="352">
      <c r="A352">
        <f>HYPERLINK("https://www.ebi.ac.uk/ols/ontologies/uberon/terms?iri=http://purl.obolibrary.org/obo/UBERON_0006331","brainstem nucleus")</f>
        <v/>
      </c>
      <c r="B352" t="inlineStr">
        <is>
          <t>&lt;http://purl.obolibrary.org/obo/UBERON_0006331&gt;</t>
        </is>
      </c>
      <c r="C352" t="inlineStr">
        <is>
          <t>Anteroventral periventricular nucleus</t>
        </is>
      </c>
      <c r="D352" t="inlineStr">
        <is>
          <t>&lt;http://purl.obolibrary.org/obo/MBA_272&gt;</t>
        </is>
      </c>
    </row>
    <row r="353">
      <c r="A353">
        <f>HYPERLINK("https://www.ebi.ac.uk/ols/ontologies/uberon/terms?iri=http://purl.obolibrary.org/obo/UBERON_0006331","brainstem nucleus")</f>
        <v/>
      </c>
      <c r="B353" t="inlineStr">
        <is>
          <t>&lt;http://purl.obolibrary.org/obo/UBERON_0006331&gt;</t>
        </is>
      </c>
      <c r="C353" t="inlineStr">
        <is>
          <t>Suprachiasmatic nucleus</t>
        </is>
      </c>
      <c r="D353" t="inlineStr">
        <is>
          <t>&lt;http://purl.obolibrary.org/obo/MBA_286&gt;</t>
        </is>
      </c>
    </row>
    <row r="354">
      <c r="A354">
        <f>HYPERLINK("https://www.ebi.ac.uk/ols/ontologies/uberon/terms?iri=http://purl.obolibrary.org/obo/UBERON_0006331","brainstem nucleus")</f>
        <v/>
      </c>
      <c r="B354" t="inlineStr">
        <is>
          <t>&lt;http://purl.obolibrary.org/obo/UBERON_0006331&gt;</t>
        </is>
      </c>
      <c r="C354" t="inlineStr">
        <is>
          <t>Suprageniculate nucleus</t>
        </is>
      </c>
      <c r="D354" t="inlineStr">
        <is>
          <t>&lt;http://purl.obolibrary.org/obo/MBA_325&gt;</t>
        </is>
      </c>
    </row>
    <row r="355">
      <c r="A355">
        <f>HYPERLINK("https://www.ebi.ac.uk/ols/ontologies/uberon/terms?iri=http://purl.obolibrary.org/obo/UBERON_0006331","brainstem nucleus")</f>
        <v/>
      </c>
      <c r="B355" t="inlineStr">
        <is>
          <t>&lt;http://purl.obolibrary.org/obo/UBERON_0006331&gt;</t>
        </is>
      </c>
      <c r="C355" t="inlineStr">
        <is>
          <t>Subceruleus nucleus</t>
        </is>
      </c>
      <c r="D355" t="inlineStr">
        <is>
          <t>&lt;http://purl.obolibrary.org/obo/MBA_350&gt;</t>
        </is>
      </c>
    </row>
    <row r="356">
      <c r="A356">
        <f>HYPERLINK("https://www.ebi.ac.uk/ols/ontologies/uberon/terms?iri=http://purl.obolibrary.org/obo/UBERON_0006331","brainstem nucleus")</f>
        <v/>
      </c>
      <c r="B356" t="inlineStr">
        <is>
          <t>&lt;http://purl.obolibrary.org/obo/UBERON_0006331&gt;</t>
        </is>
      </c>
      <c r="C356" t="inlineStr">
        <is>
          <t>Mediodorsal nucleus of thalamus</t>
        </is>
      </c>
      <c r="D356" t="inlineStr">
        <is>
          <t>&lt;http://purl.obolibrary.org/obo/MBA_362&gt;</t>
        </is>
      </c>
    </row>
    <row r="357">
      <c r="A357">
        <f>HYPERLINK("https://www.ebi.ac.uk/ols/ontologies/uberon/terms?iri=http://purl.obolibrary.org/obo/UBERON_0006331","brainstem nucleus")</f>
        <v/>
      </c>
      <c r="B357" t="inlineStr">
        <is>
          <t>&lt;http://purl.obolibrary.org/obo/UBERON_0006331&gt;</t>
        </is>
      </c>
      <c r="C357" t="inlineStr">
        <is>
          <t>Submedial nucleus of the thalamus</t>
        </is>
      </c>
      <c r="D357" t="inlineStr">
        <is>
          <t>&lt;http://purl.obolibrary.org/obo/MBA_366&gt;</t>
        </is>
      </c>
    </row>
    <row r="358">
      <c r="A358">
        <f>HYPERLINK("https://www.ebi.ac.uk/ols/ontologies/uberon/terms?iri=http://purl.obolibrary.org/obo/UBERON_0006331","brainstem nucleus")</f>
        <v/>
      </c>
      <c r="B358" t="inlineStr">
        <is>
          <t>&lt;http://purl.obolibrary.org/obo/UBERON_0006331&gt;</t>
        </is>
      </c>
      <c r="C358" t="inlineStr">
        <is>
          <t>Paraventricular hypothalamic nucleus</t>
        </is>
      </c>
      <c r="D358" t="inlineStr">
        <is>
          <t>&lt;http://purl.obolibrary.org/obo/MBA_38&gt;</t>
        </is>
      </c>
    </row>
    <row r="359">
      <c r="A359">
        <f>HYPERLINK("https://www.ebi.ac.uk/ols/ontologies/uberon/terms?iri=http://purl.obolibrary.org/obo/UBERON_0006331","brainstem nucleus")</f>
        <v/>
      </c>
      <c r="B359" t="inlineStr">
        <is>
          <t>&lt;http://purl.obolibrary.org/obo/UBERON_0006331&gt;</t>
        </is>
      </c>
      <c r="C359" t="inlineStr">
        <is>
          <t>Supraoptic nucleus</t>
        </is>
      </c>
      <c r="D359" t="inlineStr">
        <is>
          <t>&lt;http://purl.obolibrary.org/obo/MBA_390&gt;</t>
        </is>
      </c>
    </row>
    <row r="360">
      <c r="A360">
        <f>HYPERLINK("https://www.ebi.ac.uk/ols/ontologies/uberon/terms?iri=http://purl.obolibrary.org/obo/UBERON_0006331","brainstem nucleus")</f>
        <v/>
      </c>
      <c r="B360" t="inlineStr">
        <is>
          <t>&lt;http://purl.obolibrary.org/obo/UBERON_0006331&gt;</t>
        </is>
      </c>
      <c r="C360" t="inlineStr">
        <is>
          <t>Subparafascicular nucleus</t>
        </is>
      </c>
      <c r="D360" t="inlineStr">
        <is>
          <t>&lt;http://purl.obolibrary.org/obo/MBA_406&gt;</t>
        </is>
      </c>
    </row>
    <row r="361">
      <c r="A361">
        <f>HYPERLINK("https://www.ebi.ac.uk/ols/ontologies/uberon/terms?iri=http://purl.obolibrary.org/obo/UBERON_0006331","brainstem nucleus")</f>
        <v/>
      </c>
      <c r="B361" t="inlineStr">
        <is>
          <t>&lt;http://purl.obolibrary.org/obo/UBERON_0006331&gt;</t>
        </is>
      </c>
      <c r="C361" t="inlineStr">
        <is>
          <t>Nucleus circularis</t>
        </is>
      </c>
      <c r="D361" t="inlineStr">
        <is>
          <t>&lt;http://purl.obolibrary.org/obo/MBA_432&gt;</t>
        </is>
      </c>
    </row>
    <row r="362">
      <c r="A362">
        <f>HYPERLINK("https://www.ebi.ac.uk/ols/ontologies/uberon/terms?iri=http://purl.obolibrary.org/obo/UBERON_0006331","brainstem nucleus")</f>
        <v/>
      </c>
      <c r="B362" t="inlineStr">
        <is>
          <t>&lt;http://purl.obolibrary.org/obo/UBERON_0006331&gt;</t>
        </is>
      </c>
      <c r="C362" t="inlineStr">
        <is>
          <t>Median preoptic nucleus</t>
        </is>
      </c>
      <c r="D362" t="inlineStr">
        <is>
          <t>&lt;http://purl.obolibrary.org/obo/MBA_452&gt;</t>
        </is>
      </c>
    </row>
    <row r="363">
      <c r="A363">
        <f>HYPERLINK("https://www.ebi.ac.uk/ols/ontologies/uberon/terms?iri=http://purl.obolibrary.org/obo/UBERON_0006331","brainstem nucleus")</f>
        <v/>
      </c>
      <c r="B363" t="inlineStr">
        <is>
          <t>&lt;http://purl.obolibrary.org/obo/UBERON_0006331&gt;</t>
        </is>
      </c>
      <c r="C363" t="inlineStr">
        <is>
          <t>Subthalamic nucleus</t>
        </is>
      </c>
      <c r="D363" t="inlineStr">
        <is>
          <t>&lt;http://purl.obolibrary.org/obo/MBA_470&gt;</t>
        </is>
      </c>
    </row>
    <row r="364">
      <c r="A364">
        <f>HYPERLINK("https://www.ebi.ac.uk/ols/ontologies/uberon/terms?iri=http://purl.obolibrary.org/obo/UBERON_0006331","brainstem nucleus")</f>
        <v/>
      </c>
      <c r="B364" t="inlineStr">
        <is>
          <t>&lt;http://purl.obolibrary.org/obo/UBERON_0006331&gt;</t>
        </is>
      </c>
      <c r="C364" t="inlineStr">
        <is>
          <t>Medial habenula</t>
        </is>
      </c>
      <c r="D364" t="inlineStr">
        <is>
          <t>&lt;http://purl.obolibrary.org/obo/MBA_483&gt;</t>
        </is>
      </c>
    </row>
    <row r="365">
      <c r="A365">
        <f>HYPERLINK("https://www.ebi.ac.uk/ols/ontologies/uberon/terms?iri=http://purl.obolibrary.org/obo/UBERON_0006331","brainstem nucleus")</f>
        <v/>
      </c>
      <c r="B365" t="inlineStr">
        <is>
          <t>&lt;http://purl.obolibrary.org/obo/UBERON_0006331&gt;</t>
        </is>
      </c>
      <c r="C365" t="inlineStr">
        <is>
          <t>Medial mammillary nucleus</t>
        </is>
      </c>
      <c r="D365" t="inlineStr">
        <is>
          <t>&lt;http://purl.obolibrary.org/obo/MBA_491&gt;</t>
        </is>
      </c>
    </row>
    <row r="366">
      <c r="A366">
        <f>HYPERLINK("https://www.ebi.ac.uk/ols/ontologies/uberon/terms?iri=http://purl.obolibrary.org/obo/UBERON_0006331","brainstem nucleus")</f>
        <v/>
      </c>
      <c r="B366" t="inlineStr">
        <is>
          <t>&lt;http://purl.obolibrary.org/obo/UBERON_0006331&gt;</t>
        </is>
      </c>
      <c r="C366" t="inlineStr">
        <is>
          <t>Intralaminar nuclei of the dorsal thalamus</t>
        </is>
      </c>
      <c r="D366" t="inlineStr">
        <is>
          <t>&lt;http://purl.obolibrary.org/obo/MBA_51&gt;</t>
        </is>
      </c>
    </row>
    <row r="367">
      <c r="A367">
        <f>HYPERLINK("https://www.ebi.ac.uk/ols/ontologies/uberon/terms?iri=http://purl.obolibrary.org/obo/UBERON_0006331","brainstem nucleus")</f>
        <v/>
      </c>
      <c r="B367" t="inlineStr">
        <is>
          <t>&lt;http://purl.obolibrary.org/obo/UBERON_0006331&gt;</t>
        </is>
      </c>
      <c r="C367" t="inlineStr">
        <is>
          <t>Medial preoptic nucleus</t>
        </is>
      </c>
      <c r="D367" t="inlineStr">
        <is>
          <t>&lt;http://purl.obolibrary.org/obo/MBA_515&gt;</t>
        </is>
      </c>
    </row>
    <row r="368">
      <c r="A368">
        <f>HYPERLINK("https://www.ebi.ac.uk/ols/ontologies/uberon/terms?iri=http://purl.obolibrary.org/obo/UBERON_0006331","brainstem nucleus")</f>
        <v/>
      </c>
      <c r="B368" t="inlineStr">
        <is>
          <t>&lt;http://purl.obolibrary.org/obo/UBERON_0006331&gt;</t>
        </is>
      </c>
      <c r="C368" t="inlineStr">
        <is>
          <t>Supramammillary nucleus</t>
        </is>
      </c>
      <c r="D368" t="inlineStr">
        <is>
          <t>&lt;http://purl.obolibrary.org/obo/MBA_525&gt;</t>
        </is>
      </c>
    </row>
    <row r="369">
      <c r="A369">
        <f>HYPERLINK("https://www.ebi.ac.uk/ols/ontologies/uberon/terms?iri=http://purl.obolibrary.org/obo/UBERON_0006331","brainstem nucleus")</f>
        <v/>
      </c>
      <c r="B369" t="inlineStr">
        <is>
          <t>&lt;http://purl.obolibrary.org/obo/UBERON_0006331&gt;</t>
        </is>
      </c>
      <c r="C369" t="inlineStr">
        <is>
          <t>Tuberomammillary nucleus</t>
        </is>
      </c>
      <c r="D369" t="inlineStr">
        <is>
          <t>&lt;http://purl.obolibrary.org/obo/MBA_557&gt;</t>
        </is>
      </c>
    </row>
    <row r="370">
      <c r="A370">
        <f>HYPERLINK("https://www.ebi.ac.uk/ols/ontologies/uberon/terms?iri=http://purl.obolibrary.org/obo/UBERON_0006331","brainstem nucleus")</f>
        <v/>
      </c>
      <c r="B370" t="inlineStr">
        <is>
          <t>&lt;http://purl.obolibrary.org/obo/UBERON_0006331&gt;</t>
        </is>
      </c>
      <c r="C370" t="inlineStr">
        <is>
          <t>Midline group of the dorsal thalamus</t>
        </is>
      </c>
      <c r="D370" t="inlineStr">
        <is>
          <t>&lt;http://purl.obolibrary.org/obo/MBA_571&gt;</t>
        </is>
      </c>
    </row>
    <row r="371">
      <c r="A371">
        <f>HYPERLINK("https://www.ebi.ac.uk/ols/ontologies/uberon/terms?iri=http://purl.obolibrary.org/obo/UBERON_0006331","brainstem nucleus")</f>
        <v/>
      </c>
      <c r="B371" t="inlineStr">
        <is>
          <t>&lt;http://purl.obolibrary.org/obo/UBERON_0006331&gt;</t>
        </is>
      </c>
      <c r="C371" t="inlineStr">
        <is>
          <t>Central lateral nucleus of the thalamus</t>
        </is>
      </c>
      <c r="D371" t="inlineStr">
        <is>
          <t>&lt;http://purl.obolibrary.org/obo/MBA_575&gt;</t>
        </is>
      </c>
    </row>
    <row r="372">
      <c r="A372">
        <f>HYPERLINK("https://www.ebi.ac.uk/ols/ontologies/uberon/terms?iri=http://purl.obolibrary.org/obo/UBERON_0006331","brainstem nucleus")</f>
        <v/>
      </c>
      <c r="B372" t="inlineStr">
        <is>
          <t>&lt;http://purl.obolibrary.org/obo/UBERON_0006331&gt;</t>
        </is>
      </c>
      <c r="C372" t="inlineStr">
        <is>
          <t>Medial terminal nucleus of the accessory optic tract</t>
        </is>
      </c>
      <c r="D372" t="inlineStr">
        <is>
          <t>&lt;http://purl.obolibrary.org/obo/MBA_58&gt;</t>
        </is>
      </c>
    </row>
    <row r="373">
      <c r="A373">
        <f>HYPERLINK("https://www.ebi.ac.uk/ols/ontologies/uberon/terms?iri=http://purl.obolibrary.org/obo/UBERON_0006331","brainstem nucleus")</f>
        <v/>
      </c>
      <c r="B373" t="inlineStr">
        <is>
          <t>&lt;http://purl.obolibrary.org/obo/UBERON_0006331&gt;</t>
        </is>
      </c>
      <c r="C373" t="inlineStr">
        <is>
          <t>Central medial nucleus of the thalamus</t>
        </is>
      </c>
      <c r="D373" t="inlineStr">
        <is>
          <t>&lt;http://purl.obolibrary.org/obo/MBA_599&gt;</t>
        </is>
      </c>
    </row>
    <row r="374">
      <c r="A374">
        <f>HYPERLINK("https://www.ebi.ac.uk/ols/ontologies/uberon/terms?iri=http://purl.obolibrary.org/obo/UBERON_0006331","brainstem nucleus")</f>
        <v/>
      </c>
      <c r="B374" t="inlineStr">
        <is>
          <t>&lt;http://purl.obolibrary.org/obo/UBERON_0006331&gt;</t>
        </is>
      </c>
      <c r="C374" t="inlineStr">
        <is>
          <t>Nucleus of the lateral lemniscus</t>
        </is>
      </c>
      <c r="D374" t="inlineStr">
        <is>
          <t>&lt;http://purl.obolibrary.org/obo/MBA_612&gt;</t>
        </is>
      </c>
    </row>
    <row r="375">
      <c r="A375">
        <f>HYPERLINK("https://www.ebi.ac.uk/ols/ontologies/uberon/terms?iri=http://purl.obolibrary.org/obo/UBERON_0006331","brainstem nucleus")</f>
        <v/>
      </c>
      <c r="B375" t="inlineStr">
        <is>
          <t>&lt;http://purl.obolibrary.org/obo/UBERON_0006331&gt;</t>
        </is>
      </c>
      <c r="C375" t="inlineStr">
        <is>
          <t>Tuberal nucleus</t>
        </is>
      </c>
      <c r="D375" t="inlineStr">
        <is>
          <t>&lt;http://purl.obolibrary.org/obo/MBA_614&gt;</t>
        </is>
      </c>
    </row>
    <row r="376">
      <c r="A376">
        <f>HYPERLINK("https://www.ebi.ac.uk/ols/ontologies/uberon/terms?iri=http://purl.obolibrary.org/obo/UBERON_0006331","brainstem nucleus")</f>
        <v/>
      </c>
      <c r="B376" t="inlineStr">
        <is>
          <t>&lt;http://purl.obolibrary.org/obo/UBERON_0006331&gt;</t>
        </is>
      </c>
      <c r="C376" t="inlineStr">
        <is>
          <t>Nucleus of the optic tract</t>
        </is>
      </c>
      <c r="D376" t="inlineStr">
        <is>
          <t>&lt;http://purl.obolibrary.org/obo/MBA_628&gt;</t>
        </is>
      </c>
    </row>
    <row r="377">
      <c r="A377">
        <f>HYPERLINK("https://www.ebi.ac.uk/ols/ontologies/uberon/terms?iri=http://purl.obolibrary.org/obo/UBERON_0006331","brainstem nucleus")</f>
        <v/>
      </c>
      <c r="B377" t="inlineStr">
        <is>
          <t>&lt;http://purl.obolibrary.org/obo/UBERON_0006331&gt;</t>
        </is>
      </c>
      <c r="C377" t="inlineStr">
        <is>
          <t>Ventral group of the dorsal thalamus</t>
        </is>
      </c>
      <c r="D377" t="inlineStr">
        <is>
          <t>&lt;http://purl.obolibrary.org/obo/MBA_637&gt;</t>
        </is>
      </c>
    </row>
    <row r="378">
      <c r="A378">
        <f>HYPERLINK("https://www.ebi.ac.uk/ols/ontologies/uberon/terms?iri=http://purl.obolibrary.org/obo/UBERON_0006331","brainstem nucleus")</f>
        <v/>
      </c>
      <c r="B378" t="inlineStr">
        <is>
          <t>&lt;http://purl.obolibrary.org/obo/UBERON_0006331&gt;</t>
        </is>
      </c>
      <c r="C378" t="inlineStr">
        <is>
          <t>Anterodorsal nucleus</t>
        </is>
      </c>
      <c r="D378" t="inlineStr">
        <is>
          <t>&lt;http://purl.obolibrary.org/obo/MBA_64&gt;</t>
        </is>
      </c>
    </row>
    <row r="379">
      <c r="A379">
        <f>HYPERLINK("https://www.ebi.ac.uk/ols/ontologies/uberon/terms?iri=http://purl.obolibrary.org/obo/UBERON_0006331","brainstem nucleus")</f>
        <v/>
      </c>
      <c r="B379" t="inlineStr">
        <is>
          <t>&lt;http://purl.obolibrary.org/obo/UBERON_0006331&gt;</t>
        </is>
      </c>
      <c r="C379" t="inlineStr">
        <is>
          <t>Lateral terminal nucleus of the accessory optic tract</t>
        </is>
      </c>
      <c r="D379" t="inlineStr">
        <is>
          <t>&lt;http://purl.obolibrary.org/obo/MBA_66&gt;</t>
        </is>
      </c>
    </row>
    <row r="380">
      <c r="A380">
        <f>HYPERLINK("https://www.ebi.ac.uk/ols/ontologies/uberon/terms?iri=http://purl.obolibrary.org/obo/UBERON_0006331","brainstem nucleus")</f>
        <v/>
      </c>
      <c r="B380" t="inlineStr">
        <is>
          <t>&lt;http://purl.obolibrary.org/obo/UBERON_0006331&gt;</t>
        </is>
      </c>
      <c r="C380" t="inlineStr">
        <is>
          <t>Ventromedial hypothalamic nucleus</t>
        </is>
      </c>
      <c r="D380" t="inlineStr">
        <is>
          <t>&lt;http://purl.obolibrary.org/obo/MBA_693&gt;</t>
        </is>
      </c>
    </row>
    <row r="381">
      <c r="A381">
        <f>HYPERLINK("https://www.ebi.ac.uk/ols/ontologies/uberon/terms?iri=http://purl.obolibrary.org/obo/UBERON_0006331","brainstem nucleus")</f>
        <v/>
      </c>
      <c r="B381" t="inlineStr">
        <is>
          <t>&lt;http://purl.obolibrary.org/obo/UBERON_0006331&gt;</t>
        </is>
      </c>
      <c r="C381" t="inlineStr">
        <is>
          <t>Olivary pretectal nucleus</t>
        </is>
      </c>
      <c r="D381" t="inlineStr">
        <is>
          <t>&lt;http://purl.obolibrary.org/obo/MBA_706&gt;</t>
        </is>
      </c>
    </row>
    <row r="382">
      <c r="A382">
        <f>HYPERLINK("https://www.ebi.ac.uk/ols/ontologies/uberon/terms?iri=http://purl.obolibrary.org/obo/UBERON_0006331","brainstem nucleus")</f>
        <v/>
      </c>
      <c r="B382" t="inlineStr">
        <is>
          <t>&lt;http://purl.obolibrary.org/obo/UBERON_0006331&gt;</t>
        </is>
      </c>
      <c r="C382" t="inlineStr">
        <is>
          <t>Ventral posterior complex of the thalamus</t>
        </is>
      </c>
      <c r="D382" t="inlineStr">
        <is>
          <t>&lt;http://purl.obolibrary.org/obo/MBA_709&gt;</t>
        </is>
      </c>
    </row>
    <row r="383">
      <c r="A383">
        <f>HYPERLINK("https://www.ebi.ac.uk/ols/ontologies/uberon/terms?iri=http://purl.obolibrary.org/obo/UBERON_0006331","brainstem nucleus")</f>
        <v/>
      </c>
      <c r="B383" t="inlineStr">
        <is>
          <t>&lt;http://purl.obolibrary.org/obo/UBERON_0006331&gt;</t>
        </is>
      </c>
      <c r="C383" t="inlineStr">
        <is>
          <t>Ventral posterolateral nucleus of the thalamus</t>
        </is>
      </c>
      <c r="D383" t="inlineStr">
        <is>
          <t>&lt;http://purl.obolibrary.org/obo/MBA_718&gt;</t>
        </is>
      </c>
    </row>
    <row r="384">
      <c r="A384">
        <f>HYPERLINK("https://www.ebi.ac.uk/ols/ontologies/uberon/terms?iri=http://purl.obolibrary.org/obo/UBERON_0006331","brainstem nucleus")</f>
        <v/>
      </c>
      <c r="B384" t="inlineStr">
        <is>
          <t>&lt;http://purl.obolibrary.org/obo/UBERON_0006331&gt;</t>
        </is>
      </c>
      <c r="C384" t="inlineStr">
        <is>
          <t>Ventral posteromedial nucleus of the thalamus</t>
        </is>
      </c>
      <c r="D384" t="inlineStr">
        <is>
          <t>&lt;http://purl.obolibrary.org/obo/MBA_733&gt;</t>
        </is>
      </c>
    </row>
    <row r="385">
      <c r="A385">
        <f>HYPERLINK("https://www.ebi.ac.uk/ols/ontologies/uberon/terms?iri=http://purl.obolibrary.org/obo/UBERON_0006331","brainstem nucleus")</f>
        <v/>
      </c>
      <c r="B385" t="inlineStr">
        <is>
          <t>&lt;http://purl.obolibrary.org/obo/UBERON_0006331&gt;</t>
        </is>
      </c>
      <c r="C385" t="inlineStr">
        <is>
          <t>Dorsal terminal nucleus of the accessory optic tract</t>
        </is>
      </c>
      <c r="D385" t="inlineStr">
        <is>
          <t>&lt;http://purl.obolibrary.org/obo/MBA_75&gt;</t>
        </is>
      </c>
    </row>
    <row r="386">
      <c r="A386">
        <f>HYPERLINK("https://www.ebi.ac.uk/ols/ontologies/uberon/terms?iri=http://purl.obolibrary.org/obo/UBERON_0006331","brainstem nucleus")</f>
        <v/>
      </c>
      <c r="B386" t="inlineStr">
        <is>
          <t>&lt;http://purl.obolibrary.org/obo/UBERON_0006331&gt;</t>
        </is>
      </c>
      <c r="C386" t="inlineStr">
        <is>
          <t>Zona incerta</t>
        </is>
      </c>
      <c r="D386" t="inlineStr">
        <is>
          <t>&lt;http://purl.obolibrary.org/obo/MBA_797&gt;</t>
        </is>
      </c>
    </row>
    <row r="387">
      <c r="A387">
        <f>HYPERLINK("https://www.ebi.ac.uk/ols/ontologies/uberon/terms?iri=http://purl.obolibrary.org/obo/UBERON_0006331","brainstem nucleus")</f>
        <v/>
      </c>
      <c r="B387" t="inlineStr">
        <is>
          <t>&lt;http://purl.obolibrary.org/obo/UBERON_0006331&gt;</t>
        </is>
      </c>
      <c r="C387" t="inlineStr">
        <is>
          <t>Inferior colliculus, central nucleus</t>
        </is>
      </c>
      <c r="D387" t="inlineStr">
        <is>
          <t>&lt;http://purl.obolibrary.org/obo/MBA_811&gt;</t>
        </is>
      </c>
    </row>
    <row r="388">
      <c r="A388">
        <f>HYPERLINK("https://www.ebi.ac.uk/ols/ontologies/uberon/terms?iri=http://purl.obolibrary.org/obo/UBERON_0006331","brainstem nucleus")</f>
        <v/>
      </c>
      <c r="B388" t="inlineStr">
        <is>
          <t>&lt;http://purl.obolibrary.org/obo/UBERON_0006331&gt;</t>
        </is>
      </c>
      <c r="C388" t="inlineStr">
        <is>
          <t>Inferior colliculus, dorsal nucleus</t>
        </is>
      </c>
      <c r="D388" t="inlineStr">
        <is>
          <t>&lt;http://purl.obolibrary.org/obo/MBA_820&gt;</t>
        </is>
      </c>
    </row>
    <row r="389">
      <c r="A389">
        <f>HYPERLINK("https://www.ebi.ac.uk/ols/ontologies/uberon/terms?iri=http://purl.obolibrary.org/obo/UBERON_0006331","brainstem nucleus")</f>
        <v/>
      </c>
      <c r="B389" t="inlineStr">
        <is>
          <t>&lt;http://purl.obolibrary.org/obo/UBERON_0006331&gt;</t>
        </is>
      </c>
      <c r="C389" t="inlineStr">
        <is>
          <t>Inferior colliculus, external nucleus</t>
        </is>
      </c>
      <c r="D389" t="inlineStr">
        <is>
          <t>&lt;http://purl.obolibrary.org/obo/MBA_828&gt;</t>
        </is>
      </c>
    </row>
    <row r="390">
      <c r="A390">
        <f>HYPERLINK("https://www.ebi.ac.uk/ols/ontologies/uberon/terms?iri=http://purl.obolibrary.org/obo/UBERON_0006331","brainstem nucleus")</f>
        <v/>
      </c>
      <c r="B390" t="inlineStr">
        <is>
          <t>&lt;http://purl.obolibrary.org/obo/UBERON_0006331&gt;</t>
        </is>
      </c>
      <c r="C390" t="inlineStr">
        <is>
          <t>Dorsomedial nucleus of the hypothalamus</t>
        </is>
      </c>
      <c r="D390" t="inlineStr">
        <is>
          <t>&lt;http://purl.obolibrary.org/obo/MBA_830&gt;</t>
        </is>
      </c>
    </row>
    <row r="391">
      <c r="A391">
        <f>HYPERLINK("https://www.ebi.ac.uk/ols/ontologies/uberon/terms?iri=http://purl.obolibrary.org/obo/UBERON_0006331","brainstem nucleus")</f>
        <v/>
      </c>
      <c r="B391" t="inlineStr">
        <is>
          <t>&lt;http://purl.obolibrary.org/obo/UBERON_0006331&gt;</t>
        </is>
      </c>
      <c r="C391" t="inlineStr">
        <is>
          <t>Parabigeminal nucleus</t>
        </is>
      </c>
      <c r="D391" t="inlineStr">
        <is>
          <t>&lt;http://purl.obolibrary.org/obo/MBA_874&gt;</t>
        </is>
      </c>
    </row>
    <row r="392">
      <c r="A392">
        <f>HYPERLINK("https://www.ebi.ac.uk/ols/ontologies/uberon/terms?iri=http://purl.obolibrary.org/obo/UBERON_0006331","brainstem nucleus")</f>
        <v/>
      </c>
      <c r="B392" t="inlineStr">
        <is>
          <t>&lt;http://purl.obolibrary.org/obo/UBERON_0006331&gt;</t>
        </is>
      </c>
      <c r="C392" t="inlineStr">
        <is>
          <t>Anterior hypothalamic nucleus</t>
        </is>
      </c>
      <c r="D392" t="inlineStr">
        <is>
          <t>&lt;http://purl.obolibrary.org/obo/MBA_88&gt;</t>
        </is>
      </c>
    </row>
    <row r="393">
      <c r="A393">
        <f>HYPERLINK("https://www.ebi.ac.uk/ols/ontologies/uberon/terms?iri=http://purl.obolibrary.org/obo/UBERON_0006331","brainstem nucleus")</f>
        <v/>
      </c>
      <c r="B393" t="inlineStr">
        <is>
          <t>&lt;http://purl.obolibrary.org/obo/UBERON_0006331&gt;</t>
        </is>
      </c>
      <c r="C393" t="inlineStr">
        <is>
          <t>Paracentral nucleus</t>
        </is>
      </c>
      <c r="D393" t="inlineStr">
        <is>
          <t>&lt;http://purl.obolibrary.org/obo/MBA_907&gt;</t>
        </is>
      </c>
    </row>
    <row r="394">
      <c r="A394">
        <f>HYPERLINK("https://www.ebi.ac.uk/ols/ontologies/uberon/terms?iri=http://purl.obolibrary.org/obo/UBERON_0006331","brainstem nucleus")</f>
        <v/>
      </c>
      <c r="B394" t="inlineStr">
        <is>
          <t>&lt;http://purl.obolibrary.org/obo/UBERON_0006331&gt;</t>
        </is>
      </c>
      <c r="C394" t="inlineStr">
        <is>
          <t>Parafascicular nucleus</t>
        </is>
      </c>
      <c r="D394" t="inlineStr">
        <is>
          <t>&lt;http://purl.obolibrary.org/obo/MBA_930&gt;</t>
        </is>
      </c>
    </row>
    <row r="395">
      <c r="A395">
        <f>HYPERLINK("https://www.ebi.ac.uk/ols/ontologies/uberon/terms?iri=http://purl.obolibrary.org/obo/UBERON_0006331","brainstem nucleus")</f>
        <v/>
      </c>
      <c r="B395" t="inlineStr">
        <is>
          <t>&lt;http://purl.obolibrary.org/obo/UBERON_0006331&gt;</t>
        </is>
      </c>
      <c r="C395" t="inlineStr">
        <is>
          <t>Posterior hypothalamic nucleus</t>
        </is>
      </c>
      <c r="D395" t="inlineStr">
        <is>
          <t>&lt;http://purl.obolibrary.org/obo/MBA_946&gt;</t>
        </is>
      </c>
    </row>
    <row r="396">
      <c r="A396">
        <f>HYPERLINK("https://www.ebi.ac.uk/ols/ontologies/uberon/terms?iri=http://purl.obolibrary.org/obo/UBERON_0006331","brainstem nucleus")</f>
        <v/>
      </c>
      <c r="B396" t="inlineStr">
        <is>
          <t>&lt;http://purl.obolibrary.org/obo/UBERON_0006331&gt;</t>
        </is>
      </c>
      <c r="C396" t="inlineStr">
        <is>
          <t>Dorsal premammillary nucleus</t>
        </is>
      </c>
      <c r="D396" t="inlineStr">
        <is>
          <t>&lt;http://purl.obolibrary.org/obo/MBA_980&gt;</t>
        </is>
      </c>
    </row>
    <row r="397">
      <c r="A397">
        <f>HYPERLINK("https://www.ebi.ac.uk/ols/ontologies/uberon/terms?iri=http://purl.obolibrary.org/obo/UBERON_0006331","brainstem nucleus")</f>
        <v/>
      </c>
      <c r="B397" t="inlineStr">
        <is>
          <t>&lt;http://purl.obolibrary.org/obo/UBERON_0006331&gt;</t>
        </is>
      </c>
      <c r="C397" t="inlineStr">
        <is>
          <t>Fastigial nucleus</t>
        </is>
      </c>
      <c r="D397" t="inlineStr">
        <is>
          <t>&lt;http://purl.obolibrary.org/obo/MBA_989&gt;</t>
        </is>
      </c>
    </row>
    <row r="398">
      <c r="A398">
        <f>HYPERLINK("https://www.ebi.ac.uk/ols/ontologies/uberon/terms?iri=http://purl.obolibrary.org/obo/UBERON_0014891","brainstem white matter")</f>
        <v/>
      </c>
      <c r="B398" t="inlineStr">
        <is>
          <t>&lt;http://purl.obolibrary.org/obo/UBERON_0014891&gt;</t>
        </is>
      </c>
      <c r="C398" t="inlineStr">
        <is>
          <t>cerebellar white matter</t>
        </is>
      </c>
      <c r="D398" t="inlineStr">
        <is>
          <t>&lt;http://purl.obolibrary.org/obo/DMBA_16926&gt;</t>
        </is>
      </c>
    </row>
    <row r="399">
      <c r="A399">
        <f>HYPERLINK("https://www.ebi.ac.uk/ols/ontologies/uberon/terms?iri=http://purl.obolibrary.org/obo/UBERON_0035970","calcar avis of the lateral ventricle")</f>
        <v/>
      </c>
      <c r="B399" t="inlineStr">
        <is>
          <t>&lt;http://purl.obolibrary.org/obo/UBERON_0035970&gt;</t>
        </is>
      </c>
      <c r="C399" t="inlineStr">
        <is>
          <t>calcar avis</t>
        </is>
      </c>
      <c r="D399" t="inlineStr">
        <is>
          <t>&lt;http://purl.obolibrary.org/obo/DHBA_12095&gt;</t>
        </is>
      </c>
    </row>
    <row r="400">
      <c r="A400">
        <f>HYPERLINK("https://www.ebi.ac.uk/ols/ontologies/uberon/terms?iri=http://purl.obolibrary.org/obo/UBERON_0002586","calcarine sulcus")</f>
        <v/>
      </c>
      <c r="B400" t="inlineStr">
        <is>
          <t>&lt;http://purl.obolibrary.org/obo/UBERON_0002586&gt;</t>
        </is>
      </c>
      <c r="C400" t="inlineStr">
        <is>
          <t>calcarine fissure</t>
        </is>
      </c>
      <c r="D400" t="inlineStr">
        <is>
          <t>&lt;http://purl.obolibrary.org/obo/DHBA_10612&gt;</t>
        </is>
      </c>
    </row>
    <row r="401">
      <c r="A401">
        <f>HYPERLINK("https://www.ebi.ac.uk/ols/ontologies/uberon/terms?iri=http://purl.obolibrary.org/obo/UBERON_0002586","calcarine sulcus")</f>
        <v/>
      </c>
      <c r="B401" t="inlineStr">
        <is>
          <t>&lt;http://purl.obolibrary.org/obo/UBERON_0002586&gt;</t>
        </is>
      </c>
      <c r="C401" t="inlineStr">
        <is>
          <t>calcarine sulcus</t>
        </is>
      </c>
      <c r="D401" t="inlineStr">
        <is>
          <t>&lt;http://purl.obolibrary.org/obo/HBA_9391&gt;</t>
        </is>
      </c>
    </row>
    <row r="402">
      <c r="A402">
        <f>HYPERLINK("https://www.ebi.ac.uk/ols/ontologies/uberon/terms?iri=http://purl.obolibrary.org/obo/UBERON_0002920","callosal sulcus")</f>
        <v/>
      </c>
      <c r="B402" t="inlineStr">
        <is>
          <t>&lt;http://purl.obolibrary.org/obo/UBERON_0002920&gt;</t>
        </is>
      </c>
      <c r="C402" t="inlineStr">
        <is>
          <t>callosal sulcus</t>
        </is>
      </c>
      <c r="D402" t="inlineStr">
        <is>
          <t>&lt;http://purl.obolibrary.org/obo/DHBA_10613&gt;</t>
        </is>
      </c>
    </row>
    <row r="403">
      <c r="A403">
        <f>HYPERLINK("https://www.ebi.ac.uk/ols/ontologies/uberon/terms?iri=http://purl.obolibrary.org/obo/UBERON_0002920","callosal sulcus")</f>
        <v/>
      </c>
      <c r="B403" t="inlineStr">
        <is>
          <t>&lt;http://purl.obolibrary.org/obo/UBERON_0002920&gt;</t>
        </is>
      </c>
      <c r="C403" t="inlineStr">
        <is>
          <t>callosal sulcus</t>
        </is>
      </c>
      <c r="D403" t="inlineStr">
        <is>
          <t>&lt;http://purl.obolibrary.org/obo/HBA_9404&gt;</t>
        </is>
      </c>
    </row>
    <row r="404">
      <c r="A404">
        <f>HYPERLINK("https://www.ebi.ac.uk/ols/ontologies/uberon/terms?iri=http://purl.obolibrary.org/obo/UBERON_0034780","caudal CA1")</f>
        <v/>
      </c>
      <c r="B404" t="inlineStr">
        <is>
          <t>&lt;http://purl.obolibrary.org/obo/UBERON_0034780&gt;</t>
        </is>
      </c>
      <c r="C404" t="inlineStr">
        <is>
          <t>caudal CA1</t>
        </is>
      </c>
      <c r="D404" t="inlineStr">
        <is>
          <t>&lt;http://purl.obolibrary.org/obo/DHBA_11280&gt;</t>
        </is>
      </c>
    </row>
    <row r="405">
      <c r="A405">
        <f>HYPERLINK("https://www.ebi.ac.uk/ols/ontologies/uberon/terms?iri=http://purl.obolibrary.org/obo/UBERON_0034781","caudal CA2")</f>
        <v/>
      </c>
      <c r="B405" t="inlineStr">
        <is>
          <t>&lt;http://purl.obolibrary.org/obo/UBERON_0034781&gt;</t>
        </is>
      </c>
      <c r="C405" t="inlineStr">
        <is>
          <t>caudal CA2</t>
        </is>
      </c>
      <c r="D405" t="inlineStr">
        <is>
          <t>&lt;http://purl.obolibrary.org/obo/DHBA_11290&gt;</t>
        </is>
      </c>
    </row>
    <row r="406">
      <c r="A406">
        <f>HYPERLINK("https://www.ebi.ac.uk/ols/ontologies/uberon/terms?iri=http://purl.obolibrary.org/obo/UBERON_0034782","caudal CA3")</f>
        <v/>
      </c>
      <c r="B406" t="inlineStr">
        <is>
          <t>&lt;http://purl.obolibrary.org/obo/UBERON_0034782&gt;</t>
        </is>
      </c>
      <c r="C406" t="inlineStr">
        <is>
          <t>caudal CA3</t>
        </is>
      </c>
      <c r="D406" t="inlineStr">
        <is>
          <t>&lt;http://purl.obolibrary.org/obo/DHBA_11301&gt;</t>
        </is>
      </c>
    </row>
    <row r="407">
      <c r="A407">
        <f>HYPERLINK("https://www.ebi.ac.uk/ols/ontologies/uberon/terms?iri=http://purl.obolibrary.org/obo/UBERON_0002957","caudal central oculomotor nucleus")</f>
        <v/>
      </c>
      <c r="B407" t="inlineStr">
        <is>
          <t>&lt;http://purl.obolibrary.org/obo/UBERON_0002957&gt;</t>
        </is>
      </c>
      <c r="C407" t="inlineStr">
        <is>
          <t>caudal central oculomotor nucleus</t>
        </is>
      </c>
      <c r="D407" t="inlineStr">
        <is>
          <t>&lt;http://purl.obolibrary.org/obo/DHBA_12200&gt;</t>
        </is>
      </c>
    </row>
    <row r="408">
      <c r="A408">
        <f>HYPERLINK("https://www.ebi.ac.uk/ols/ontologies/uberon/terms?iri=http://purl.obolibrary.org/obo/UBERON_0002957","caudal central oculomotor nucleus")</f>
        <v/>
      </c>
      <c r="B408" t="inlineStr">
        <is>
          <t>&lt;http://purl.obolibrary.org/obo/UBERON_0002957&gt;</t>
        </is>
      </c>
      <c r="C408" t="inlineStr">
        <is>
          <t>caudal central oculomotor nucleus, left</t>
        </is>
      </c>
      <c r="D408" t="inlineStr">
        <is>
          <t>&lt;http://purl.obolibrary.org/obo/HBA_9033&gt;</t>
        </is>
      </c>
    </row>
    <row r="409">
      <c r="A409">
        <f>HYPERLINK("https://www.ebi.ac.uk/ols/ontologies/uberon/terms?iri=http://purl.obolibrary.org/obo/UBERON_0004026","caudal ganglionic eminence")</f>
        <v/>
      </c>
      <c r="B409" t="inlineStr">
        <is>
          <t>&lt;http://purl.obolibrary.org/obo/UBERON_0004026&gt;</t>
        </is>
      </c>
      <c r="C409" t="inlineStr">
        <is>
          <t>caudal ganglionic eminence</t>
        </is>
      </c>
      <c r="D409" t="inlineStr">
        <is>
          <t>&lt;http://purl.obolibrary.org/obo/DHBA_10552&gt;</t>
        </is>
      </c>
    </row>
    <row r="410">
      <c r="A410">
        <f>HYPERLINK("https://www.ebi.ac.uk/ols/ontologies/uberon/terms?iri=http://purl.obolibrary.org/obo/UBERON_0004026","caudal ganglionic eminence")</f>
        <v/>
      </c>
      <c r="B410" t="inlineStr">
        <is>
          <t>&lt;http://purl.obolibrary.org/obo/UBERON_0004026&gt;</t>
        </is>
      </c>
      <c r="C410" t="inlineStr">
        <is>
          <t>caudal ganglionic eminence</t>
        </is>
      </c>
      <c r="D410" t="inlineStr">
        <is>
          <t>&lt;http://purl.obolibrary.org/obo/PBA_128012846&gt;</t>
        </is>
      </c>
    </row>
    <row r="411">
      <c r="A411">
        <f>HYPERLINK("https://www.ebi.ac.uk/ols/ontologies/uberon/terms?iri=http://purl.obolibrary.org/obo/UBERON_0019295","caudal intralaminar nuclear group")</f>
        <v/>
      </c>
      <c r="B411" t="inlineStr">
        <is>
          <t>&lt;http://purl.obolibrary.org/obo/UBERON_0019295&gt;</t>
        </is>
      </c>
      <c r="C411" t="inlineStr">
        <is>
          <t>posterior group of intralaminar nuclei</t>
        </is>
      </c>
      <c r="D411" t="inlineStr">
        <is>
          <t>&lt;http://purl.obolibrary.org/obo/DHBA_10448&gt;</t>
        </is>
      </c>
    </row>
    <row r="412">
      <c r="A412">
        <f>HYPERLINK("https://www.ebi.ac.uk/ols/ontologies/uberon/terms?iri=http://purl.obolibrary.org/obo/UBERON_0019295","caudal intralaminar nuclear group")</f>
        <v/>
      </c>
      <c r="B412" t="inlineStr">
        <is>
          <t>&lt;http://purl.obolibrary.org/obo/UBERON_0019295&gt;</t>
        </is>
      </c>
      <c r="C412" t="inlineStr">
        <is>
          <t>caudal group of intralaminar nuclei</t>
        </is>
      </c>
      <c r="D412" t="inlineStr">
        <is>
          <t>&lt;http://purl.obolibrary.org/obo/HBA_12921&gt;</t>
        </is>
      </c>
    </row>
    <row r="413">
      <c r="A413">
        <f>HYPERLINK("https://www.ebi.ac.uk/ols/ontologies/uberon/terms?iri=http://purl.obolibrary.org/obo/UBERON_0013733","caudal linear nucleus")</f>
        <v/>
      </c>
      <c r="B413" t="inlineStr">
        <is>
          <t>&lt;http://purl.obolibrary.org/obo/UBERON_0013733&gt;</t>
        </is>
      </c>
      <c r="C413" t="inlineStr">
        <is>
          <t>caudal linear nucleus, left</t>
        </is>
      </c>
      <c r="D413" t="inlineStr">
        <is>
          <t>&lt;http://purl.obolibrary.org/obo/HBA_9470&gt;</t>
        </is>
      </c>
    </row>
    <row r="414">
      <c r="A414">
        <f>HYPERLINK("https://www.ebi.ac.uk/ols/ontologies/uberon/terms?iri=http://purl.obolibrary.org/obo/UBERON_0002866","caudal part of spinal trigeminal nucleus")</f>
        <v/>
      </c>
      <c r="B414" t="inlineStr">
        <is>
          <t>&lt;http://purl.obolibrary.org/obo/UBERON_0002866&gt;</t>
        </is>
      </c>
      <c r="C414" t="inlineStr">
        <is>
          <t>spinal trigeminal nucleus, caudal part</t>
        </is>
      </c>
      <c r="D414" t="inlineStr">
        <is>
          <t>&lt;http://purl.obolibrary.org/obo/DHBA_12573&gt;</t>
        </is>
      </c>
    </row>
    <row r="415">
      <c r="A415">
        <f>HYPERLINK("https://www.ebi.ac.uk/ols/ontologies/uberon/terms?iri=http://purl.obolibrary.org/obo/UBERON_0002866","caudal part of spinal trigeminal nucleus")</f>
        <v/>
      </c>
      <c r="B415" t="inlineStr">
        <is>
          <t>&lt;http://purl.obolibrary.org/obo/UBERON_0002866&gt;</t>
        </is>
      </c>
      <c r="C415" t="inlineStr">
        <is>
          <t>Spinal nucleus of the trigeminal, caudal part</t>
        </is>
      </c>
      <c r="D415" t="inlineStr">
        <is>
          <t>&lt;http://purl.obolibrary.org/obo/MBA_429&gt;</t>
        </is>
      </c>
    </row>
    <row r="416">
      <c r="A416">
        <f>HYPERLINK("https://www.ebi.ac.uk/ols/ontologies/uberon/terms?iri=http://purl.obolibrary.org/obo/UBERON_0002608","caudal part of ventral lateral nucleus")</f>
        <v/>
      </c>
      <c r="B416" t="inlineStr">
        <is>
          <t>&lt;http://purl.obolibrary.org/obo/UBERON_0002608&gt;</t>
        </is>
      </c>
      <c r="C416" t="inlineStr">
        <is>
          <t>caudal division of VL</t>
        </is>
      </c>
      <c r="D416" t="inlineStr">
        <is>
          <t>&lt;http://purl.obolibrary.org/obo/DHBA_10422&gt;</t>
        </is>
      </c>
    </row>
    <row r="417">
      <c r="A417">
        <f>HYPERLINK("https://www.ebi.ac.uk/ols/ontologies/uberon/terms?iri=http://purl.obolibrary.org/obo/UBERON_0002781","caudal part of ventral posterolateral nucleus of thalamus")</f>
        <v/>
      </c>
      <c r="B417" t="inlineStr">
        <is>
          <t>&lt;http://purl.obolibrary.org/obo/UBERON_0002781&gt;</t>
        </is>
      </c>
      <c r="C417" t="inlineStr">
        <is>
          <t>caudal division of ventral posterior lateral nucleus</t>
        </is>
      </c>
      <c r="D417" t="inlineStr">
        <is>
          <t>&lt;http://purl.obolibrary.org/obo/DHBA_266441515&gt;</t>
        </is>
      </c>
    </row>
    <row r="418">
      <c r="A418">
        <f>HYPERLINK("https://www.ebi.ac.uk/ols/ontologies/uberon/terms?iri=http://purl.obolibrary.org/obo/UBERON_0002963","caudal pontine reticular nucleus")</f>
        <v/>
      </c>
      <c r="B418" t="inlineStr">
        <is>
          <t>&lt;http://purl.obolibrary.org/obo/UBERON_0002963&gt;</t>
        </is>
      </c>
      <c r="C418" t="inlineStr">
        <is>
          <t>pontine reticular nucleus, caudal part</t>
        </is>
      </c>
      <c r="D418" t="inlineStr">
        <is>
          <t>&lt;http://purl.obolibrary.org/obo/DHBA_12493&gt;</t>
        </is>
      </c>
    </row>
    <row r="419">
      <c r="A419">
        <f>HYPERLINK("https://www.ebi.ac.uk/ols/ontologies/uberon/terms?iri=http://purl.obolibrary.org/obo/UBERON_0002963","caudal pontine reticular nucleus")</f>
        <v/>
      </c>
      <c r="B419" t="inlineStr">
        <is>
          <t>&lt;http://purl.obolibrary.org/obo/UBERON_0002963&gt;</t>
        </is>
      </c>
      <c r="C419" t="inlineStr">
        <is>
          <t>caudal pontine reticular nucleus, left</t>
        </is>
      </c>
      <c r="D419" t="inlineStr">
        <is>
          <t>&lt;http://purl.obolibrary.org/obo/HBA_9162&gt;</t>
        </is>
      </c>
    </row>
    <row r="420">
      <c r="A420">
        <f>HYPERLINK("https://www.ebi.ac.uk/ols/ontologies/uberon/terms?iri=http://purl.obolibrary.org/obo/UBERON_0002963","caudal pontine reticular nucleus")</f>
        <v/>
      </c>
      <c r="B420" t="inlineStr">
        <is>
          <t>&lt;http://purl.obolibrary.org/obo/UBERON_0002963&gt;</t>
        </is>
      </c>
      <c r="C420" t="inlineStr">
        <is>
          <t>Pontine reticular nucleus, caudal part</t>
        </is>
      </c>
      <c r="D420" t="inlineStr">
        <is>
          <t>&lt;http://purl.obolibrary.org/obo/MBA_1093&gt;</t>
        </is>
      </c>
    </row>
    <row r="421">
      <c r="A421">
        <f>HYPERLINK("https://www.ebi.ac.uk/ols/ontologies/uberon/terms?iri=http://purl.obolibrary.org/obo/UBERON_0001873","caudate nucleus")</f>
        <v/>
      </c>
      <c r="B421" t="inlineStr">
        <is>
          <t>&lt;http://purl.obolibrary.org/obo/UBERON_0001873&gt;</t>
        </is>
      </c>
      <c r="C421" t="inlineStr">
        <is>
          <t>caudate nucleus</t>
        </is>
      </c>
      <c r="D421" t="inlineStr">
        <is>
          <t>&lt;http://purl.obolibrary.org/obo/DHBA_10334&gt;</t>
        </is>
      </c>
    </row>
    <row r="422">
      <c r="A422">
        <f>HYPERLINK("https://www.ebi.ac.uk/ols/ontologies/uberon/terms?iri=http://purl.obolibrary.org/obo/UBERON_0001873","caudate nucleus")</f>
        <v/>
      </c>
      <c r="B422" t="inlineStr">
        <is>
          <t>&lt;http://purl.obolibrary.org/obo/UBERON_0001873&gt;</t>
        </is>
      </c>
      <c r="C422" t="inlineStr">
        <is>
          <t>caudate nucleus</t>
        </is>
      </c>
      <c r="D422" t="inlineStr">
        <is>
          <t>&lt;http://purl.obolibrary.org/obo/DMBA_15855&gt;</t>
        </is>
      </c>
    </row>
    <row r="423">
      <c r="A423">
        <f>HYPERLINK("https://www.ebi.ac.uk/ols/ontologies/uberon/terms?iri=http://purl.obolibrary.org/obo/UBERON_0001873","caudate nucleus")</f>
        <v/>
      </c>
      <c r="B423" t="inlineStr">
        <is>
          <t>&lt;http://purl.obolibrary.org/obo/UBERON_0001873&gt;</t>
        </is>
      </c>
      <c r="C423" t="inlineStr">
        <is>
          <t>caudate nucleus</t>
        </is>
      </c>
      <c r="D423" t="inlineStr">
        <is>
          <t>&lt;http://purl.obolibrary.org/obo/HBA_4278&gt;</t>
        </is>
      </c>
    </row>
    <row r="424">
      <c r="A424">
        <f>HYPERLINK("https://www.ebi.ac.uk/ols/ontologies/uberon/terms?iri=http://purl.obolibrary.org/obo/UBERON_0001873","caudate nucleus")</f>
        <v/>
      </c>
      <c r="B424" t="inlineStr">
        <is>
          <t>&lt;http://purl.obolibrary.org/obo/UBERON_0001873&gt;</t>
        </is>
      </c>
      <c r="C424" t="inlineStr">
        <is>
          <t>caudate nucleus</t>
        </is>
      </c>
      <c r="D424" t="inlineStr">
        <is>
          <t>&lt;http://purl.obolibrary.org/obo/PBA_10082&gt;</t>
        </is>
      </c>
    </row>
    <row r="425">
      <c r="A425">
        <f>HYPERLINK("https://www.ebi.ac.uk/ols/ontologies/uberon/terms?iri=http://purl.obolibrary.org/obo/UBERON_0005383","caudate-putamen")</f>
        <v/>
      </c>
      <c r="B425" t="inlineStr">
        <is>
          <t>&lt;http://purl.obolibrary.org/obo/UBERON_0005383&gt;</t>
        </is>
      </c>
      <c r="C425" t="inlineStr">
        <is>
          <t>Caudoputamen</t>
        </is>
      </c>
      <c r="D425" t="inlineStr">
        <is>
          <t>&lt;http://purl.obolibrary.org/obo/MBA_672&gt;</t>
        </is>
      </c>
    </row>
    <row r="426">
      <c r="A426">
        <f>HYPERLINK("https://www.ebi.ac.uk/ols/ontologies/uberon/terms?iri=http://purl.obolibrary.org/obo/UBERON_0009857","cavum septum pellucidum")</f>
        <v/>
      </c>
      <c r="B426" t="inlineStr">
        <is>
          <t>&lt;http://purl.obolibrary.org/obo/UBERON_0009857&gt;</t>
        </is>
      </c>
      <c r="C426" t="inlineStr">
        <is>
          <t>cavum septi pellucidi</t>
        </is>
      </c>
      <c r="D426" t="inlineStr">
        <is>
          <t>&lt;http://purl.obolibrary.org/obo/DHBA_12099&gt;</t>
        </is>
      </c>
    </row>
    <row r="427">
      <c r="A427">
        <f>HYPERLINK("https://www.ebi.ac.uk/ols/ontologies/uberon/terms?iri=http://purl.obolibrary.org/obo/UBERON_0002883","central amygdaloid nucleus")</f>
        <v/>
      </c>
      <c r="B427" t="inlineStr">
        <is>
          <t>&lt;http://purl.obolibrary.org/obo/UBERON_0002883&gt;</t>
        </is>
      </c>
      <c r="C427" t="inlineStr">
        <is>
          <t>central nuclear group</t>
        </is>
      </c>
      <c r="D427" t="inlineStr">
        <is>
          <t>&lt;http://purl.obolibrary.org/obo/DHBA_10363&gt;</t>
        </is>
      </c>
    </row>
    <row r="428">
      <c r="A428">
        <f>HYPERLINK("https://www.ebi.ac.uk/ols/ontologies/uberon/terms?iri=http://purl.obolibrary.org/obo/UBERON_0002883","central amygdaloid nucleus")</f>
        <v/>
      </c>
      <c r="B428" t="inlineStr">
        <is>
          <t>&lt;http://purl.obolibrary.org/obo/UBERON_0002883&gt;</t>
        </is>
      </c>
      <c r="C428" t="inlineStr">
        <is>
          <t>central nucleus</t>
        </is>
      </c>
      <c r="D428" t="inlineStr">
        <is>
          <t>&lt;http://purl.obolibrary.org/obo/HBA_4359&gt;</t>
        </is>
      </c>
    </row>
    <row r="429">
      <c r="A429">
        <f>HYPERLINK("https://www.ebi.ac.uk/ols/ontologies/uberon/terms?iri=http://purl.obolibrary.org/obo/UBERON_0002883","central amygdaloid nucleus")</f>
        <v/>
      </c>
      <c r="B429" t="inlineStr">
        <is>
          <t>&lt;http://purl.obolibrary.org/obo/UBERON_0002883&gt;</t>
        </is>
      </c>
      <c r="C429" t="inlineStr">
        <is>
          <t>Central amygdalar nucleus</t>
        </is>
      </c>
      <c r="D429" t="inlineStr">
        <is>
          <t>&lt;http://purl.obolibrary.org/obo/MBA_536&gt;</t>
        </is>
      </c>
    </row>
    <row r="430">
      <c r="A430">
        <f>HYPERLINK("https://www.ebi.ac.uk/ols/ontologies/uberon/terms?iri=http://purl.obolibrary.org/obo/UBERON_0002883","central amygdaloid nucleus")</f>
        <v/>
      </c>
      <c r="B430" t="inlineStr">
        <is>
          <t>&lt;http://purl.obolibrary.org/obo/UBERON_0002883&gt;</t>
        </is>
      </c>
      <c r="C430" t="inlineStr">
        <is>
          <t>central amygdaloid nucleus</t>
        </is>
      </c>
      <c r="D430" t="inlineStr">
        <is>
          <t>&lt;http://purl.obolibrary.org/obo/PBA_10121&gt;</t>
        </is>
      </c>
    </row>
    <row r="431">
      <c r="A431">
        <f>HYPERLINK("https://www.ebi.ac.uk/ols/ontologies/uberon/terms?iri=http://purl.obolibrary.org/obo/UBERON_0002291","central canal of spinal cord")</f>
        <v/>
      </c>
      <c r="B431" t="inlineStr">
        <is>
          <t>&lt;http://purl.obolibrary.org/obo/UBERON_0002291&gt;</t>
        </is>
      </c>
      <c r="C431" t="inlineStr">
        <is>
          <t>ventricle of spinal cord</t>
        </is>
      </c>
      <c r="D431" t="inlineStr">
        <is>
          <t>&lt;http://purl.obolibrary.org/obo/DHBA_146035108&gt;</t>
        </is>
      </c>
    </row>
    <row r="432">
      <c r="A432">
        <f>HYPERLINK("https://www.ebi.ac.uk/ols/ontologies/uberon/terms?iri=http://purl.obolibrary.org/obo/UBERON_0002291","central canal of spinal cord")</f>
        <v/>
      </c>
      <c r="B432" t="inlineStr">
        <is>
          <t>&lt;http://purl.obolibrary.org/obo/UBERON_0002291&gt;</t>
        </is>
      </c>
      <c r="C432" t="inlineStr">
        <is>
          <t>ventricles, spinal cord</t>
        </is>
      </c>
      <c r="D432" t="inlineStr">
        <is>
          <t>&lt;http://purl.obolibrary.org/obo/DMBA_126652042&gt;</t>
        </is>
      </c>
    </row>
    <row r="433">
      <c r="A433">
        <f>HYPERLINK("https://www.ebi.ac.uk/ols/ontologies/uberon/terms?iri=http://purl.obolibrary.org/obo/UBERON_0002291","central canal of spinal cord")</f>
        <v/>
      </c>
      <c r="B433" t="inlineStr">
        <is>
          <t>&lt;http://purl.obolibrary.org/obo/UBERON_0002291&gt;</t>
        </is>
      </c>
      <c r="C433" t="inlineStr">
        <is>
          <t>central canal</t>
        </is>
      </c>
      <c r="D433" t="inlineStr">
        <is>
          <t>&lt;http://purl.obolibrary.org/obo/HBA_9422&gt;</t>
        </is>
      </c>
    </row>
    <row r="434">
      <c r="A434">
        <f>HYPERLINK("https://www.ebi.ac.uk/ols/ontologies/uberon/terms?iri=http://purl.obolibrary.org/obo/UBERON_0002291","central canal of spinal cord")</f>
        <v/>
      </c>
      <c r="B434" t="inlineStr">
        <is>
          <t>&lt;http://purl.obolibrary.org/obo/UBERON_0002291&gt;</t>
        </is>
      </c>
      <c r="C434" t="inlineStr">
        <is>
          <t>central canal, spinal cord/medulla</t>
        </is>
      </c>
      <c r="D434" t="inlineStr">
        <is>
          <t>&lt;http://purl.obolibrary.org/obo/MBA_164&gt;</t>
        </is>
      </c>
    </row>
    <row r="435">
      <c r="A435">
        <f>HYPERLINK("https://www.ebi.ac.uk/ols/ontologies/uberon/terms?iri=http://purl.obolibrary.org/obo/UBERON_0003034","central dorsal nucleus of thalamus")</f>
        <v/>
      </c>
      <c r="B435" t="inlineStr">
        <is>
          <t>&lt;http://purl.obolibrary.org/obo/UBERON_0003034&gt;</t>
        </is>
      </c>
      <c r="C435" t="inlineStr">
        <is>
          <t>central dorsal nucleus of thalamus</t>
        </is>
      </c>
      <c r="D435" t="inlineStr">
        <is>
          <t>&lt;http://purl.obolibrary.org/obo/DHBA_13331&gt;</t>
        </is>
      </c>
    </row>
    <row r="436">
      <c r="A436">
        <f>HYPERLINK("https://www.ebi.ac.uk/ols/ontologies/uberon/terms?iri=http://purl.obolibrary.org/obo/UBERON_0002867","central gray substance of medulla")</f>
        <v/>
      </c>
      <c r="B436" t="inlineStr">
        <is>
          <t>&lt;http://purl.obolibrary.org/obo/UBERON_0002867&gt;</t>
        </is>
      </c>
      <c r="C436" t="inlineStr">
        <is>
          <t>central gray of medulla oblongata</t>
        </is>
      </c>
      <c r="D436" t="inlineStr">
        <is>
          <t>&lt;http://purl.obolibrary.org/obo/DHBA_146034986&gt;</t>
        </is>
      </c>
    </row>
    <row r="437">
      <c r="A437">
        <f>HYPERLINK("https://www.ebi.ac.uk/ols/ontologies/uberon/terms?iri=http://purl.obolibrary.org/obo/UBERON_0002867","central gray substance of medulla")</f>
        <v/>
      </c>
      <c r="B437" t="inlineStr">
        <is>
          <t>&lt;http://purl.obolibrary.org/obo/UBERON_0002867&gt;</t>
        </is>
      </c>
      <c r="C437" t="inlineStr">
        <is>
          <t>central gray of the medulla</t>
        </is>
      </c>
      <c r="D437" t="inlineStr">
        <is>
          <t>&lt;http://purl.obolibrary.org/obo/HBA_265504914&gt;</t>
        </is>
      </c>
    </row>
    <row r="438">
      <c r="A438">
        <f>HYPERLINK("https://www.ebi.ac.uk/ols/ontologies/uberon/terms?iri=http://purl.obolibrary.org/obo/UBERON_0003040","central gray substance of midbrain")</f>
        <v/>
      </c>
      <c r="B438" t="inlineStr">
        <is>
          <t>&lt;http://purl.obolibrary.org/obo/UBERON_0003040&gt;</t>
        </is>
      </c>
      <c r="C438" t="inlineStr">
        <is>
          <t>periaqueductal gray substance</t>
        </is>
      </c>
      <c r="D438" t="inlineStr">
        <is>
          <t>&lt;http://purl.obolibrary.org/obo/DHBA_12209&gt;</t>
        </is>
      </c>
    </row>
    <row r="439">
      <c r="A439">
        <f>HYPERLINK("https://www.ebi.ac.uk/ols/ontologies/uberon/terms?iri=http://purl.obolibrary.org/obo/UBERON_0003040","central gray substance of midbrain")</f>
        <v/>
      </c>
      <c r="B439" t="inlineStr">
        <is>
          <t>&lt;http://purl.obolibrary.org/obo/UBERON_0003040&gt;</t>
        </is>
      </c>
      <c r="C439" t="inlineStr">
        <is>
          <t>central gray substance of midbrain</t>
        </is>
      </c>
      <c r="D439" t="inlineStr">
        <is>
          <t>&lt;http://purl.obolibrary.org/obo/HBA_9003&gt;</t>
        </is>
      </c>
    </row>
    <row r="440">
      <c r="A440">
        <f>HYPERLINK("https://www.ebi.ac.uk/ols/ontologies/uberon/terms?iri=http://purl.obolibrary.org/obo/UBERON_0003040","central gray substance of midbrain")</f>
        <v/>
      </c>
      <c r="B440" t="inlineStr">
        <is>
          <t>&lt;http://purl.obolibrary.org/obo/UBERON_0003040&gt;</t>
        </is>
      </c>
      <c r="C440" t="inlineStr">
        <is>
          <t>Periaqueductal gray</t>
        </is>
      </c>
      <c r="D440" t="inlineStr">
        <is>
          <t>&lt;http://purl.obolibrary.org/obo/MBA_795&gt;</t>
        </is>
      </c>
    </row>
    <row r="441">
      <c r="A441">
        <f>HYPERLINK("https://www.ebi.ac.uk/ols/ontologies/uberon/terms?iri=http://purl.obolibrary.org/obo/UBERON_0002968","central gray substance of pons")</f>
        <v/>
      </c>
      <c r="B441" t="inlineStr">
        <is>
          <t>&lt;http://purl.obolibrary.org/obo/UBERON_0002968&gt;</t>
        </is>
      </c>
      <c r="C441" t="inlineStr">
        <is>
          <t>central gray of pons</t>
        </is>
      </c>
      <c r="D441" t="inlineStr">
        <is>
          <t>&lt;http://purl.obolibrary.org/obo/DHBA_146034964&gt;</t>
        </is>
      </c>
    </row>
    <row r="442">
      <c r="A442">
        <f>HYPERLINK("https://www.ebi.ac.uk/ols/ontologies/uberon/terms?iri=http://purl.obolibrary.org/obo/UBERON_0002968","central gray substance of pons")</f>
        <v/>
      </c>
      <c r="B442" t="inlineStr">
        <is>
          <t>&lt;http://purl.obolibrary.org/obo/UBERON_0002968&gt;</t>
        </is>
      </c>
      <c r="C442" t="inlineStr">
        <is>
          <t>central gray of the pons</t>
        </is>
      </c>
      <c r="D442" t="inlineStr">
        <is>
          <t>&lt;http://purl.obolibrary.org/obo/HBA_10147&gt;</t>
        </is>
      </c>
    </row>
    <row r="443">
      <c r="A443">
        <f>HYPERLINK("https://www.ebi.ac.uk/ols/ontologies/uberon/terms?iri=http://purl.obolibrary.org/obo/UBERON_0002968","central gray substance of pons")</f>
        <v/>
      </c>
      <c r="B443" t="inlineStr">
        <is>
          <t>&lt;http://purl.obolibrary.org/obo/UBERON_0002968&gt;</t>
        </is>
      </c>
      <c r="C443" t="inlineStr">
        <is>
          <t>Pontine central gray</t>
        </is>
      </c>
      <c r="D443" t="inlineStr">
        <is>
          <t>&lt;http://purl.obolibrary.org/obo/MBA_898&gt;</t>
        </is>
      </c>
    </row>
    <row r="444">
      <c r="A444">
        <f>HYPERLINK("https://www.ebi.ac.uk/ols/ontologies/uberon/terms?iri=http://purl.obolibrary.org/obo/UBERON_0003036","central lateral nucleus")</f>
        <v/>
      </c>
      <c r="B444" t="inlineStr">
        <is>
          <t>&lt;http://purl.obolibrary.org/obo/UBERON_0003036&gt;</t>
        </is>
      </c>
      <c r="C444" t="inlineStr">
        <is>
          <t>central lateral nucleus of the thalamus</t>
        </is>
      </c>
      <c r="D444" t="inlineStr">
        <is>
          <t>&lt;http://purl.obolibrary.org/obo/DHBA_10444&gt;</t>
        </is>
      </c>
    </row>
    <row r="445">
      <c r="A445">
        <f>HYPERLINK("https://www.ebi.ac.uk/ols/ontologies/uberon/terms?iri=http://purl.obolibrary.org/obo/UBERON_0003036","central lateral nucleus")</f>
        <v/>
      </c>
      <c r="B445" t="inlineStr">
        <is>
          <t>&lt;http://purl.obolibrary.org/obo/UBERON_0003036&gt;</t>
        </is>
      </c>
      <c r="C445" t="inlineStr">
        <is>
          <t>central lateral nucleus</t>
        </is>
      </c>
      <c r="D445" t="inlineStr">
        <is>
          <t>&lt;http://purl.obolibrary.org/obo/DMBA_16418&gt;</t>
        </is>
      </c>
    </row>
    <row r="446">
      <c r="A446">
        <f>HYPERLINK("https://www.ebi.ac.uk/ols/ontologies/uberon/terms?iri=http://purl.obolibrary.org/obo/UBERON_0003036","central lateral nucleus")</f>
        <v/>
      </c>
      <c r="B446" t="inlineStr">
        <is>
          <t>&lt;http://purl.obolibrary.org/obo/UBERON_0003036&gt;</t>
        </is>
      </c>
      <c r="C446" t="inlineStr">
        <is>
          <t>central lateral nucleus of the thalamus, left</t>
        </is>
      </c>
      <c r="D446" t="inlineStr">
        <is>
          <t>&lt;http://purl.obolibrary.org/obo/HBA_4434&gt;</t>
        </is>
      </c>
    </row>
    <row r="447">
      <c r="A447">
        <f>HYPERLINK("https://www.ebi.ac.uk/ols/ontologies/uberon/terms?iri=http://purl.obolibrary.org/obo/UBERON_0003036","central lateral nucleus")</f>
        <v/>
      </c>
      <c r="B447" t="inlineStr">
        <is>
          <t>&lt;http://purl.obolibrary.org/obo/UBERON_0003036&gt;</t>
        </is>
      </c>
      <c r="C447" t="inlineStr">
        <is>
          <t>Central lateral nucleus of the thalamus</t>
        </is>
      </c>
      <c r="D447" t="inlineStr">
        <is>
          <t>&lt;http://purl.obolibrary.org/obo/MBA_575&gt;</t>
        </is>
      </c>
    </row>
    <row r="448">
      <c r="A448">
        <f>HYPERLINK("https://www.ebi.ac.uk/ols/ontologies/uberon/terms?iri=http://purl.obolibrary.org/obo/UBERON_0003021","central lobule")</f>
        <v/>
      </c>
      <c r="B448" t="inlineStr">
        <is>
          <t>&lt;http://purl.obolibrary.org/obo/UBERON_0003021&gt;</t>
        </is>
      </c>
      <c r="C448" t="inlineStr">
        <is>
          <t>Central lobule</t>
        </is>
      </c>
      <c r="D448" t="inlineStr">
        <is>
          <t>&lt;http://purl.obolibrary.org/obo/MBA_920&gt;</t>
        </is>
      </c>
    </row>
    <row r="449">
      <c r="A449">
        <f>HYPERLINK("https://www.ebi.ac.uk/ols/ontologies/uberon/terms?iri=http://purl.obolibrary.org/obo/UBERON_0001923","central medial nucleus")</f>
        <v/>
      </c>
      <c r="B449" t="inlineStr">
        <is>
          <t>&lt;http://purl.obolibrary.org/obo/UBERON_0001923&gt;</t>
        </is>
      </c>
      <c r="C449" t="inlineStr">
        <is>
          <t>central medial nucleus of thalamus</t>
        </is>
      </c>
      <c r="D449" t="inlineStr">
        <is>
          <t>&lt;http://purl.obolibrary.org/obo/DHBA_10445&gt;</t>
        </is>
      </c>
    </row>
    <row r="450">
      <c r="A450">
        <f>HYPERLINK("https://www.ebi.ac.uk/ols/ontologies/uberon/terms?iri=http://purl.obolibrary.org/obo/UBERON_0001923","central medial nucleus")</f>
        <v/>
      </c>
      <c r="B450" t="inlineStr">
        <is>
          <t>&lt;http://purl.obolibrary.org/obo/UBERON_0001923&gt;</t>
        </is>
      </c>
      <c r="C450" t="inlineStr">
        <is>
          <t>centre median nucleus of the thalamus, left</t>
        </is>
      </c>
      <c r="D450" t="inlineStr">
        <is>
          <t>&lt;http://purl.obolibrary.org/obo/HBA_4438&gt;</t>
        </is>
      </c>
    </row>
    <row r="451">
      <c r="A451">
        <f>HYPERLINK("https://www.ebi.ac.uk/ols/ontologies/uberon/terms?iri=http://purl.obolibrary.org/obo/UBERON_0001923","central medial nucleus")</f>
        <v/>
      </c>
      <c r="B451" t="inlineStr">
        <is>
          <t>&lt;http://purl.obolibrary.org/obo/UBERON_0001923&gt;</t>
        </is>
      </c>
      <c r="C451" t="inlineStr">
        <is>
          <t>Central medial nucleus of the thalamus</t>
        </is>
      </c>
      <c r="D451" t="inlineStr">
        <is>
          <t>&lt;http://purl.obolibrary.org/obo/MBA_599&gt;</t>
        </is>
      </c>
    </row>
    <row r="452">
      <c r="A452">
        <f>HYPERLINK("https://www.ebi.ac.uk/ols/ontologies/uberon/terms?iri=http://purl.obolibrary.org/obo/UBERON_0001923","central medial nucleus")</f>
        <v/>
      </c>
      <c r="B452" t="inlineStr">
        <is>
          <t>&lt;http://purl.obolibrary.org/obo/UBERON_0001923&gt;</t>
        </is>
      </c>
      <c r="C452" t="inlineStr">
        <is>
          <t>corticomedial amygdaloid nucleus</t>
        </is>
      </c>
      <c r="D452" t="inlineStr">
        <is>
          <t>&lt;http://purl.obolibrary.org/obo/PBA_128012616&gt;</t>
        </is>
      </c>
    </row>
    <row r="453">
      <c r="A453">
        <f>HYPERLINK("https://www.ebi.ac.uk/ols/ontologies/uberon/terms?iri=http://purl.obolibrary.org/obo/UBERON_0035940","central medullary reticular nuclear complex")</f>
        <v/>
      </c>
      <c r="B453" t="inlineStr">
        <is>
          <t>&lt;http://purl.obolibrary.org/obo/UBERON_0035940&gt;</t>
        </is>
      </c>
      <c r="C453" t="inlineStr">
        <is>
          <t>central medullary reticular group</t>
        </is>
      </c>
      <c r="D453" t="inlineStr">
        <is>
          <t>&lt;http://purl.obolibrary.org/obo/HBA_9588&gt;</t>
        </is>
      </c>
    </row>
    <row r="454">
      <c r="A454">
        <f>HYPERLINK("https://www.ebi.ac.uk/ols/ontologies/uberon/terms?iri=http://purl.obolibrary.org/obo/UBERON_0011215","central nervous system cell part cluster")</f>
        <v/>
      </c>
      <c r="B454" t="inlineStr">
        <is>
          <t>&lt;http://purl.obolibrary.org/obo/UBERON_0011215&gt;</t>
        </is>
      </c>
      <c r="C454" t="inlineStr">
        <is>
          <t>vestibular root of vestibulocochlear nerve</t>
        </is>
      </c>
      <c r="D454" t="inlineStr">
        <is>
          <t>&lt;http://purl.obolibrary.org/obo/DHBA_12869&gt;</t>
        </is>
      </c>
    </row>
    <row r="455">
      <c r="A455">
        <f>HYPERLINK("https://www.ebi.ac.uk/ols/ontologies/uberon/terms?iri=http://purl.obolibrary.org/obo/UBERON_0011215","central nervous system cell part cluster")</f>
        <v/>
      </c>
      <c r="B455" t="inlineStr">
        <is>
          <t>&lt;http://purl.obolibrary.org/obo/UBERON_0011215&gt;</t>
        </is>
      </c>
      <c r="C455" t="inlineStr">
        <is>
          <t>root of accessory nerve</t>
        </is>
      </c>
      <c r="D455" t="inlineStr">
        <is>
          <t>&lt;http://purl.obolibrary.org/obo/DHBA_12883&gt;</t>
        </is>
      </c>
    </row>
    <row r="456">
      <c r="A456">
        <f>HYPERLINK("https://www.ebi.ac.uk/ols/ontologies/uberon/terms?iri=http://purl.obolibrary.org/obo/UBERON_0011215","central nervous system cell part cluster")</f>
        <v/>
      </c>
      <c r="B456" t="inlineStr">
        <is>
          <t>&lt;http://purl.obolibrary.org/obo/UBERON_0011215&gt;</t>
        </is>
      </c>
      <c r="C456" t="inlineStr">
        <is>
          <t>roots of spinal nerves</t>
        </is>
      </c>
      <c r="D456" t="inlineStr">
        <is>
          <t>&lt;http://purl.obolibrary.org/obo/DHBA_146035120&gt;</t>
        </is>
      </c>
    </row>
    <row r="457">
      <c r="A457">
        <f>HYPERLINK("https://www.ebi.ac.uk/ols/ontologies/uberon/terms?iri=http://purl.obolibrary.org/obo/UBERON_0011215","central nervous system cell part cluster")</f>
        <v/>
      </c>
      <c r="B457" t="inlineStr">
        <is>
          <t>&lt;http://purl.obolibrary.org/obo/UBERON_0011215&gt;</t>
        </is>
      </c>
      <c r="C457" t="inlineStr">
        <is>
          <t>optic fiber layer</t>
        </is>
      </c>
      <c r="D457" t="inlineStr">
        <is>
          <t>&lt;http://purl.obolibrary.org/obo/DMBA_15652&gt;</t>
        </is>
      </c>
    </row>
    <row r="458">
      <c r="A458">
        <f>HYPERLINK("https://www.ebi.ac.uk/ols/ontologies/uberon/terms?iri=http://purl.obolibrary.org/obo/UBERON_0011215","central nervous system cell part cluster")</f>
        <v/>
      </c>
      <c r="B458" t="inlineStr">
        <is>
          <t>&lt;http://purl.obolibrary.org/obo/UBERON_0011215&gt;</t>
        </is>
      </c>
      <c r="C458" t="inlineStr">
        <is>
          <t>accessory nerve root</t>
        </is>
      </c>
      <c r="D458" t="inlineStr">
        <is>
          <t>&lt;http://purl.obolibrary.org/obo/DMBA_17749&gt;</t>
        </is>
      </c>
    </row>
    <row r="459">
      <c r="A459">
        <f>HYPERLINK("https://www.ebi.ac.uk/ols/ontologies/uberon/terms?iri=http://purl.obolibrary.org/obo/UBERON_0011215","central nervous system cell part cluster")</f>
        <v/>
      </c>
      <c r="B459" t="inlineStr">
        <is>
          <t>&lt;http://purl.obolibrary.org/obo/UBERON_0011215&gt;</t>
        </is>
      </c>
      <c r="C459" t="inlineStr">
        <is>
          <t>dorsal column tracts</t>
        </is>
      </c>
      <c r="D459" t="inlineStr">
        <is>
          <t>&lt;http://purl.obolibrary.org/obo/DMBA_17759&gt;</t>
        </is>
      </c>
    </row>
    <row r="460">
      <c r="A460">
        <f>HYPERLINK("https://www.ebi.ac.uk/ols/ontologies/uberon/terms?iri=http://purl.obolibrary.org/obo/UBERON_0011215","central nervous system cell part cluster")</f>
        <v/>
      </c>
      <c r="B460" t="inlineStr">
        <is>
          <t>&lt;http://purl.obolibrary.org/obo/UBERON_0011215&gt;</t>
        </is>
      </c>
      <c r="C460" t="inlineStr">
        <is>
          <t>cranial nerves</t>
        </is>
      </c>
      <c r="D460" t="inlineStr">
        <is>
          <t>&lt;http://purl.obolibrary.org/obo/HBA_9299&gt;</t>
        </is>
      </c>
    </row>
    <row r="461">
      <c r="A461">
        <f>HYPERLINK("https://www.ebi.ac.uk/ols/ontologies/uberon/terms?iri=http://purl.obolibrary.org/obo/UBERON_0011215","central nervous system cell part cluster")</f>
        <v/>
      </c>
      <c r="B461" t="inlineStr">
        <is>
          <t>&lt;http://purl.obolibrary.org/obo/UBERON_0011215&gt;</t>
        </is>
      </c>
      <c r="C461" t="inlineStr">
        <is>
          <t>accessory nerve</t>
        </is>
      </c>
      <c r="D461" t="inlineStr">
        <is>
          <t>&lt;http://purl.obolibrary.org/obo/HBA_9340&gt;</t>
        </is>
      </c>
    </row>
    <row r="462">
      <c r="A462">
        <f>HYPERLINK("https://www.ebi.ac.uk/ols/ontologies/uberon/terms?iri=http://purl.obolibrary.org/obo/UBERON_0011215","central nervous system cell part cluster")</f>
        <v/>
      </c>
      <c r="B462" t="inlineStr">
        <is>
          <t>&lt;http://purl.obolibrary.org/obo/UBERON_0011215&gt;</t>
        </is>
      </c>
      <c r="C462" t="inlineStr">
        <is>
          <t>vestibular nerve</t>
        </is>
      </c>
      <c r="D462" t="inlineStr">
        <is>
          <t>&lt;http://purl.obolibrary.org/obo/MBA_413&gt;</t>
        </is>
      </c>
    </row>
    <row r="463">
      <c r="A463">
        <f>HYPERLINK("https://www.ebi.ac.uk/ols/ontologies/uberon/terms?iri=http://purl.obolibrary.org/obo/UBERON_0011215","central nervous system cell part cluster")</f>
        <v/>
      </c>
      <c r="B463" t="inlineStr">
        <is>
          <t>&lt;http://purl.obolibrary.org/obo/UBERON_0011215&gt;</t>
        </is>
      </c>
      <c r="C463" t="inlineStr">
        <is>
          <t>accessory spinal nerve</t>
        </is>
      </c>
      <c r="D463" t="inlineStr">
        <is>
          <t>&lt;http://purl.obolibrary.org/obo/MBA_717&gt;</t>
        </is>
      </c>
    </row>
    <row r="464">
      <c r="A464">
        <f>HYPERLINK("https://www.ebi.ac.uk/ols/ontologies/uberon/terms?iri=http://purl.obolibrary.org/obo/UBERON_0011215","central nervous system cell part cluster")</f>
        <v/>
      </c>
      <c r="B464" t="inlineStr">
        <is>
          <t>&lt;http://purl.obolibrary.org/obo/UBERON_0011215&gt;</t>
        </is>
      </c>
      <c r="C464" t="inlineStr">
        <is>
          <t>cochlear nerve</t>
        </is>
      </c>
      <c r="D464" t="inlineStr">
        <is>
          <t>&lt;http://purl.obolibrary.org/obo/MBA_948&gt;</t>
        </is>
      </c>
    </row>
    <row r="465">
      <c r="A465">
        <f>HYPERLINK("https://www.ebi.ac.uk/ols/ontologies/uberon/terms?iri=http://purl.obolibrary.org/obo/UBERON_0011215","central nervous system cell part cluster")</f>
        <v/>
      </c>
      <c r="B465" t="inlineStr">
        <is>
          <t>&lt;http://purl.obolibrary.org/obo/UBERON_0011215&gt;</t>
        </is>
      </c>
      <c r="C465" t="inlineStr">
        <is>
          <t>cranial nerves</t>
        </is>
      </c>
      <c r="D465" t="inlineStr">
        <is>
          <t>&lt;http://purl.obolibrary.org/obo/MBA_967&gt;</t>
        </is>
      </c>
    </row>
    <row r="466">
      <c r="A466">
        <f>HYPERLINK("https://www.ebi.ac.uk/ols/ontologies/uberon/terms?iri=http://purl.obolibrary.org/obo/UBERON_0002563","central nucleus of inferior colliculus")</f>
        <v/>
      </c>
      <c r="B466" t="inlineStr">
        <is>
          <t>&lt;http://purl.obolibrary.org/obo/UBERON_0002563&gt;</t>
        </is>
      </c>
      <c r="C466" t="inlineStr">
        <is>
          <t>central nucleus of inferior colliculus</t>
        </is>
      </c>
      <c r="D466" t="inlineStr">
        <is>
          <t>&lt;http://purl.obolibrary.org/obo/DHBA_12309&gt;</t>
        </is>
      </c>
    </row>
    <row r="467">
      <c r="A467">
        <f>HYPERLINK("https://www.ebi.ac.uk/ols/ontologies/uberon/terms?iri=http://purl.obolibrary.org/obo/UBERON_0002563","central nucleus of inferior colliculus")</f>
        <v/>
      </c>
      <c r="B467" t="inlineStr">
        <is>
          <t>&lt;http://purl.obolibrary.org/obo/UBERON_0002563&gt;</t>
        </is>
      </c>
      <c r="C467" t="inlineStr">
        <is>
          <t>central nucleus of the inferior colliculus</t>
        </is>
      </c>
      <c r="D467" t="inlineStr">
        <is>
          <t>&lt;http://purl.obolibrary.org/obo/DMBA_16698&gt;</t>
        </is>
      </c>
    </row>
    <row r="468">
      <c r="A468">
        <f>HYPERLINK("https://www.ebi.ac.uk/ols/ontologies/uberon/terms?iri=http://purl.obolibrary.org/obo/UBERON_0002563","central nucleus of inferior colliculus")</f>
        <v/>
      </c>
      <c r="B468" t="inlineStr">
        <is>
          <t>&lt;http://purl.obolibrary.org/obo/UBERON_0002563&gt;</t>
        </is>
      </c>
      <c r="C468" t="inlineStr">
        <is>
          <t>central nucleus of the inferior colliculus, left</t>
        </is>
      </c>
      <c r="D468" t="inlineStr">
        <is>
          <t>&lt;http://purl.obolibrary.org/obo/HBA_9104&gt;</t>
        </is>
      </c>
    </row>
    <row r="469">
      <c r="A469">
        <f>HYPERLINK("https://www.ebi.ac.uk/ols/ontologies/uberon/terms?iri=http://purl.obolibrary.org/obo/UBERON_0002563","central nucleus of inferior colliculus")</f>
        <v/>
      </c>
      <c r="B469" t="inlineStr">
        <is>
          <t>&lt;http://purl.obolibrary.org/obo/UBERON_0002563&gt;</t>
        </is>
      </c>
      <c r="C469" t="inlineStr">
        <is>
          <t>Inferior colliculus, central nucleus</t>
        </is>
      </c>
      <c r="D469" t="inlineStr">
        <is>
          <t>&lt;http://purl.obolibrary.org/obo/MBA_811&gt;</t>
        </is>
      </c>
    </row>
    <row r="470">
      <c r="A470">
        <f>HYPERLINK("https://www.ebi.ac.uk/ols/ontologies/uberon/terms?iri=http://purl.obolibrary.org/obo/UBERON_0002960","central oculomotor nucleus")</f>
        <v/>
      </c>
      <c r="B470" t="inlineStr">
        <is>
          <t>&lt;http://purl.obolibrary.org/obo/UBERON_0002960&gt;</t>
        </is>
      </c>
      <c r="C470" t="inlineStr">
        <is>
          <t>central oculomotor nucleus</t>
        </is>
      </c>
      <c r="D470" t="inlineStr">
        <is>
          <t>&lt;http://purl.obolibrary.org/obo/DHBA_12201&gt;</t>
        </is>
      </c>
    </row>
    <row r="471">
      <c r="A471">
        <f>HYPERLINK("https://www.ebi.ac.uk/ols/ontologies/uberon/terms?iri=http://purl.obolibrary.org/obo/UBERON_0002960","central oculomotor nucleus")</f>
        <v/>
      </c>
      <c r="B471" t="inlineStr">
        <is>
          <t>&lt;http://purl.obolibrary.org/obo/UBERON_0002960&gt;</t>
        </is>
      </c>
      <c r="C471" t="inlineStr">
        <is>
          <t>central oculomotor nucleus, left</t>
        </is>
      </c>
      <c r="D471" t="inlineStr">
        <is>
          <t>&lt;http://purl.obolibrary.org/obo/HBA_9034&gt;</t>
        </is>
      </c>
    </row>
    <row r="472">
      <c r="A472">
        <f>HYPERLINK("https://www.ebi.ac.uk/ols/ontologies/uberon/terms?iri=http://purl.obolibrary.org/obo/UBERON_0035113","central part of mediodorsal nucleus of the thalamus")</f>
        <v/>
      </c>
      <c r="B472" t="inlineStr">
        <is>
          <t>&lt;http://purl.obolibrary.org/obo/UBERON_0035113&gt;</t>
        </is>
      </c>
      <c r="C472" t="inlineStr">
        <is>
          <t>Mediodorsal nucleus of the thalamus, central part</t>
        </is>
      </c>
      <c r="D472" t="inlineStr">
        <is>
          <t>&lt;http://purl.obolibrary.org/obo/MBA_617&gt;</t>
        </is>
      </c>
    </row>
    <row r="473">
      <c r="A473">
        <f>HYPERLINK("https://www.ebi.ac.uk/ols/ontologies/uberon/terms?iri=http://purl.obolibrary.org/obo/UBERON_0002916","central sulcus")</f>
        <v/>
      </c>
      <c r="B473" t="inlineStr">
        <is>
          <t>&lt;http://purl.obolibrary.org/obo/UBERON_0002916&gt;</t>
        </is>
      </c>
      <c r="C473" t="inlineStr">
        <is>
          <t>central sulcus</t>
        </is>
      </c>
      <c r="D473" t="inlineStr">
        <is>
          <t>&lt;http://purl.obolibrary.org/obo/DHBA_10614&gt;</t>
        </is>
      </c>
    </row>
    <row r="474">
      <c r="A474">
        <f>HYPERLINK("https://www.ebi.ac.uk/ols/ontologies/uberon/terms?iri=http://purl.obolibrary.org/obo/UBERON_0002916","central sulcus")</f>
        <v/>
      </c>
      <c r="B474" t="inlineStr">
        <is>
          <t>&lt;http://purl.obolibrary.org/obo/UBERON_0002916&gt;</t>
        </is>
      </c>
      <c r="C474" t="inlineStr">
        <is>
          <t>central sulcus</t>
        </is>
      </c>
      <c r="D474" t="inlineStr">
        <is>
          <t>&lt;http://purl.obolibrary.org/obo/HBA_9403&gt;</t>
        </is>
      </c>
    </row>
    <row r="475">
      <c r="A475">
        <f>HYPERLINK("https://www.ebi.ac.uk/ols/ontologies/uberon/terms?iri=http://purl.obolibrary.org/obo/UBERON_0035925","central sulcus of insula")</f>
        <v/>
      </c>
      <c r="B475" t="inlineStr">
        <is>
          <t>&lt;http://purl.obolibrary.org/obo/UBERON_0035925&gt;</t>
        </is>
      </c>
      <c r="C475" t="inlineStr">
        <is>
          <t>central sulcus of insula</t>
        </is>
      </c>
      <c r="D475" t="inlineStr">
        <is>
          <t>&lt;http://purl.obolibrary.org/obo/DHBA_13227&gt;</t>
        </is>
      </c>
    </row>
    <row r="476">
      <c r="A476">
        <f>HYPERLINK("https://www.ebi.ac.uk/ols/ontologies/uberon/terms?iri=http://purl.obolibrary.org/obo/UBERON_0035925","central sulcus of insula")</f>
        <v/>
      </c>
      <c r="B476" t="inlineStr">
        <is>
          <t>&lt;http://purl.obolibrary.org/obo/UBERON_0035925&gt;</t>
        </is>
      </c>
      <c r="C476" t="inlineStr">
        <is>
          <t>central sulcus of insula</t>
        </is>
      </c>
      <c r="D476" t="inlineStr">
        <is>
          <t>&lt;http://purl.obolibrary.org/obo/HBA_9399&gt;</t>
        </is>
      </c>
    </row>
    <row r="477">
      <c r="A477">
        <f>HYPERLINK("https://www.ebi.ac.uk/ols/ontologies/uberon/terms?iri=http://purl.obolibrary.org/obo/UBERON_0009643","central tegmental tract")</f>
        <v/>
      </c>
      <c r="B477" t="inlineStr">
        <is>
          <t>&lt;http://purl.obolibrary.org/obo/UBERON_0009643&gt;</t>
        </is>
      </c>
      <c r="C477" t="inlineStr">
        <is>
          <t>central tegmental tract</t>
        </is>
      </c>
      <c r="D477" t="inlineStr">
        <is>
          <t>&lt;http://purl.obolibrary.org/obo/DHBA_12730&gt;</t>
        </is>
      </c>
    </row>
    <row r="478">
      <c r="A478">
        <f>HYPERLINK("https://www.ebi.ac.uk/ols/ontologies/uberon/terms?iri=http://purl.obolibrary.org/obo/UBERON_0009643","central tegmental tract")</f>
        <v/>
      </c>
      <c r="B478" t="inlineStr">
        <is>
          <t>&lt;http://purl.obolibrary.org/obo/UBERON_0009643&gt;</t>
        </is>
      </c>
      <c r="C478" t="inlineStr">
        <is>
          <t>central tegmental tract, Right</t>
        </is>
      </c>
      <c r="D478" t="inlineStr">
        <is>
          <t>&lt;http://purl.obolibrary.org/obo/HBA_12952&gt;</t>
        </is>
      </c>
    </row>
    <row r="479">
      <c r="A479">
        <f>HYPERLINK("https://www.ebi.ac.uk/ols/ontologies/uberon/terms?iri=http://purl.obolibrary.org/obo/UBERON_0002972","centromedian nucleus of thalamus")</f>
        <v/>
      </c>
      <c r="B479" t="inlineStr">
        <is>
          <t>&lt;http://purl.obolibrary.org/obo/UBERON_0002972&gt;</t>
        </is>
      </c>
      <c r="C479" t="inlineStr">
        <is>
          <t>centromedian nucleus of thalamus</t>
        </is>
      </c>
      <c r="D479" t="inlineStr">
        <is>
          <t>&lt;http://purl.obolibrary.org/obo/DHBA_10449&gt;</t>
        </is>
      </c>
    </row>
    <row r="480">
      <c r="A480">
        <f>HYPERLINK("https://www.ebi.ac.uk/ols/ontologies/uberon/terms?iri=http://purl.obolibrary.org/obo/UBERON_0002972","centromedian nucleus of thalamus")</f>
        <v/>
      </c>
      <c r="B480" t="inlineStr">
        <is>
          <t>&lt;http://purl.obolibrary.org/obo/UBERON_0002972&gt;</t>
        </is>
      </c>
      <c r="C480" t="inlineStr">
        <is>
          <t>centromedian nucleus</t>
        </is>
      </c>
      <c r="D480" t="inlineStr">
        <is>
          <t>&lt;http://purl.obolibrary.org/obo/DMBA_16402&gt;</t>
        </is>
      </c>
    </row>
    <row r="481">
      <c r="A481">
        <f>HYPERLINK("https://www.ebi.ac.uk/ols/ontologies/uberon/terms?iri=http://purl.obolibrary.org/obo/UBERON_0006847","cerebellar commissure")</f>
        <v/>
      </c>
      <c r="B481" t="inlineStr">
        <is>
          <t>&lt;http://purl.obolibrary.org/obo/UBERON_0006847&gt;</t>
        </is>
      </c>
      <c r="C481" t="inlineStr">
        <is>
          <t>cerebellar commissure</t>
        </is>
      </c>
      <c r="D481" t="inlineStr">
        <is>
          <t>&lt;http://purl.obolibrary.org/obo/DMBA_17754&gt;</t>
        </is>
      </c>
    </row>
    <row r="482">
      <c r="A482">
        <f>HYPERLINK("https://www.ebi.ac.uk/ols/ontologies/uberon/terms?iri=http://purl.obolibrary.org/obo/UBERON_0006847","cerebellar commissure")</f>
        <v/>
      </c>
      <c r="B482" t="inlineStr">
        <is>
          <t>&lt;http://purl.obolibrary.org/obo/UBERON_0006847&gt;</t>
        </is>
      </c>
      <c r="C482" t="inlineStr">
        <is>
          <t>cerebellar commissure</t>
        </is>
      </c>
      <c r="D482" t="inlineStr">
        <is>
          <t>&lt;http://purl.obolibrary.org/obo/MBA_744&gt;</t>
        </is>
      </c>
    </row>
    <row r="483">
      <c r="A483">
        <f>HYPERLINK("https://www.ebi.ac.uk/ols/ontologies/uberon/terms?iri=http://purl.obolibrary.org/obo/UBERON_0002129","cerebellar cortex")</f>
        <v/>
      </c>
      <c r="B483" t="inlineStr">
        <is>
          <t>&lt;http://purl.obolibrary.org/obo/UBERON_0002129&gt;</t>
        </is>
      </c>
      <c r="C483" t="inlineStr">
        <is>
          <t>cerebellar cortex</t>
        </is>
      </c>
      <c r="D483" t="inlineStr">
        <is>
          <t>&lt;http://purl.obolibrary.org/obo/DHBA_10657&gt;</t>
        </is>
      </c>
    </row>
    <row r="484">
      <c r="A484">
        <f>HYPERLINK("https://www.ebi.ac.uk/ols/ontologies/uberon/terms?iri=http://purl.obolibrary.org/obo/UBERON_0002129","cerebellar cortex")</f>
        <v/>
      </c>
      <c r="B484" t="inlineStr">
        <is>
          <t>&lt;http://purl.obolibrary.org/obo/UBERON_0002129&gt;</t>
        </is>
      </c>
      <c r="C484" t="inlineStr">
        <is>
          <t>cortex of cerebellar hemisphere</t>
        </is>
      </c>
      <c r="D484" t="inlineStr">
        <is>
          <t>&lt;http://purl.obolibrary.org/obo/DMBA_16939&gt;</t>
        </is>
      </c>
    </row>
    <row r="485">
      <c r="A485">
        <f>HYPERLINK("https://www.ebi.ac.uk/ols/ontologies/uberon/terms?iri=http://purl.obolibrary.org/obo/UBERON_0002129","cerebellar cortex")</f>
        <v/>
      </c>
      <c r="B485" t="inlineStr">
        <is>
          <t>&lt;http://purl.obolibrary.org/obo/UBERON_0002129&gt;</t>
        </is>
      </c>
      <c r="C485" t="inlineStr">
        <is>
          <t>cerebellar cortex</t>
        </is>
      </c>
      <c r="D485" t="inlineStr">
        <is>
          <t>&lt;http://purl.obolibrary.org/obo/HBA_4697&gt;</t>
        </is>
      </c>
    </row>
    <row r="486">
      <c r="A486">
        <f>HYPERLINK("https://www.ebi.ac.uk/ols/ontologies/uberon/terms?iri=http://purl.obolibrary.org/obo/UBERON_0002129","cerebellar cortex")</f>
        <v/>
      </c>
      <c r="B486" t="inlineStr">
        <is>
          <t>&lt;http://purl.obolibrary.org/obo/UBERON_0002129&gt;</t>
        </is>
      </c>
      <c r="C486" t="inlineStr">
        <is>
          <t>Cerebellar cortex</t>
        </is>
      </c>
      <c r="D486" t="inlineStr">
        <is>
          <t>&lt;http://purl.obolibrary.org/obo/MBA_528&gt;</t>
        </is>
      </c>
    </row>
    <row r="487">
      <c r="A487">
        <f>HYPERLINK("https://www.ebi.ac.uk/ols/ontologies/uberon/terms?iri=http://purl.obolibrary.org/obo/UBERON_0002245","cerebellar hemisphere")</f>
        <v/>
      </c>
      <c r="B487" t="inlineStr">
        <is>
          <t>&lt;http://purl.obolibrary.org/obo/UBERON_0002245&gt;</t>
        </is>
      </c>
      <c r="C487" t="inlineStr">
        <is>
          <t>cerebellar hemisphere</t>
        </is>
      </c>
      <c r="D487" t="inlineStr">
        <is>
          <t>&lt;http://purl.obolibrary.org/obo/DHBA_10659&gt;</t>
        </is>
      </c>
    </row>
    <row r="488">
      <c r="A488">
        <f>HYPERLINK("https://www.ebi.ac.uk/ols/ontologies/uberon/terms?iri=http://purl.obolibrary.org/obo/UBERON_0002245","cerebellar hemisphere")</f>
        <v/>
      </c>
      <c r="B488" t="inlineStr">
        <is>
          <t>&lt;http://purl.obolibrary.org/obo/UBERON_0002245&gt;</t>
        </is>
      </c>
      <c r="C488" t="inlineStr">
        <is>
          <t>cerebellar hemisphere</t>
        </is>
      </c>
      <c r="D488" t="inlineStr">
        <is>
          <t>&lt;http://purl.obolibrary.org/obo/DMBA_16920&gt;</t>
        </is>
      </c>
    </row>
    <row r="489">
      <c r="A489">
        <f>HYPERLINK("https://www.ebi.ac.uk/ols/ontologies/uberon/terms?iri=http://purl.obolibrary.org/obo/UBERON_0002245","cerebellar hemisphere")</f>
        <v/>
      </c>
      <c r="B489" t="inlineStr">
        <is>
          <t>&lt;http://purl.obolibrary.org/obo/UBERON_0002245&gt;</t>
        </is>
      </c>
      <c r="C489" t="inlineStr">
        <is>
          <t>cerebellar hemispheres</t>
        </is>
      </c>
      <c r="D489" t="inlineStr">
        <is>
          <t>&lt;http://purl.obolibrary.org/obo/HBA_12930&gt;</t>
        </is>
      </c>
    </row>
    <row r="490">
      <c r="A490">
        <f>HYPERLINK("https://www.ebi.ac.uk/ols/ontologies/uberon/terms?iri=http://purl.obolibrary.org/obo/UBERON_0002245","cerebellar hemisphere")</f>
        <v/>
      </c>
      <c r="B490" t="inlineStr">
        <is>
          <t>&lt;http://purl.obolibrary.org/obo/UBERON_0002245&gt;</t>
        </is>
      </c>
      <c r="C490" t="inlineStr">
        <is>
          <t>Hemispheric regions</t>
        </is>
      </c>
      <c r="D490" t="inlineStr">
        <is>
          <t>&lt;http://purl.obolibrary.org/obo/MBA_1073&gt;</t>
        </is>
      </c>
    </row>
    <row r="491">
      <c r="A491">
        <f>HYPERLINK("https://www.ebi.ac.uk/ols/ontologies/uberon/terms?iri=http://purl.obolibrary.org/obo/UBERON_0002130","cerebellar nuclear complex")</f>
        <v/>
      </c>
      <c r="B491" t="inlineStr">
        <is>
          <t>&lt;http://purl.obolibrary.org/obo/UBERON_0002130&gt;</t>
        </is>
      </c>
      <c r="C491" t="inlineStr">
        <is>
          <t>cerebellar deep nuclei</t>
        </is>
      </c>
      <c r="D491" t="inlineStr">
        <is>
          <t>&lt;http://purl.obolibrary.org/obo/DHBA_10660&gt;</t>
        </is>
      </c>
    </row>
    <row r="492">
      <c r="A492">
        <f>HYPERLINK("https://www.ebi.ac.uk/ols/ontologies/uberon/terms?iri=http://purl.obolibrary.org/obo/UBERON_0002130","cerebellar nuclear complex")</f>
        <v/>
      </c>
      <c r="B492" t="inlineStr">
        <is>
          <t>&lt;http://purl.obolibrary.org/obo/UBERON_0002130&gt;</t>
        </is>
      </c>
      <c r="C492" t="inlineStr">
        <is>
          <t>cerebellar nuclei</t>
        </is>
      </c>
      <c r="D492" t="inlineStr">
        <is>
          <t>&lt;http://purl.obolibrary.org/obo/HBA_4780&gt;</t>
        </is>
      </c>
    </row>
    <row r="493">
      <c r="A493">
        <f>HYPERLINK("https://www.ebi.ac.uk/ols/ontologies/uberon/terms?iri=http://purl.obolibrary.org/obo/UBERON_0002130","cerebellar nuclear complex")</f>
        <v/>
      </c>
      <c r="B493" t="inlineStr">
        <is>
          <t>&lt;http://purl.obolibrary.org/obo/UBERON_0002130&gt;</t>
        </is>
      </c>
      <c r="C493" t="inlineStr">
        <is>
          <t>Cerebellar nuclei</t>
        </is>
      </c>
      <c r="D493" t="inlineStr">
        <is>
          <t>&lt;http://purl.obolibrary.org/obo/MBA_519&gt;</t>
        </is>
      </c>
    </row>
    <row r="494">
      <c r="A494">
        <f>HYPERLINK("https://www.ebi.ac.uk/ols/ontologies/uberon/terms?iri=http://purl.obolibrary.org/obo/UBERON_0007416","cerebellar peduncle")</f>
        <v/>
      </c>
      <c r="B494" t="inlineStr">
        <is>
          <t>&lt;http://purl.obolibrary.org/obo/UBERON_0007416&gt;</t>
        </is>
      </c>
      <c r="C494" t="inlineStr">
        <is>
          <t>cerebellar peduncles</t>
        </is>
      </c>
      <c r="D494" t="inlineStr">
        <is>
          <t>&lt;http://purl.obolibrary.org/obo/MBA_752&gt;</t>
        </is>
      </c>
    </row>
    <row r="495">
      <c r="A495">
        <f>HYPERLINK("https://www.ebi.ac.uk/ols/ontologies/uberon/terms?iri=http://purl.obolibrary.org/obo/UBERON_0002474","cerebellar peduncular complex")</f>
        <v/>
      </c>
      <c r="B495" t="inlineStr">
        <is>
          <t>&lt;http://purl.obolibrary.org/obo/UBERON_0002474&gt;</t>
        </is>
      </c>
      <c r="C495" t="inlineStr">
        <is>
          <t>cerebellar peduncles</t>
        </is>
      </c>
      <c r="D495" t="inlineStr">
        <is>
          <t>&lt;http://purl.obolibrary.org/obo/MBA_752&gt;</t>
        </is>
      </c>
    </row>
    <row r="496">
      <c r="A496">
        <f>HYPERLINK("https://www.ebi.ac.uk/ols/ontologies/uberon/terms?iri=http://purl.obolibrary.org/obo/UBERON_0004008","cerebellar plate")</f>
        <v/>
      </c>
      <c r="B496" t="inlineStr">
        <is>
          <t>&lt;http://purl.obolibrary.org/obo/UBERON_0004008&gt;</t>
        </is>
      </c>
      <c r="C496" t="inlineStr">
        <is>
          <t>cerebellar plate</t>
        </is>
      </c>
      <c r="D496" t="inlineStr">
        <is>
          <t>&lt;http://purl.obolibrary.org/obo/DHBA_12698&gt;</t>
        </is>
      </c>
    </row>
    <row r="497">
      <c r="A497">
        <f>HYPERLINK("https://www.ebi.ac.uk/ols/ontologies/uberon/terms?iri=http://purl.obolibrary.org/obo/UBERON_0004720","cerebellar vermis")</f>
        <v/>
      </c>
      <c r="B497" t="inlineStr">
        <is>
          <t>&lt;http://purl.obolibrary.org/obo/UBERON_0004720&gt;</t>
        </is>
      </c>
      <c r="C497" t="inlineStr">
        <is>
          <t>cerebellar vermis</t>
        </is>
      </c>
      <c r="D497" t="inlineStr">
        <is>
          <t>&lt;http://purl.obolibrary.org/obo/DHBA_10658&gt;</t>
        </is>
      </c>
    </row>
    <row r="498">
      <c r="A498">
        <f>HYPERLINK("https://www.ebi.ac.uk/ols/ontologies/uberon/terms?iri=http://purl.obolibrary.org/obo/UBERON_0004720","cerebellar vermis")</f>
        <v/>
      </c>
      <c r="B498" t="inlineStr">
        <is>
          <t>&lt;http://purl.obolibrary.org/obo/UBERON_0004720&gt;</t>
        </is>
      </c>
      <c r="C498" t="inlineStr">
        <is>
          <t>cerebellar vermis</t>
        </is>
      </c>
      <c r="D498" t="inlineStr">
        <is>
          <t>&lt;http://purl.obolibrary.org/obo/DMBA_16814&gt;</t>
        </is>
      </c>
    </row>
    <row r="499">
      <c r="A499">
        <f>HYPERLINK("https://www.ebi.ac.uk/ols/ontologies/uberon/terms?iri=http://purl.obolibrary.org/obo/UBERON_0004720","cerebellar vermis")</f>
        <v/>
      </c>
      <c r="B499" t="inlineStr">
        <is>
          <t>&lt;http://purl.obolibrary.org/obo/UBERON_0004720&gt;</t>
        </is>
      </c>
      <c r="C499" t="inlineStr">
        <is>
          <t>vermis</t>
        </is>
      </c>
      <c r="D499" t="inlineStr">
        <is>
          <t>&lt;http://purl.obolibrary.org/obo/HBA_4698&gt;</t>
        </is>
      </c>
    </row>
    <row r="500">
      <c r="A500">
        <f>HYPERLINK("https://www.ebi.ac.uk/ols/ontologies/uberon/terms?iri=http://purl.obolibrary.org/obo/UBERON_0004720","cerebellar vermis")</f>
        <v/>
      </c>
      <c r="B500" t="inlineStr">
        <is>
          <t>&lt;http://purl.obolibrary.org/obo/UBERON_0004720&gt;</t>
        </is>
      </c>
      <c r="C500" t="inlineStr">
        <is>
          <t>Vermal regions</t>
        </is>
      </c>
      <c r="D500" t="inlineStr">
        <is>
          <t>&lt;http://purl.obolibrary.org/obo/MBA_645&gt;</t>
        </is>
      </c>
    </row>
    <row r="501">
      <c r="A501">
        <f>HYPERLINK("https://www.ebi.ac.uk/ols/ontologies/uberon/terms?iri=http://purl.obolibrary.org/obo/UBERON_0002037","cerebellum")</f>
        <v/>
      </c>
      <c r="B501" t="inlineStr">
        <is>
          <t>&lt;http://purl.obolibrary.org/obo/UBERON_0002037&gt;</t>
        </is>
      </c>
      <c r="C501" t="inlineStr">
        <is>
          <t>cerebellum</t>
        </is>
      </c>
      <c r="D501" t="inlineStr">
        <is>
          <t>&lt;http://purl.obolibrary.org/obo/DHBA_10656&gt;</t>
        </is>
      </c>
    </row>
    <row r="502">
      <c r="A502">
        <f>HYPERLINK("https://www.ebi.ac.uk/ols/ontologies/uberon/terms?iri=http://purl.obolibrary.org/obo/UBERON_0002037","cerebellum")</f>
        <v/>
      </c>
      <c r="B502" t="inlineStr">
        <is>
          <t>&lt;http://purl.obolibrary.org/obo/UBERON_0002037&gt;</t>
        </is>
      </c>
      <c r="C502" t="inlineStr">
        <is>
          <t>cerebellum</t>
        </is>
      </c>
      <c r="D502" t="inlineStr">
        <is>
          <t>&lt;http://purl.obolibrary.org/obo/HBA_4696&gt;</t>
        </is>
      </c>
    </row>
    <row r="503">
      <c r="A503">
        <f>HYPERLINK("https://www.ebi.ac.uk/ols/ontologies/uberon/terms?iri=http://purl.obolibrary.org/obo/UBERON_0002037","cerebellum")</f>
        <v/>
      </c>
      <c r="B503" t="inlineStr">
        <is>
          <t>&lt;http://purl.obolibrary.org/obo/UBERON_0002037&gt;</t>
        </is>
      </c>
      <c r="C503" t="inlineStr">
        <is>
          <t>Cerebellum</t>
        </is>
      </c>
      <c r="D503" t="inlineStr">
        <is>
          <t>&lt;http://purl.obolibrary.org/obo/MBA_512&gt;</t>
        </is>
      </c>
    </row>
    <row r="504">
      <c r="A504">
        <f>HYPERLINK("https://www.ebi.ac.uk/ols/ontologies/uberon/terms?iri=http://purl.obolibrary.org/obo/UBERON_0003941","cerebellum anterior vermis")</f>
        <v/>
      </c>
      <c r="B504" t="inlineStr">
        <is>
          <t>&lt;http://purl.obolibrary.org/obo/UBERON_0003941&gt;</t>
        </is>
      </c>
      <c r="C504" t="inlineStr">
        <is>
          <t>anterior lobe of the vermis</t>
        </is>
      </c>
      <c r="D504" t="inlineStr">
        <is>
          <t>&lt;http://purl.obolibrary.org/obo/HBA_4699&gt;</t>
        </is>
      </c>
    </row>
    <row r="505">
      <c r="A505">
        <f>HYPERLINK("https://www.ebi.ac.uk/ols/ontologies/uberon/terms?iri=http://purl.obolibrary.org/obo/UBERON_0003980","cerebellum fissure")</f>
        <v/>
      </c>
      <c r="B505" t="inlineStr">
        <is>
          <t>&lt;http://purl.obolibrary.org/obo/UBERON_0003980&gt;</t>
        </is>
      </c>
      <c r="C505" t="inlineStr">
        <is>
          <t>cerebellar fissures</t>
        </is>
      </c>
      <c r="D505" t="inlineStr">
        <is>
          <t>&lt;http://purl.obolibrary.org/obo/DHBA_12828&gt;</t>
        </is>
      </c>
    </row>
    <row r="506">
      <c r="A506">
        <f>HYPERLINK("https://www.ebi.ac.uk/ols/ontologies/uberon/terms?iri=http://purl.obolibrary.org/obo/UBERON_0003980","cerebellum fissure")</f>
        <v/>
      </c>
      <c r="B506" t="inlineStr">
        <is>
          <t>&lt;http://purl.obolibrary.org/obo/UBERON_0003980&gt;</t>
        </is>
      </c>
      <c r="C506" t="inlineStr">
        <is>
          <t>cerebellar sulci</t>
        </is>
      </c>
      <c r="D506" t="inlineStr">
        <is>
          <t>&lt;http://purl.obolibrary.org/obo/HBA_9406&gt;</t>
        </is>
      </c>
    </row>
    <row r="507">
      <c r="A507">
        <f>HYPERLINK("https://www.ebi.ac.uk/ols/ontologies/uberon/terms?iri=http://purl.obolibrary.org/obo/UBERON_0002613","cerebellum globose nucleus")</f>
        <v/>
      </c>
      <c r="B507" t="inlineStr">
        <is>
          <t>&lt;http://purl.obolibrary.org/obo/UBERON_0002613&gt;</t>
        </is>
      </c>
      <c r="C507" t="inlineStr">
        <is>
          <t>medial interpositus (globose) nucleus</t>
        </is>
      </c>
      <c r="D507" t="inlineStr">
        <is>
          <t>&lt;http://purl.obolibrary.org/obo/DHBA_12400&gt;</t>
        </is>
      </c>
    </row>
    <row r="508">
      <c r="A508">
        <f>HYPERLINK("https://www.ebi.ac.uk/ols/ontologies/uberon/terms?iri=http://purl.obolibrary.org/obo/UBERON_0002613","cerebellum globose nucleus")</f>
        <v/>
      </c>
      <c r="B508" t="inlineStr">
        <is>
          <t>&lt;http://purl.obolibrary.org/obo/UBERON_0002613&gt;</t>
        </is>
      </c>
      <c r="C508" t="inlineStr">
        <is>
          <t>posterior part of Int</t>
        </is>
      </c>
      <c r="D508" t="inlineStr">
        <is>
          <t>&lt;http://purl.obolibrary.org/obo/DMBA_16932&gt;</t>
        </is>
      </c>
    </row>
    <row r="509">
      <c r="A509">
        <f>HYPERLINK("https://www.ebi.ac.uk/ols/ontologies/uberon/terms?iri=http://purl.obolibrary.org/obo/UBERON_0002613","cerebellum globose nucleus")</f>
        <v/>
      </c>
      <c r="B509" t="inlineStr">
        <is>
          <t>&lt;http://purl.obolibrary.org/obo/UBERON_0002613&gt;</t>
        </is>
      </c>
      <c r="C509" t="inlineStr">
        <is>
          <t>globose nucleus</t>
        </is>
      </c>
      <c r="D509" t="inlineStr">
        <is>
          <t>&lt;http://purl.obolibrary.org/obo/HBA_12949&gt;</t>
        </is>
      </c>
    </row>
    <row r="510">
      <c r="A510">
        <f>HYPERLINK("https://www.ebi.ac.uk/ols/ontologies/uberon/terms?iri=http://purl.obolibrary.org/obo/UBERON_0004003","cerebellum hemisphere lobule")</f>
        <v/>
      </c>
      <c r="B510" t="inlineStr">
        <is>
          <t>&lt;http://purl.obolibrary.org/obo/UBERON_0004003&gt;</t>
        </is>
      </c>
      <c r="C510" t="inlineStr">
        <is>
          <t>lobule III (central lobule and wing, posterior part)</t>
        </is>
      </c>
      <c r="D510" t="inlineStr">
        <is>
          <t>&lt;http://purl.obolibrary.org/obo/DHBA_12841&gt;</t>
        </is>
      </c>
    </row>
    <row r="511">
      <c r="A511">
        <f>HYPERLINK("https://www.ebi.ac.uk/ols/ontologies/uberon/terms?iri=http://purl.obolibrary.org/obo/UBERON_0004003","cerebellum hemisphere lobule")</f>
        <v/>
      </c>
      <c r="B511" t="inlineStr">
        <is>
          <t>&lt;http://purl.obolibrary.org/obo/UBERON_0004003&gt;</t>
        </is>
      </c>
      <c r="C511" t="inlineStr">
        <is>
          <t>lobule IV (culmen and quadrangular lobule, anterior part)</t>
        </is>
      </c>
      <c r="D511" t="inlineStr">
        <is>
          <t>&lt;http://purl.obolibrary.org/obo/DHBA_12842&gt;</t>
        </is>
      </c>
    </row>
    <row r="512">
      <c r="A512">
        <f>HYPERLINK("https://www.ebi.ac.uk/ols/ontologies/uberon/terms?iri=http://purl.obolibrary.org/obo/UBERON_0004003","cerebellum hemisphere lobule")</f>
        <v/>
      </c>
      <c r="B512" t="inlineStr">
        <is>
          <t>&lt;http://purl.obolibrary.org/obo/UBERON_0004003&gt;</t>
        </is>
      </c>
      <c r="C512" t="inlineStr">
        <is>
          <t>lobule V (culmen and quadrangular lobule, posterior part)</t>
        </is>
      </c>
      <c r="D512" t="inlineStr">
        <is>
          <t>&lt;http://purl.obolibrary.org/obo/DHBA_12843&gt;</t>
        </is>
      </c>
    </row>
    <row r="513">
      <c r="A513">
        <f>HYPERLINK("https://www.ebi.ac.uk/ols/ontologies/uberon/terms?iri=http://purl.obolibrary.org/obo/UBERON_0004003","cerebellum hemisphere lobule")</f>
        <v/>
      </c>
      <c r="B513" t="inlineStr">
        <is>
          <t>&lt;http://purl.obolibrary.org/obo/UBERON_0004003&gt;</t>
        </is>
      </c>
      <c r="C513" t="inlineStr">
        <is>
          <t>lobule VI (declive and simplex lobule)</t>
        </is>
      </c>
      <c r="D513" t="inlineStr">
        <is>
          <t>&lt;http://purl.obolibrary.org/obo/DHBA_12845&gt;</t>
        </is>
      </c>
    </row>
    <row r="514">
      <c r="A514">
        <f>HYPERLINK("https://www.ebi.ac.uk/ols/ontologies/uberon/terms?iri=http://purl.obolibrary.org/obo/UBERON_0004003","cerebellum hemisphere lobule")</f>
        <v/>
      </c>
      <c r="B514" t="inlineStr">
        <is>
          <t>&lt;http://purl.obolibrary.org/obo/UBERON_0004003&gt;</t>
        </is>
      </c>
      <c r="C514" t="inlineStr">
        <is>
          <t>lobule VIIB (gracile lobule)</t>
        </is>
      </c>
      <c r="D514" t="inlineStr">
        <is>
          <t>&lt;http://purl.obolibrary.org/obo/DHBA_12848&gt;</t>
        </is>
      </c>
    </row>
    <row r="515">
      <c r="A515">
        <f>HYPERLINK("https://www.ebi.ac.uk/ols/ontologies/uberon/terms?iri=http://purl.obolibrary.org/obo/UBERON_0004003","cerebellum hemisphere lobule")</f>
        <v/>
      </c>
      <c r="B515" t="inlineStr">
        <is>
          <t>&lt;http://purl.obolibrary.org/obo/UBERON_0004003&gt;</t>
        </is>
      </c>
      <c r="C515" t="inlineStr">
        <is>
          <t>lobule VIIIB (pyramis and biventral lobule, posterior part)</t>
        </is>
      </c>
      <c r="D515" t="inlineStr">
        <is>
          <t>&lt;http://purl.obolibrary.org/obo/DHBA_12850&gt;</t>
        </is>
      </c>
    </row>
    <row r="516">
      <c r="A516">
        <f>HYPERLINK("https://www.ebi.ac.uk/ols/ontologies/uberon/terms?iri=http://purl.obolibrary.org/obo/UBERON_0004003","cerebellum hemisphere lobule")</f>
        <v/>
      </c>
      <c r="B516" t="inlineStr">
        <is>
          <t>&lt;http://purl.obolibrary.org/obo/UBERON_0004003&gt;</t>
        </is>
      </c>
      <c r="C516" t="inlineStr">
        <is>
          <t>lobule IX (uvula and tosil)</t>
        </is>
      </c>
      <c r="D516" t="inlineStr">
        <is>
          <t>&lt;http://purl.obolibrary.org/obo/DHBA_12851&gt;</t>
        </is>
      </c>
    </row>
    <row r="517">
      <c r="A517">
        <f>HYPERLINK("https://www.ebi.ac.uk/ols/ontologies/uberon/terms?iri=http://purl.obolibrary.org/obo/UBERON_0004003","cerebellum hemisphere lobule")</f>
        <v/>
      </c>
      <c r="B517" t="inlineStr">
        <is>
          <t>&lt;http://purl.obolibrary.org/obo/UBERON_0004003&gt;</t>
        </is>
      </c>
      <c r="C517" t="inlineStr">
        <is>
          <t>paramedian lobule</t>
        </is>
      </c>
      <c r="D517" t="inlineStr">
        <is>
          <t>&lt;http://purl.obolibrary.org/obo/DMBA_16943&gt;</t>
        </is>
      </c>
    </row>
    <row r="518">
      <c r="A518">
        <f>HYPERLINK("https://www.ebi.ac.uk/ols/ontologies/uberon/terms?iri=http://purl.obolibrary.org/obo/UBERON_0004003","cerebellum hemisphere lobule")</f>
        <v/>
      </c>
      <c r="B518" t="inlineStr">
        <is>
          <t>&lt;http://purl.obolibrary.org/obo/UBERON_0004003&gt;</t>
        </is>
      </c>
      <c r="C518" t="inlineStr">
        <is>
          <t>III</t>
        </is>
      </c>
      <c r="D518" t="inlineStr">
        <is>
          <t>&lt;http://purl.obolibrary.org/obo/HBA_12933&gt;</t>
        </is>
      </c>
    </row>
    <row r="519">
      <c r="A519">
        <f>HYPERLINK("https://www.ebi.ac.uk/ols/ontologies/uberon/terms?iri=http://purl.obolibrary.org/obo/UBERON_0004003","cerebellum hemisphere lobule")</f>
        <v/>
      </c>
      <c r="B519" t="inlineStr">
        <is>
          <t>&lt;http://purl.obolibrary.org/obo/UBERON_0004003&gt;</t>
        </is>
      </c>
      <c r="C519" t="inlineStr">
        <is>
          <t>IV</t>
        </is>
      </c>
      <c r="D519" t="inlineStr">
        <is>
          <t>&lt;http://purl.obolibrary.org/obo/HBA_12934&gt;</t>
        </is>
      </c>
    </row>
    <row r="520">
      <c r="A520">
        <f>HYPERLINK("https://www.ebi.ac.uk/ols/ontologies/uberon/terms?iri=http://purl.obolibrary.org/obo/UBERON_0004003","cerebellum hemisphere lobule")</f>
        <v/>
      </c>
      <c r="B520" t="inlineStr">
        <is>
          <t>&lt;http://purl.obolibrary.org/obo/UBERON_0004003&gt;</t>
        </is>
      </c>
      <c r="C520" t="inlineStr">
        <is>
          <t>V</t>
        </is>
      </c>
      <c r="D520" t="inlineStr">
        <is>
          <t>&lt;http://purl.obolibrary.org/obo/HBA_12935&gt;</t>
        </is>
      </c>
    </row>
    <row r="521">
      <c r="A521">
        <f>HYPERLINK("https://www.ebi.ac.uk/ols/ontologies/uberon/terms?iri=http://purl.obolibrary.org/obo/UBERON_0004003","cerebellum hemisphere lobule")</f>
        <v/>
      </c>
      <c r="B521" t="inlineStr">
        <is>
          <t>&lt;http://purl.obolibrary.org/obo/UBERON_0004003&gt;</t>
        </is>
      </c>
      <c r="C521" t="inlineStr">
        <is>
          <t>VI</t>
        </is>
      </c>
      <c r="D521" t="inlineStr">
        <is>
          <t>&lt;http://purl.obolibrary.org/obo/HBA_12937&gt;</t>
        </is>
      </c>
    </row>
    <row r="522">
      <c r="A522">
        <f>HYPERLINK("https://www.ebi.ac.uk/ols/ontologies/uberon/terms?iri=http://purl.obolibrary.org/obo/UBERON_0004003","cerebellum hemisphere lobule")</f>
        <v/>
      </c>
      <c r="B522" t="inlineStr">
        <is>
          <t>&lt;http://purl.obolibrary.org/obo/UBERON_0004003&gt;</t>
        </is>
      </c>
      <c r="C522" t="inlineStr">
        <is>
          <t>VIIB</t>
        </is>
      </c>
      <c r="D522" t="inlineStr">
        <is>
          <t>&lt;http://purl.obolibrary.org/obo/HBA_12940&gt;</t>
        </is>
      </c>
    </row>
    <row r="523">
      <c r="A523">
        <f>HYPERLINK("https://www.ebi.ac.uk/ols/ontologies/uberon/terms?iri=http://purl.obolibrary.org/obo/UBERON_0004003","cerebellum hemisphere lobule")</f>
        <v/>
      </c>
      <c r="B523" t="inlineStr">
        <is>
          <t>&lt;http://purl.obolibrary.org/obo/UBERON_0004003&gt;</t>
        </is>
      </c>
      <c r="C523" t="inlineStr">
        <is>
          <t>VIIIB</t>
        </is>
      </c>
      <c r="D523" t="inlineStr">
        <is>
          <t>&lt;http://purl.obolibrary.org/obo/HBA_12942&gt;</t>
        </is>
      </c>
    </row>
    <row r="524">
      <c r="A524">
        <f>HYPERLINK("https://www.ebi.ac.uk/ols/ontologies/uberon/terms?iri=http://purl.obolibrary.org/obo/UBERON_0004003","cerebellum hemisphere lobule")</f>
        <v/>
      </c>
      <c r="B524" t="inlineStr">
        <is>
          <t>&lt;http://purl.obolibrary.org/obo/UBERON_0004003&gt;</t>
        </is>
      </c>
      <c r="C524" t="inlineStr">
        <is>
          <t>IX</t>
        </is>
      </c>
      <c r="D524" t="inlineStr">
        <is>
          <t>&lt;http://purl.obolibrary.org/obo/HBA_12943&gt;</t>
        </is>
      </c>
    </row>
    <row r="525">
      <c r="A525">
        <f>HYPERLINK("https://www.ebi.ac.uk/ols/ontologies/uberon/terms?iri=http://purl.obolibrary.org/obo/UBERON_0004003","cerebellum hemisphere lobule")</f>
        <v/>
      </c>
      <c r="B525" t="inlineStr">
        <is>
          <t>&lt;http://purl.obolibrary.org/obo/UBERON_0004003&gt;</t>
        </is>
      </c>
      <c r="C525" t="inlineStr">
        <is>
          <t>VIIB</t>
        </is>
      </c>
      <c r="D525" t="inlineStr">
        <is>
          <t>&lt;http://purl.obolibrary.org/obo/HBA_4708&gt;</t>
        </is>
      </c>
    </row>
    <row r="526">
      <c r="A526">
        <f>HYPERLINK("https://www.ebi.ac.uk/ols/ontologies/uberon/terms?iri=http://purl.obolibrary.org/obo/UBERON_0004003","cerebellum hemisphere lobule")</f>
        <v/>
      </c>
      <c r="B526" t="inlineStr">
        <is>
          <t>&lt;http://purl.obolibrary.org/obo/UBERON_0004003&gt;</t>
        </is>
      </c>
      <c r="C526" t="inlineStr">
        <is>
          <t>Lobule V</t>
        </is>
      </c>
      <c r="D526" t="inlineStr">
        <is>
          <t>&lt;http://purl.obolibrary.org/obo/MBA_1001&gt;</t>
        </is>
      </c>
    </row>
    <row r="527">
      <c r="A527">
        <f>HYPERLINK("https://www.ebi.ac.uk/ols/ontologies/uberon/terms?iri=http://purl.obolibrary.org/obo/UBERON_0004003","cerebellum hemisphere lobule")</f>
        <v/>
      </c>
      <c r="B527" t="inlineStr">
        <is>
          <t>&lt;http://purl.obolibrary.org/obo/UBERON_0004003&gt;</t>
        </is>
      </c>
      <c r="C527" t="inlineStr">
        <is>
          <t>Paramedian lobule</t>
        </is>
      </c>
      <c r="D527" t="inlineStr">
        <is>
          <t>&lt;http://purl.obolibrary.org/obo/MBA_1025&gt;</t>
        </is>
      </c>
    </row>
    <row r="528">
      <c r="A528">
        <f>HYPERLINK("https://www.ebi.ac.uk/ols/ontologies/uberon/terms?iri=http://purl.obolibrary.org/obo/UBERON_0004003","cerebellum hemisphere lobule")</f>
        <v/>
      </c>
      <c r="B528" t="inlineStr">
        <is>
          <t>&lt;http://purl.obolibrary.org/obo/UBERON_0004003&gt;</t>
        </is>
      </c>
      <c r="C528" t="inlineStr">
        <is>
          <t>Lingula (I)</t>
        </is>
      </c>
      <c r="D528" t="inlineStr">
        <is>
          <t>&lt;http://purl.obolibrary.org/obo/MBA_912&gt;</t>
        </is>
      </c>
    </row>
    <row r="529">
      <c r="A529">
        <f>HYPERLINK("https://www.ebi.ac.uk/ols/ontologies/uberon/terms?iri=http://purl.obolibrary.org/obo/UBERON_0004003","cerebellum hemisphere lobule")</f>
        <v/>
      </c>
      <c r="B529" t="inlineStr">
        <is>
          <t>&lt;http://purl.obolibrary.org/obo/UBERON_0004003&gt;</t>
        </is>
      </c>
      <c r="C529" t="inlineStr">
        <is>
          <t>Central lobule</t>
        </is>
      </c>
      <c r="D529" t="inlineStr">
        <is>
          <t>&lt;http://purl.obolibrary.org/obo/MBA_920&gt;</t>
        </is>
      </c>
    </row>
    <row r="530">
      <c r="A530">
        <f>HYPERLINK("https://www.ebi.ac.uk/ols/ontologies/uberon/terms?iri=http://purl.obolibrary.org/obo/UBERON_0004003","cerebellum hemisphere lobule")</f>
        <v/>
      </c>
      <c r="B530" t="inlineStr">
        <is>
          <t>&lt;http://purl.obolibrary.org/obo/UBERON_0004003&gt;</t>
        </is>
      </c>
      <c r="C530" t="inlineStr">
        <is>
          <t>Culmen</t>
        </is>
      </c>
      <c r="D530" t="inlineStr">
        <is>
          <t>&lt;http://purl.obolibrary.org/obo/MBA_928&gt;</t>
        </is>
      </c>
    </row>
    <row r="531">
      <c r="A531">
        <f>HYPERLINK("https://www.ebi.ac.uk/ols/ontologies/uberon/terms?iri=http://purl.obolibrary.org/obo/UBERON_0004003","cerebellum hemisphere lobule")</f>
        <v/>
      </c>
      <c r="B531" t="inlineStr">
        <is>
          <t>&lt;http://purl.obolibrary.org/obo/UBERON_0004003&gt;</t>
        </is>
      </c>
      <c r="C531" t="inlineStr">
        <is>
          <t>Declive (VI)</t>
        </is>
      </c>
      <c r="D531" t="inlineStr">
        <is>
          <t>&lt;http://purl.obolibrary.org/obo/MBA_936&gt;</t>
        </is>
      </c>
    </row>
    <row r="532">
      <c r="A532">
        <f>HYPERLINK("https://www.ebi.ac.uk/ols/ontologies/uberon/terms?iri=http://purl.obolibrary.org/obo/UBERON_0004003","cerebellum hemisphere lobule")</f>
        <v/>
      </c>
      <c r="B532" t="inlineStr">
        <is>
          <t>&lt;http://purl.obolibrary.org/obo/UBERON_0004003&gt;</t>
        </is>
      </c>
      <c r="C532" t="inlineStr">
        <is>
          <t>Folium-tuber vermis (VII)</t>
        </is>
      </c>
      <c r="D532" t="inlineStr">
        <is>
          <t>&lt;http://purl.obolibrary.org/obo/MBA_944&gt;</t>
        </is>
      </c>
    </row>
    <row r="533">
      <c r="A533">
        <f>HYPERLINK("https://www.ebi.ac.uk/ols/ontologies/uberon/terms?iri=http://purl.obolibrary.org/obo/UBERON_0004003","cerebellum hemisphere lobule")</f>
        <v/>
      </c>
      <c r="B533" t="inlineStr">
        <is>
          <t>&lt;http://purl.obolibrary.org/obo/UBERON_0004003&gt;</t>
        </is>
      </c>
      <c r="C533" t="inlineStr">
        <is>
          <t>Pyramus (VIII)</t>
        </is>
      </c>
      <c r="D533" t="inlineStr">
        <is>
          <t>&lt;http://purl.obolibrary.org/obo/MBA_951&gt;</t>
        </is>
      </c>
    </row>
    <row r="534">
      <c r="A534">
        <f>HYPERLINK("https://www.ebi.ac.uk/ols/ontologies/uberon/terms?iri=http://purl.obolibrary.org/obo/UBERON_0004003","cerebellum hemisphere lobule")</f>
        <v/>
      </c>
      <c r="B534" t="inlineStr">
        <is>
          <t>&lt;http://purl.obolibrary.org/obo/UBERON_0004003&gt;</t>
        </is>
      </c>
      <c r="C534" t="inlineStr">
        <is>
          <t>Uvula (IX)</t>
        </is>
      </c>
      <c r="D534" t="inlineStr">
        <is>
          <t>&lt;http://purl.obolibrary.org/obo/MBA_957&gt;</t>
        </is>
      </c>
    </row>
    <row r="535">
      <c r="A535">
        <f>HYPERLINK("https://www.ebi.ac.uk/ols/ontologies/uberon/terms?iri=http://purl.obolibrary.org/obo/UBERON_0004003","cerebellum hemisphere lobule")</f>
        <v/>
      </c>
      <c r="B535" t="inlineStr">
        <is>
          <t>&lt;http://purl.obolibrary.org/obo/UBERON_0004003&gt;</t>
        </is>
      </c>
      <c r="C535" t="inlineStr">
        <is>
          <t>Nodulus (X)</t>
        </is>
      </c>
      <c r="D535" t="inlineStr">
        <is>
          <t>&lt;http://purl.obolibrary.org/obo/MBA_968&gt;</t>
        </is>
      </c>
    </row>
    <row r="536">
      <c r="A536">
        <f>HYPERLINK("https://www.ebi.ac.uk/ols/ontologies/uberon/terms?iri=http://purl.obolibrary.org/obo/UBERON_0004003","cerebellum hemisphere lobule")</f>
        <v/>
      </c>
      <c r="B536" t="inlineStr">
        <is>
          <t>&lt;http://purl.obolibrary.org/obo/UBERON_0004003&gt;</t>
        </is>
      </c>
      <c r="C536" t="inlineStr">
        <is>
          <t>Lobule II</t>
        </is>
      </c>
      <c r="D536" t="inlineStr">
        <is>
          <t>&lt;http://purl.obolibrary.org/obo/MBA_976&gt;</t>
        </is>
      </c>
    </row>
    <row r="537">
      <c r="A537">
        <f>HYPERLINK("https://www.ebi.ac.uk/ols/ontologies/uberon/terms?iri=http://purl.obolibrary.org/obo/UBERON_0004003","cerebellum hemisphere lobule")</f>
        <v/>
      </c>
      <c r="B537" t="inlineStr">
        <is>
          <t>&lt;http://purl.obolibrary.org/obo/UBERON_0004003&gt;</t>
        </is>
      </c>
      <c r="C537" t="inlineStr">
        <is>
          <t>Lobule III</t>
        </is>
      </c>
      <c r="D537" t="inlineStr">
        <is>
          <t>&lt;http://purl.obolibrary.org/obo/MBA_984&gt;</t>
        </is>
      </c>
    </row>
    <row r="538">
      <c r="A538">
        <f>HYPERLINK("https://www.ebi.ac.uk/ols/ontologies/uberon/terms?iri=http://purl.obolibrary.org/obo/UBERON_0004003","cerebellum hemisphere lobule")</f>
        <v/>
      </c>
      <c r="B538" t="inlineStr">
        <is>
          <t>&lt;http://purl.obolibrary.org/obo/UBERON_0004003&gt;</t>
        </is>
      </c>
      <c r="C538" t="inlineStr">
        <is>
          <t>Lobule IV</t>
        </is>
      </c>
      <c r="D538" t="inlineStr">
        <is>
          <t>&lt;http://purl.obolibrary.org/obo/MBA_992&gt;</t>
        </is>
      </c>
    </row>
    <row r="539">
      <c r="A539">
        <f>HYPERLINK("https://www.ebi.ac.uk/ols/ontologies/uberon/terms?iri=http://purl.obolibrary.org/obo/UBERON_0004006","cerebellum intermediate zone")</f>
        <v/>
      </c>
      <c r="B539" t="inlineStr">
        <is>
          <t>&lt;http://purl.obolibrary.org/obo/UBERON_0004006&gt;</t>
        </is>
      </c>
      <c r="C539" t="inlineStr">
        <is>
          <t>intermediate zone, left</t>
        </is>
      </c>
      <c r="D539" t="inlineStr">
        <is>
          <t>&lt;http://purl.obolibrary.org/obo/HBA_9611&gt;</t>
        </is>
      </c>
    </row>
    <row r="540">
      <c r="A540">
        <f>HYPERLINK("https://www.ebi.ac.uk/ols/ontologies/uberon/terms?iri=http://purl.obolibrary.org/obo/UBERON_0004006","cerebellum intermediate zone")</f>
        <v/>
      </c>
      <c r="B540" t="inlineStr">
        <is>
          <t>&lt;http://purl.obolibrary.org/obo/UBERON_0004006&gt;</t>
        </is>
      </c>
      <c r="C540" t="inlineStr">
        <is>
          <t>intermediate zone</t>
        </is>
      </c>
      <c r="D540" t="inlineStr">
        <is>
          <t>&lt;http://purl.obolibrary.org/obo/PBA_294021942&gt;</t>
        </is>
      </c>
    </row>
    <row r="541">
      <c r="A541">
        <f>HYPERLINK("https://www.ebi.ac.uk/ols/ontologies/uberon/terms?iri=http://purl.obolibrary.org/obo/UBERON_0004073","cerebellum interpositus nucleus")</f>
        <v/>
      </c>
      <c r="B541" t="inlineStr">
        <is>
          <t>&lt;http://purl.obolibrary.org/obo/UBERON_0004073&gt;</t>
        </is>
      </c>
      <c r="C541" t="inlineStr">
        <is>
          <t>interpositus (intermediate) nucleus</t>
        </is>
      </c>
      <c r="D541" t="inlineStr">
        <is>
          <t>&lt;http://purl.obolibrary.org/obo/DHBA_12399&gt;</t>
        </is>
      </c>
    </row>
    <row r="542">
      <c r="A542">
        <f>HYPERLINK("https://www.ebi.ac.uk/ols/ontologies/uberon/terms?iri=http://purl.obolibrary.org/obo/UBERON_0004073","cerebellum interpositus nucleus")</f>
        <v/>
      </c>
      <c r="B542" t="inlineStr">
        <is>
          <t>&lt;http://purl.obolibrary.org/obo/UBERON_0004073&gt;</t>
        </is>
      </c>
      <c r="C542" t="inlineStr">
        <is>
          <t>interpositus nucleus</t>
        </is>
      </c>
      <c r="D542" t="inlineStr">
        <is>
          <t>&lt;http://purl.obolibrary.org/obo/DHBA_12613&gt;</t>
        </is>
      </c>
    </row>
    <row r="543">
      <c r="A543">
        <f>HYPERLINK("https://www.ebi.ac.uk/ols/ontologies/uberon/terms?iri=http://purl.obolibrary.org/obo/UBERON_0004073","cerebellum interpositus nucleus")</f>
        <v/>
      </c>
      <c r="B543" t="inlineStr">
        <is>
          <t>&lt;http://purl.obolibrary.org/obo/UBERON_0004073&gt;</t>
        </is>
      </c>
      <c r="C543" t="inlineStr">
        <is>
          <t>intermediate (interpositus) cerebellar nucleus</t>
        </is>
      </c>
      <c r="D543" t="inlineStr">
        <is>
          <t>&lt;http://purl.obolibrary.org/obo/DMBA_16929&gt;</t>
        </is>
      </c>
    </row>
    <row r="544">
      <c r="A544">
        <f>HYPERLINK("https://www.ebi.ac.uk/ols/ontologies/uberon/terms?iri=http://purl.obolibrary.org/obo/UBERON_0004073","cerebellum interpositus nucleus")</f>
        <v/>
      </c>
      <c r="B544" t="inlineStr">
        <is>
          <t>&lt;http://purl.obolibrary.org/obo/UBERON_0004073&gt;</t>
        </is>
      </c>
      <c r="C544" t="inlineStr">
        <is>
          <t>interpositus nucleus</t>
        </is>
      </c>
      <c r="D544" t="inlineStr">
        <is>
          <t>&lt;http://purl.obolibrary.org/obo/HBA_9578&gt;</t>
        </is>
      </c>
    </row>
    <row r="545">
      <c r="A545">
        <f>HYPERLINK("https://www.ebi.ac.uk/ols/ontologies/uberon/terms?iri=http://purl.obolibrary.org/obo/UBERON_0034708","cerebellum marginal layer")</f>
        <v/>
      </c>
      <c r="B545" t="inlineStr">
        <is>
          <t>&lt;http://purl.obolibrary.org/obo/UBERON_0034708&gt;</t>
        </is>
      </c>
      <c r="C545" t="inlineStr">
        <is>
          <t>marginal zone of cerebellum</t>
        </is>
      </c>
      <c r="D545" t="inlineStr">
        <is>
          <t>&lt;http://purl.obolibrary.org/obo/DHBA_12695&gt;</t>
        </is>
      </c>
    </row>
    <row r="546">
      <c r="A546">
        <f>HYPERLINK("https://www.ebi.ac.uk/ols/ontologies/uberon/terms?iri=http://purl.obolibrary.org/obo/UBERON_0004009","cerebellum posterior vermis")</f>
        <v/>
      </c>
      <c r="B546" t="inlineStr">
        <is>
          <t>&lt;http://purl.obolibrary.org/obo/UBERON_0004009&gt;</t>
        </is>
      </c>
      <c r="C546" t="inlineStr">
        <is>
          <t>posterior lobe of the vermis</t>
        </is>
      </c>
      <c r="D546" t="inlineStr">
        <is>
          <t>&lt;http://purl.obolibrary.org/obo/HBA_4704&gt;</t>
        </is>
      </c>
    </row>
    <row r="547">
      <c r="A547">
        <f>HYPERLINK("https://www.ebi.ac.uk/ols/ontologies/uberon/terms?iri=http://purl.obolibrary.org/obo/UBERON_0007763","cerebellum vermis culmen")</f>
        <v/>
      </c>
      <c r="B547" t="inlineStr">
        <is>
          <t>&lt;http://purl.obolibrary.org/obo/UBERON_0007763&gt;</t>
        </is>
      </c>
      <c r="C547" t="inlineStr">
        <is>
          <t>Culmen</t>
        </is>
      </c>
      <c r="D547" t="inlineStr">
        <is>
          <t>&lt;http://purl.obolibrary.org/obo/MBA_928&gt;</t>
        </is>
      </c>
    </row>
    <row r="548">
      <c r="A548">
        <f>HYPERLINK("https://www.ebi.ac.uk/ols/ontologies/uberon/terms?iri=http://purl.obolibrary.org/obo/UBERON_0004070","cerebellum vermis lobule")</f>
        <v/>
      </c>
      <c r="B548" t="inlineStr">
        <is>
          <t>&lt;http://purl.obolibrary.org/obo/UBERON_0004070&gt;</t>
        </is>
      </c>
      <c r="C548" t="inlineStr">
        <is>
          <t>III, left, paravermis</t>
        </is>
      </c>
      <c r="D548" t="inlineStr">
        <is>
          <t>&lt;http://purl.obolibrary.org/obo/HBA_4718&gt;</t>
        </is>
      </c>
    </row>
    <row r="549">
      <c r="A549">
        <f>HYPERLINK("https://www.ebi.ac.uk/ols/ontologies/uberon/terms?iri=http://purl.obolibrary.org/obo/UBERON_0004070","cerebellum vermis lobule")</f>
        <v/>
      </c>
      <c r="B549" t="inlineStr">
        <is>
          <t>&lt;http://purl.obolibrary.org/obo/UBERON_0004070&gt;</t>
        </is>
      </c>
      <c r="C549" t="inlineStr">
        <is>
          <t>IV, left, paravermis</t>
        </is>
      </c>
      <c r="D549" t="inlineStr">
        <is>
          <t>&lt;http://purl.obolibrary.org/obo/HBA_4719&gt;</t>
        </is>
      </c>
    </row>
    <row r="550">
      <c r="A550">
        <f>HYPERLINK("https://www.ebi.ac.uk/ols/ontologies/uberon/terms?iri=http://purl.obolibrary.org/obo/UBERON_0004070","cerebellum vermis lobule")</f>
        <v/>
      </c>
      <c r="B550" t="inlineStr">
        <is>
          <t>&lt;http://purl.obolibrary.org/obo/UBERON_0004070&gt;</t>
        </is>
      </c>
      <c r="C550" t="inlineStr">
        <is>
          <t>V, left, paravermis</t>
        </is>
      </c>
      <c r="D550" t="inlineStr">
        <is>
          <t>&lt;http://purl.obolibrary.org/obo/HBA_4720&gt;</t>
        </is>
      </c>
    </row>
    <row r="551">
      <c r="A551">
        <f>HYPERLINK("https://www.ebi.ac.uk/ols/ontologies/uberon/terms?iri=http://purl.obolibrary.org/obo/UBERON_0004070","cerebellum vermis lobule")</f>
        <v/>
      </c>
      <c r="B551" t="inlineStr">
        <is>
          <t>&lt;http://purl.obolibrary.org/obo/UBERON_0004070&gt;</t>
        </is>
      </c>
      <c r="C551" t="inlineStr">
        <is>
          <t>VI, left, paravermis</t>
        </is>
      </c>
      <c r="D551" t="inlineStr">
        <is>
          <t>&lt;http://purl.obolibrary.org/obo/HBA_4722&gt;</t>
        </is>
      </c>
    </row>
    <row r="552">
      <c r="A552">
        <f>HYPERLINK("https://www.ebi.ac.uk/ols/ontologies/uberon/terms?iri=http://purl.obolibrary.org/obo/UBERON_0004070","cerebellum vermis lobule")</f>
        <v/>
      </c>
      <c r="B552" t="inlineStr">
        <is>
          <t>&lt;http://purl.obolibrary.org/obo/UBERON_0004070&gt;</t>
        </is>
      </c>
      <c r="C552" t="inlineStr">
        <is>
          <t>IX, left, paravermis</t>
        </is>
      </c>
      <c r="D552" t="inlineStr">
        <is>
          <t>&lt;http://purl.obolibrary.org/obo/HBA_4728&gt;</t>
        </is>
      </c>
    </row>
    <row r="553">
      <c r="A553">
        <f>HYPERLINK("https://www.ebi.ac.uk/ols/ontologies/uberon/terms?iri=http://purl.obolibrary.org/obo/UBERON_0004074","cerebellum vermis lobule I")</f>
        <v/>
      </c>
      <c r="B553" t="inlineStr">
        <is>
          <t>&lt;http://purl.obolibrary.org/obo/UBERON_0004074&gt;</t>
        </is>
      </c>
      <c r="C553" t="inlineStr">
        <is>
          <t>Lingula (I)</t>
        </is>
      </c>
      <c r="D553" t="inlineStr">
        <is>
          <t>&lt;http://purl.obolibrary.org/obo/MBA_912&gt;</t>
        </is>
      </c>
    </row>
    <row r="554">
      <c r="A554">
        <f>HYPERLINK("https://www.ebi.ac.uk/ols/ontologies/uberon/terms?iri=http://purl.obolibrary.org/obo/UBERON_0004075","cerebellum vermis lobule II")</f>
        <v/>
      </c>
      <c r="B554" t="inlineStr">
        <is>
          <t>&lt;http://purl.obolibrary.org/obo/UBERON_0004075&gt;</t>
        </is>
      </c>
      <c r="C554" t="inlineStr">
        <is>
          <t>Lobule II</t>
        </is>
      </c>
      <c r="D554" t="inlineStr">
        <is>
          <t>&lt;http://purl.obolibrary.org/obo/MBA_976&gt;</t>
        </is>
      </c>
    </row>
    <row r="555">
      <c r="A555">
        <f>HYPERLINK("https://www.ebi.ac.uk/ols/ontologies/uberon/terms?iri=http://purl.obolibrary.org/obo/UBERON_0004076","cerebellum vermis lobule III")</f>
        <v/>
      </c>
      <c r="B555" t="inlineStr">
        <is>
          <t>&lt;http://purl.obolibrary.org/obo/UBERON_0004076&gt;</t>
        </is>
      </c>
      <c r="C555" t="inlineStr">
        <is>
          <t>lobule III (central lobule and wing, posterior part)</t>
        </is>
      </c>
      <c r="D555" t="inlineStr">
        <is>
          <t>&lt;http://purl.obolibrary.org/obo/DHBA_12841&gt;</t>
        </is>
      </c>
    </row>
    <row r="556">
      <c r="A556">
        <f>HYPERLINK("https://www.ebi.ac.uk/ols/ontologies/uberon/terms?iri=http://purl.obolibrary.org/obo/UBERON_0004076","cerebellum vermis lobule III")</f>
        <v/>
      </c>
      <c r="B556" t="inlineStr">
        <is>
          <t>&lt;http://purl.obolibrary.org/obo/UBERON_0004076&gt;</t>
        </is>
      </c>
      <c r="C556" t="inlineStr">
        <is>
          <t>III</t>
        </is>
      </c>
      <c r="D556" t="inlineStr">
        <is>
          <t>&lt;http://purl.obolibrary.org/obo/HBA_12933&gt;</t>
        </is>
      </c>
    </row>
    <row r="557">
      <c r="A557">
        <f>HYPERLINK("https://www.ebi.ac.uk/ols/ontologies/uberon/terms?iri=http://purl.obolibrary.org/obo/UBERON_0004076","cerebellum vermis lobule III")</f>
        <v/>
      </c>
      <c r="B557" t="inlineStr">
        <is>
          <t>&lt;http://purl.obolibrary.org/obo/UBERON_0004076&gt;</t>
        </is>
      </c>
      <c r="C557" t="inlineStr">
        <is>
          <t>Lobule III</t>
        </is>
      </c>
      <c r="D557" t="inlineStr">
        <is>
          <t>&lt;http://purl.obolibrary.org/obo/MBA_984&gt;</t>
        </is>
      </c>
    </row>
    <row r="558">
      <c r="A558">
        <f>HYPERLINK("https://www.ebi.ac.uk/ols/ontologies/uberon/terms?iri=http://purl.obolibrary.org/obo/UBERON_0004077","cerebellum vermis lobule IV")</f>
        <v/>
      </c>
      <c r="B558" t="inlineStr">
        <is>
          <t>&lt;http://purl.obolibrary.org/obo/UBERON_0004077&gt;</t>
        </is>
      </c>
      <c r="C558" t="inlineStr">
        <is>
          <t>lobule IV (culmen and quadrangular lobule, anterior part)</t>
        </is>
      </c>
      <c r="D558" t="inlineStr">
        <is>
          <t>&lt;http://purl.obolibrary.org/obo/DHBA_12842&gt;</t>
        </is>
      </c>
    </row>
    <row r="559">
      <c r="A559">
        <f>HYPERLINK("https://www.ebi.ac.uk/ols/ontologies/uberon/terms?iri=http://purl.obolibrary.org/obo/UBERON_0004077","cerebellum vermis lobule IV")</f>
        <v/>
      </c>
      <c r="B559" t="inlineStr">
        <is>
          <t>&lt;http://purl.obolibrary.org/obo/UBERON_0004077&gt;</t>
        </is>
      </c>
      <c r="C559" t="inlineStr">
        <is>
          <t>IV</t>
        </is>
      </c>
      <c r="D559" t="inlineStr">
        <is>
          <t>&lt;http://purl.obolibrary.org/obo/HBA_12934&gt;</t>
        </is>
      </c>
    </row>
    <row r="560">
      <c r="A560">
        <f>HYPERLINK("https://www.ebi.ac.uk/ols/ontologies/uberon/terms?iri=http://purl.obolibrary.org/obo/UBERON_0004077","cerebellum vermis lobule IV")</f>
        <v/>
      </c>
      <c r="B560" t="inlineStr">
        <is>
          <t>&lt;http://purl.obolibrary.org/obo/UBERON_0004077&gt;</t>
        </is>
      </c>
      <c r="C560" t="inlineStr">
        <is>
          <t>Lobule IV</t>
        </is>
      </c>
      <c r="D560" t="inlineStr">
        <is>
          <t>&lt;http://purl.obolibrary.org/obo/MBA_992&gt;</t>
        </is>
      </c>
    </row>
    <row r="561">
      <c r="A561">
        <f>HYPERLINK("https://www.ebi.ac.uk/ols/ontologies/uberon/terms?iri=http://purl.obolibrary.org/obo/UBERON_0004078","cerebellum vermis lobule IX")</f>
        <v/>
      </c>
      <c r="B561" t="inlineStr">
        <is>
          <t>&lt;http://purl.obolibrary.org/obo/UBERON_0004078&gt;</t>
        </is>
      </c>
      <c r="C561" t="inlineStr">
        <is>
          <t>lobule IX (uvula and tosil)</t>
        </is>
      </c>
      <c r="D561" t="inlineStr">
        <is>
          <t>&lt;http://purl.obolibrary.org/obo/DHBA_12851&gt;</t>
        </is>
      </c>
    </row>
    <row r="562">
      <c r="A562">
        <f>HYPERLINK("https://www.ebi.ac.uk/ols/ontologies/uberon/terms?iri=http://purl.obolibrary.org/obo/UBERON_0004078","cerebellum vermis lobule IX")</f>
        <v/>
      </c>
      <c r="B562" t="inlineStr">
        <is>
          <t>&lt;http://purl.obolibrary.org/obo/UBERON_0004078&gt;</t>
        </is>
      </c>
      <c r="C562" t="inlineStr">
        <is>
          <t>IX</t>
        </is>
      </c>
      <c r="D562" t="inlineStr">
        <is>
          <t>&lt;http://purl.obolibrary.org/obo/HBA_12943&gt;</t>
        </is>
      </c>
    </row>
    <row r="563">
      <c r="A563">
        <f>HYPERLINK("https://www.ebi.ac.uk/ols/ontologies/uberon/terms?iri=http://purl.obolibrary.org/obo/UBERON_0004078","cerebellum vermis lobule IX")</f>
        <v/>
      </c>
      <c r="B563" t="inlineStr">
        <is>
          <t>&lt;http://purl.obolibrary.org/obo/UBERON_0004078&gt;</t>
        </is>
      </c>
      <c r="C563" t="inlineStr">
        <is>
          <t>Uvula (IX)</t>
        </is>
      </c>
      <c r="D563" t="inlineStr">
        <is>
          <t>&lt;http://purl.obolibrary.org/obo/MBA_957&gt;</t>
        </is>
      </c>
    </row>
    <row r="564">
      <c r="A564">
        <f>HYPERLINK("https://www.ebi.ac.uk/ols/ontologies/uberon/terms?iri=http://purl.obolibrary.org/obo/UBERON_0004079","cerebellum vermis lobule V")</f>
        <v/>
      </c>
      <c r="B564" t="inlineStr">
        <is>
          <t>&lt;http://purl.obolibrary.org/obo/UBERON_0004079&gt;</t>
        </is>
      </c>
      <c r="C564" t="inlineStr">
        <is>
          <t>lobule V (culmen and quadrangular lobule, posterior part)</t>
        </is>
      </c>
      <c r="D564" t="inlineStr">
        <is>
          <t>&lt;http://purl.obolibrary.org/obo/DHBA_12843&gt;</t>
        </is>
      </c>
    </row>
    <row r="565">
      <c r="A565">
        <f>HYPERLINK("https://www.ebi.ac.uk/ols/ontologies/uberon/terms?iri=http://purl.obolibrary.org/obo/UBERON_0004079","cerebellum vermis lobule V")</f>
        <v/>
      </c>
      <c r="B565" t="inlineStr">
        <is>
          <t>&lt;http://purl.obolibrary.org/obo/UBERON_0004079&gt;</t>
        </is>
      </c>
      <c r="C565" t="inlineStr">
        <is>
          <t>V</t>
        </is>
      </c>
      <c r="D565" t="inlineStr">
        <is>
          <t>&lt;http://purl.obolibrary.org/obo/HBA_12935&gt;</t>
        </is>
      </c>
    </row>
    <row r="566">
      <c r="A566">
        <f>HYPERLINK("https://www.ebi.ac.uk/ols/ontologies/uberon/terms?iri=http://purl.obolibrary.org/obo/UBERON_0004079","cerebellum vermis lobule V")</f>
        <v/>
      </c>
      <c r="B566" t="inlineStr">
        <is>
          <t>&lt;http://purl.obolibrary.org/obo/UBERON_0004079&gt;</t>
        </is>
      </c>
      <c r="C566" t="inlineStr">
        <is>
          <t>Lobule V</t>
        </is>
      </c>
      <c r="D566" t="inlineStr">
        <is>
          <t>&lt;http://purl.obolibrary.org/obo/MBA_1001&gt;</t>
        </is>
      </c>
    </row>
    <row r="567">
      <c r="A567">
        <f>HYPERLINK("https://www.ebi.ac.uk/ols/ontologies/uberon/terms?iri=http://purl.obolibrary.org/obo/UBERON_0004080","cerebellum vermis lobule VI")</f>
        <v/>
      </c>
      <c r="B567" t="inlineStr">
        <is>
          <t>&lt;http://purl.obolibrary.org/obo/UBERON_0004080&gt;</t>
        </is>
      </c>
      <c r="C567" t="inlineStr">
        <is>
          <t>lobule VI (declive and simplex lobule)</t>
        </is>
      </c>
      <c r="D567" t="inlineStr">
        <is>
          <t>&lt;http://purl.obolibrary.org/obo/DHBA_12845&gt;</t>
        </is>
      </c>
    </row>
    <row r="568">
      <c r="A568">
        <f>HYPERLINK("https://www.ebi.ac.uk/ols/ontologies/uberon/terms?iri=http://purl.obolibrary.org/obo/UBERON_0004080","cerebellum vermis lobule VI")</f>
        <v/>
      </c>
      <c r="B568" t="inlineStr">
        <is>
          <t>&lt;http://purl.obolibrary.org/obo/UBERON_0004080&gt;</t>
        </is>
      </c>
      <c r="C568" t="inlineStr">
        <is>
          <t>VI</t>
        </is>
      </c>
      <c r="D568" t="inlineStr">
        <is>
          <t>&lt;http://purl.obolibrary.org/obo/HBA_12937&gt;</t>
        </is>
      </c>
    </row>
    <row r="569">
      <c r="A569">
        <f>HYPERLINK("https://www.ebi.ac.uk/ols/ontologies/uberon/terms?iri=http://purl.obolibrary.org/obo/UBERON_0004080","cerebellum vermis lobule VI")</f>
        <v/>
      </c>
      <c r="B569" t="inlineStr">
        <is>
          <t>&lt;http://purl.obolibrary.org/obo/UBERON_0004080&gt;</t>
        </is>
      </c>
      <c r="C569" t="inlineStr">
        <is>
          <t>Declive (VI)</t>
        </is>
      </c>
      <c r="D569" t="inlineStr">
        <is>
          <t>&lt;http://purl.obolibrary.org/obo/MBA_936&gt;</t>
        </is>
      </c>
    </row>
    <row r="570">
      <c r="A570">
        <f>HYPERLINK("https://www.ebi.ac.uk/ols/ontologies/uberon/terms?iri=http://purl.obolibrary.org/obo/UBERON_0004081","cerebellum vermis lobule VII")</f>
        <v/>
      </c>
      <c r="B570" t="inlineStr">
        <is>
          <t>&lt;http://purl.obolibrary.org/obo/UBERON_0004081&gt;</t>
        </is>
      </c>
      <c r="C570" t="inlineStr">
        <is>
          <t>Folium-tuber vermis (VII)</t>
        </is>
      </c>
      <c r="D570" t="inlineStr">
        <is>
          <t>&lt;http://purl.obolibrary.org/obo/MBA_944&gt;</t>
        </is>
      </c>
    </row>
    <row r="571">
      <c r="A571">
        <f>HYPERLINK("https://www.ebi.ac.uk/ols/ontologies/uberon/terms?iri=http://purl.obolibrary.org/obo/UBERON_0036044","cerebellum vermis lobule VIIAf")</f>
        <v/>
      </c>
      <c r="B571" t="inlineStr">
        <is>
          <t>&lt;http://purl.obolibrary.org/obo/UBERON_0036044&gt;</t>
        </is>
      </c>
      <c r="C571" t="inlineStr">
        <is>
          <t>lobule VIIAf/crus I (folium and superior semilunar lobule)</t>
        </is>
      </c>
      <c r="D571" t="inlineStr">
        <is>
          <t>&lt;http://purl.obolibrary.org/obo/DHBA_12846&gt;</t>
        </is>
      </c>
    </row>
    <row r="572">
      <c r="A572">
        <f>HYPERLINK("https://www.ebi.ac.uk/ols/ontologies/uberon/terms?iri=http://purl.obolibrary.org/obo/UBERON_0036044","cerebellum vermis lobule VIIAf")</f>
        <v/>
      </c>
      <c r="B572" t="inlineStr">
        <is>
          <t>&lt;http://purl.obolibrary.org/obo/UBERON_0036044&gt;</t>
        </is>
      </c>
      <c r="C572" t="inlineStr">
        <is>
          <t>VIIAf</t>
        </is>
      </c>
      <c r="D572" t="inlineStr">
        <is>
          <t>&lt;http://purl.obolibrary.org/obo/HBA_4706&gt;</t>
        </is>
      </c>
    </row>
    <row r="573">
      <c r="A573">
        <f>HYPERLINK("https://www.ebi.ac.uk/ols/ontologies/uberon/terms?iri=http://purl.obolibrary.org/obo/UBERON_0036065","cerebellum vermis lobule VIIAt")</f>
        <v/>
      </c>
      <c r="B573" t="inlineStr">
        <is>
          <t>&lt;http://purl.obolibrary.org/obo/UBERON_0036065&gt;</t>
        </is>
      </c>
      <c r="C573" t="inlineStr">
        <is>
          <t>lobule VIIAt/crus II (tuber and inferior semilunar lobule)</t>
        </is>
      </c>
      <c r="D573" t="inlineStr">
        <is>
          <t>&lt;http://purl.obolibrary.org/obo/DHBA_12847&gt;</t>
        </is>
      </c>
    </row>
    <row r="574">
      <c r="A574">
        <f>HYPERLINK("https://www.ebi.ac.uk/ols/ontologies/uberon/terms?iri=http://purl.obolibrary.org/obo/UBERON_0036065","cerebellum vermis lobule VIIAt")</f>
        <v/>
      </c>
      <c r="B574" t="inlineStr">
        <is>
          <t>&lt;http://purl.obolibrary.org/obo/UBERON_0036065&gt;</t>
        </is>
      </c>
      <c r="C574" t="inlineStr">
        <is>
          <t>VIIAt</t>
        </is>
      </c>
      <c r="D574" t="inlineStr">
        <is>
          <t>&lt;http://purl.obolibrary.org/obo/HBA_4707&gt;</t>
        </is>
      </c>
    </row>
    <row r="575">
      <c r="A575">
        <f>HYPERLINK("https://www.ebi.ac.uk/ols/ontologies/uberon/terms?iri=http://purl.obolibrary.org/obo/UBERON_0005346","cerebellum vermis lobule VIIB")</f>
        <v/>
      </c>
      <c r="B575" t="inlineStr">
        <is>
          <t>&lt;http://purl.obolibrary.org/obo/UBERON_0005346&gt;</t>
        </is>
      </c>
      <c r="C575" t="inlineStr">
        <is>
          <t>lobule VIIB (gracile lobule)</t>
        </is>
      </c>
      <c r="D575" t="inlineStr">
        <is>
          <t>&lt;http://purl.obolibrary.org/obo/DHBA_12848&gt;</t>
        </is>
      </c>
    </row>
    <row r="576">
      <c r="A576">
        <f>HYPERLINK("https://www.ebi.ac.uk/ols/ontologies/uberon/terms?iri=http://purl.obolibrary.org/obo/UBERON_0005346","cerebellum vermis lobule VIIB")</f>
        <v/>
      </c>
      <c r="B576" t="inlineStr">
        <is>
          <t>&lt;http://purl.obolibrary.org/obo/UBERON_0005346&gt;</t>
        </is>
      </c>
      <c r="C576" t="inlineStr">
        <is>
          <t>VIIB</t>
        </is>
      </c>
      <c r="D576" t="inlineStr">
        <is>
          <t>&lt;http://purl.obolibrary.org/obo/HBA_12940&gt;</t>
        </is>
      </c>
    </row>
    <row r="577">
      <c r="A577">
        <f>HYPERLINK("https://www.ebi.ac.uk/ols/ontologies/uberon/terms?iri=http://purl.obolibrary.org/obo/UBERON_0005346","cerebellum vermis lobule VIIB")</f>
        <v/>
      </c>
      <c r="B577" t="inlineStr">
        <is>
          <t>&lt;http://purl.obolibrary.org/obo/UBERON_0005346&gt;</t>
        </is>
      </c>
      <c r="C577" t="inlineStr">
        <is>
          <t>VIIB</t>
        </is>
      </c>
      <c r="D577" t="inlineStr">
        <is>
          <t>&lt;http://purl.obolibrary.org/obo/HBA_4708&gt;</t>
        </is>
      </c>
    </row>
    <row r="578">
      <c r="A578">
        <f>HYPERLINK("https://www.ebi.ac.uk/ols/ontologies/uberon/terms?iri=http://purl.obolibrary.org/obo/UBERON_0004082","cerebellum vermis lobule VIII")</f>
        <v/>
      </c>
      <c r="B578" t="inlineStr">
        <is>
          <t>&lt;http://purl.obolibrary.org/obo/UBERON_0004082&gt;</t>
        </is>
      </c>
      <c r="C578" t="inlineStr">
        <is>
          <t>Pyramus (VIII)</t>
        </is>
      </c>
      <c r="D578" t="inlineStr">
        <is>
          <t>&lt;http://purl.obolibrary.org/obo/MBA_951&gt;</t>
        </is>
      </c>
    </row>
    <row r="579">
      <c r="A579">
        <f>HYPERLINK("https://www.ebi.ac.uk/ols/ontologies/uberon/terms?iri=http://purl.obolibrary.org/obo/UBERON_0004083","cerebellum vermis lobule X")</f>
        <v/>
      </c>
      <c r="B579" t="inlineStr">
        <is>
          <t>&lt;http://purl.obolibrary.org/obo/UBERON_0004083&gt;</t>
        </is>
      </c>
      <c r="C579" t="inlineStr">
        <is>
          <t>X</t>
        </is>
      </c>
      <c r="D579" t="inlineStr">
        <is>
          <t>&lt;http://purl.obolibrary.org/obo/HBA_4713&gt;</t>
        </is>
      </c>
    </row>
    <row r="580">
      <c r="A580">
        <f>HYPERLINK("https://www.ebi.ac.uk/ols/ontologies/uberon/terms?iri=http://purl.obolibrary.org/obo/UBERON_0004083","cerebellum vermis lobule X")</f>
        <v/>
      </c>
      <c r="B580" t="inlineStr">
        <is>
          <t>&lt;http://purl.obolibrary.org/obo/UBERON_0004083&gt;</t>
        </is>
      </c>
      <c r="C580" t="inlineStr">
        <is>
          <t>Nodulus (X)</t>
        </is>
      </c>
      <c r="D580" t="inlineStr">
        <is>
          <t>&lt;http://purl.obolibrary.org/obo/MBA_968&gt;</t>
        </is>
      </c>
    </row>
    <row r="581">
      <c r="A581">
        <f>HYPERLINK("https://www.ebi.ac.uk/ols/ontologies/uberon/terms?iri=http://purl.obolibrary.org/obo/UBERON_0000956","cerebral cortex")</f>
        <v/>
      </c>
      <c r="B581" t="inlineStr">
        <is>
          <t>&lt;http://purl.obolibrary.org/obo/UBERON_0000956&gt;</t>
        </is>
      </c>
      <c r="C581" t="inlineStr">
        <is>
          <t>cerebral cortex</t>
        </is>
      </c>
      <c r="D581" t="inlineStr">
        <is>
          <t>&lt;http://purl.obolibrary.org/obo/DHBA_10159&gt;</t>
        </is>
      </c>
    </row>
    <row r="582">
      <c r="A582">
        <f>HYPERLINK("https://www.ebi.ac.uk/ols/ontologies/uberon/terms?iri=http://purl.obolibrary.org/obo/UBERON_0000956","cerebral cortex")</f>
        <v/>
      </c>
      <c r="B582" t="inlineStr">
        <is>
          <t>&lt;http://purl.obolibrary.org/obo/UBERON_0000956&gt;</t>
        </is>
      </c>
      <c r="C582" t="inlineStr">
        <is>
          <t>cerebral cortex</t>
        </is>
      </c>
      <c r="D582" t="inlineStr">
        <is>
          <t>&lt;http://purl.obolibrary.org/obo/HBA_4008&gt;</t>
        </is>
      </c>
    </row>
    <row r="583">
      <c r="A583">
        <f>HYPERLINK("https://www.ebi.ac.uk/ols/ontologies/uberon/terms?iri=http://purl.obolibrary.org/obo/UBERON_0000956","cerebral cortex")</f>
        <v/>
      </c>
      <c r="B583" t="inlineStr">
        <is>
          <t>&lt;http://purl.obolibrary.org/obo/UBERON_0000956&gt;</t>
        </is>
      </c>
      <c r="C583" t="inlineStr">
        <is>
          <t>Cerebral cortex</t>
        </is>
      </c>
      <c r="D583" t="inlineStr">
        <is>
          <t>&lt;http://purl.obolibrary.org/obo/MBA_688&gt;</t>
        </is>
      </c>
    </row>
    <row r="584">
      <c r="A584">
        <f>HYPERLINK("https://www.ebi.ac.uk/ols/ontologies/uberon/terms?iri=http://purl.obolibrary.org/obo/UBERON_0000956","cerebral cortex")</f>
        <v/>
      </c>
      <c r="B584" t="inlineStr">
        <is>
          <t>&lt;http://purl.obolibrary.org/obo/UBERON_0000956&gt;</t>
        </is>
      </c>
      <c r="C584" t="inlineStr">
        <is>
          <t>cerebral cortex</t>
        </is>
      </c>
      <c r="D584" t="inlineStr">
        <is>
          <t>&lt;http://purl.obolibrary.org/obo/PBA_128011354&gt;</t>
        </is>
      </c>
    </row>
    <row r="585">
      <c r="A585">
        <f>HYPERLINK("https://www.ebi.ac.uk/ols/ontologies/uberon/terms?iri=http://purl.obolibrary.org/obo/UBERON_0014935","cerebral cortex marginal layer")</f>
        <v/>
      </c>
      <c r="B585" t="inlineStr">
        <is>
          <t>&lt;http://purl.obolibrary.org/obo/UBERON_0014935&gt;</t>
        </is>
      </c>
      <c r="C585" t="inlineStr">
        <is>
          <t>marginal zone</t>
        </is>
      </c>
      <c r="D585" t="inlineStr">
        <is>
          <t>&lt;http://purl.obolibrary.org/obo/PBA_294021774&gt;</t>
        </is>
      </c>
    </row>
    <row r="586">
      <c r="A586">
        <f>HYPERLINK("https://www.ebi.ac.uk/ols/ontologies/uberon/terms?iri=http://purl.obolibrary.org/obo/UBERON_0014940","cerebral cortex subventricular zone")</f>
        <v/>
      </c>
      <c r="B586" t="inlineStr">
        <is>
          <t>&lt;http://purl.obolibrary.org/obo/UBERON_0014940&gt;</t>
        </is>
      </c>
      <c r="C586" t="inlineStr">
        <is>
          <t>subventricular zone</t>
        </is>
      </c>
      <c r="D586" t="inlineStr">
        <is>
          <t>&lt;http://purl.obolibrary.org/obo/PBA_294021970&gt;</t>
        </is>
      </c>
    </row>
    <row r="587">
      <c r="A587">
        <f>HYPERLINK("https://www.ebi.ac.uk/ols/ontologies/uberon/terms?iri=http://purl.obolibrary.org/obo/UBERON_0001869","cerebral hemisphere")</f>
        <v/>
      </c>
      <c r="B587" t="inlineStr">
        <is>
          <t>&lt;http://purl.obolibrary.org/obo/UBERON_0001869&gt;</t>
        </is>
      </c>
      <c r="C587" t="inlineStr">
        <is>
          <t>telencephalic vesicle</t>
        </is>
      </c>
      <c r="D587" t="inlineStr">
        <is>
          <t>&lt;http://purl.obolibrary.org/obo/DMBA_15739&gt;</t>
        </is>
      </c>
    </row>
    <row r="588">
      <c r="A588">
        <f>HYPERLINK("https://www.ebi.ac.uk/ols/ontologies/uberon/terms?iri=http://purl.obolibrary.org/obo/UBERON_0001869","cerebral hemisphere")</f>
        <v/>
      </c>
      <c r="B588" t="inlineStr">
        <is>
          <t>&lt;http://purl.obolibrary.org/obo/UBERON_0001869&gt;</t>
        </is>
      </c>
      <c r="C588" t="inlineStr">
        <is>
          <t>Medial amygdalar nucleus</t>
        </is>
      </c>
      <c r="D588" t="inlineStr">
        <is>
          <t>&lt;http://purl.obolibrary.org/obo/MBA_403&gt;</t>
        </is>
      </c>
    </row>
    <row r="589">
      <c r="A589">
        <f>HYPERLINK("https://www.ebi.ac.uk/ols/ontologies/uberon/terms?iri=http://purl.obolibrary.org/obo/UBERON_0005401","cerebral hemisphere gray matter")</f>
        <v/>
      </c>
      <c r="B589" t="inlineStr">
        <is>
          <t>&lt;http://purl.obolibrary.org/obo/UBERON_0005401&gt;</t>
        </is>
      </c>
      <c r="C589" t="inlineStr">
        <is>
          <t>striatum (corpus striatum)</t>
        </is>
      </c>
      <c r="D589" t="inlineStr">
        <is>
          <t>&lt;http://purl.obolibrary.org/obo/DMBA_15851&gt;</t>
        </is>
      </c>
    </row>
    <row r="590">
      <c r="A590">
        <f>HYPERLINK("https://www.ebi.ac.uk/ols/ontologies/uberon/terms?iri=http://purl.obolibrary.org/obo/UBERON_0005401","cerebral hemisphere gray matter")</f>
        <v/>
      </c>
      <c r="B590" t="inlineStr">
        <is>
          <t>&lt;http://purl.obolibrary.org/obo/UBERON_0005401&gt;</t>
        </is>
      </c>
      <c r="C590" t="inlineStr">
        <is>
          <t>ventral striatum</t>
        </is>
      </c>
      <c r="D590" t="inlineStr">
        <is>
          <t>&lt;http://purl.obolibrary.org/obo/DMBA_15858&gt;</t>
        </is>
      </c>
    </row>
    <row r="591">
      <c r="A591">
        <f>HYPERLINK("https://www.ebi.ac.uk/ols/ontologies/uberon/terms?iri=http://purl.obolibrary.org/obo/UBERON_0005401","cerebral hemisphere gray matter")</f>
        <v/>
      </c>
      <c r="B591" t="inlineStr">
        <is>
          <t>&lt;http://purl.obolibrary.org/obo/UBERON_0005401&gt;</t>
        </is>
      </c>
      <c r="C591" t="inlineStr">
        <is>
          <t>Striatum</t>
        </is>
      </c>
      <c r="D591" t="inlineStr">
        <is>
          <t>&lt;http://purl.obolibrary.org/obo/MBA_477&gt;</t>
        </is>
      </c>
    </row>
    <row r="592">
      <c r="A592">
        <f>HYPERLINK("https://www.ebi.ac.uk/ols/ontologies/uberon/terms?iri=http://purl.obolibrary.org/obo/UBERON_0005401","cerebral hemisphere gray matter")</f>
        <v/>
      </c>
      <c r="B592" t="inlineStr">
        <is>
          <t>&lt;http://purl.obolibrary.org/obo/UBERON_0005401&gt;</t>
        </is>
      </c>
      <c r="C592" t="inlineStr">
        <is>
          <t>Striatum dorsal region</t>
        </is>
      </c>
      <c r="D592" t="inlineStr">
        <is>
          <t>&lt;http://purl.obolibrary.org/obo/MBA_485&gt;</t>
        </is>
      </c>
    </row>
    <row r="593">
      <c r="A593">
        <f>HYPERLINK("https://www.ebi.ac.uk/ols/ontologies/uberon/terms?iri=http://purl.obolibrary.org/obo/UBERON_0005401","cerebral hemisphere gray matter")</f>
        <v/>
      </c>
      <c r="B593" t="inlineStr">
        <is>
          <t>&lt;http://purl.obolibrary.org/obo/UBERON_0005401&gt;</t>
        </is>
      </c>
      <c r="C593" t="inlineStr">
        <is>
          <t>Striatum ventral region</t>
        </is>
      </c>
      <c r="D593" t="inlineStr">
        <is>
          <t>&lt;http://purl.obolibrary.org/obo/MBA_493&gt;</t>
        </is>
      </c>
    </row>
    <row r="594">
      <c r="A594">
        <f>HYPERLINK("https://www.ebi.ac.uk/ols/ontologies/uberon/terms?iri=http://purl.obolibrary.org/obo/UBERON_0002437","cerebral hemisphere white matter")</f>
        <v/>
      </c>
      <c r="B594" t="inlineStr">
        <is>
          <t>&lt;http://purl.obolibrary.org/obo/UBERON_0002437&gt;</t>
        </is>
      </c>
      <c r="C594" t="inlineStr">
        <is>
          <t>white matter</t>
        </is>
      </c>
      <c r="D594" t="inlineStr">
        <is>
          <t>&lt;http://purl.obolibrary.org/obo/PBA_294022044&gt;</t>
        </is>
      </c>
    </row>
    <row r="595">
      <c r="A595">
        <f>HYPERLINK("https://www.ebi.ac.uk/ols/ontologies/uberon/terms?iri=http://purl.obolibrary.org/obo/UBERON_0022248","cerebral nerve fasciculus")</f>
        <v/>
      </c>
      <c r="B595" t="inlineStr">
        <is>
          <t>&lt;http://purl.obolibrary.org/obo/UBERON_0022248&gt;</t>
        </is>
      </c>
      <c r="C595" t="inlineStr">
        <is>
          <t>forebrain ipsilateral fiber tracts</t>
        </is>
      </c>
      <c r="D595" t="inlineStr">
        <is>
          <t>&lt;http://purl.obolibrary.org/obo/DHBA_10568&gt;</t>
        </is>
      </c>
    </row>
    <row r="596">
      <c r="A596">
        <f>HYPERLINK("https://www.ebi.ac.uk/ols/ontologies/uberon/terms?iri=http://purl.obolibrary.org/obo/UBERON_0022248","cerebral nerve fasciculus")</f>
        <v/>
      </c>
      <c r="B596" t="inlineStr">
        <is>
          <t>&lt;http://purl.obolibrary.org/obo/UBERON_0022248&gt;</t>
        </is>
      </c>
      <c r="C596" t="inlineStr">
        <is>
          <t>medial forebrain bundle</t>
        </is>
      </c>
      <c r="D596" t="inlineStr">
        <is>
          <t>&lt;http://purl.obolibrary.org/obo/DHBA_10587&gt;</t>
        </is>
      </c>
    </row>
    <row r="597">
      <c r="A597">
        <f>HYPERLINK("https://www.ebi.ac.uk/ols/ontologies/uberon/terms?iri=http://purl.obolibrary.org/obo/UBERON_0022248","cerebral nerve fasciculus")</f>
        <v/>
      </c>
      <c r="B597" t="inlineStr">
        <is>
          <t>&lt;http://purl.obolibrary.org/obo/UBERON_0022248&gt;</t>
        </is>
      </c>
      <c r="C597" t="inlineStr">
        <is>
          <t>thalamic fasciculus</t>
        </is>
      </c>
      <c r="D597" t="inlineStr">
        <is>
          <t>&lt;http://purl.obolibrary.org/obo/DHBA_10593&gt;</t>
        </is>
      </c>
    </row>
    <row r="598">
      <c r="A598">
        <f>HYPERLINK("https://www.ebi.ac.uk/ols/ontologies/uberon/terms?iri=http://purl.obolibrary.org/obo/UBERON_0022248","cerebral nerve fasciculus")</f>
        <v/>
      </c>
      <c r="B598" t="inlineStr">
        <is>
          <t>&lt;http://purl.obolibrary.org/obo/UBERON_0022248&gt;</t>
        </is>
      </c>
      <c r="C598" t="inlineStr">
        <is>
          <t>uncinate fasciculus</t>
        </is>
      </c>
      <c r="D598" t="inlineStr">
        <is>
          <t>&lt;http://purl.obolibrary.org/obo/DHBA_10594&gt;</t>
        </is>
      </c>
    </row>
    <row r="599">
      <c r="A599">
        <f>HYPERLINK("https://www.ebi.ac.uk/ols/ontologies/uberon/terms?iri=http://purl.obolibrary.org/obo/UBERON_0022248","cerebral nerve fasciculus")</f>
        <v/>
      </c>
      <c r="B599" t="inlineStr">
        <is>
          <t>&lt;http://purl.obolibrary.org/obo/UBERON_0022248&gt;</t>
        </is>
      </c>
      <c r="C599" t="inlineStr">
        <is>
          <t>dorsal longitudinal fasciculus</t>
        </is>
      </c>
      <c r="D599" t="inlineStr">
        <is>
          <t>&lt;http://purl.obolibrary.org/obo/DHBA_12035&gt;</t>
        </is>
      </c>
    </row>
    <row r="600">
      <c r="A600">
        <f>HYPERLINK("https://www.ebi.ac.uk/ols/ontologies/uberon/terms?iri=http://purl.obolibrary.org/obo/UBERON_0022248","cerebral nerve fasciculus")</f>
        <v/>
      </c>
      <c r="B600" t="inlineStr">
        <is>
          <t>&lt;http://purl.obolibrary.org/obo/UBERON_0022248&gt;</t>
        </is>
      </c>
      <c r="C600" t="inlineStr">
        <is>
          <t>subthalamic fasciculus</t>
        </is>
      </c>
      <c r="D600" t="inlineStr">
        <is>
          <t>&lt;http://purl.obolibrary.org/obo/DHBA_12089&gt;</t>
        </is>
      </c>
    </row>
    <row r="601">
      <c r="A601">
        <f>HYPERLINK("https://www.ebi.ac.uk/ols/ontologies/uberon/terms?iri=http://purl.obolibrary.org/obo/UBERON_0022248","cerebral nerve fasciculus")</f>
        <v/>
      </c>
      <c r="B601" t="inlineStr">
        <is>
          <t>&lt;http://purl.obolibrary.org/obo/UBERON_0022248&gt;</t>
        </is>
      </c>
      <c r="C601" t="inlineStr">
        <is>
          <t>cuneate fasciculus</t>
        </is>
      </c>
      <c r="D601" t="inlineStr">
        <is>
          <t>&lt;http://purl.obolibrary.org/obo/DHBA_12731&gt;</t>
        </is>
      </c>
    </row>
    <row r="602">
      <c r="A602">
        <f>HYPERLINK("https://www.ebi.ac.uk/ols/ontologies/uberon/terms?iri=http://purl.obolibrary.org/obo/UBERON_0022248","cerebral nerve fasciculus")</f>
        <v/>
      </c>
      <c r="B602" t="inlineStr">
        <is>
          <t>&lt;http://purl.obolibrary.org/obo/UBERON_0022248&gt;</t>
        </is>
      </c>
      <c r="C602" t="inlineStr">
        <is>
          <t>gracile fasciculus</t>
        </is>
      </c>
      <c r="D602" t="inlineStr">
        <is>
          <t>&lt;http://purl.obolibrary.org/obo/DHBA_12739&gt;</t>
        </is>
      </c>
    </row>
    <row r="603">
      <c r="A603">
        <f>HYPERLINK("https://www.ebi.ac.uk/ols/ontologies/uberon/terms?iri=http://purl.obolibrary.org/obo/UBERON_0022248","cerebral nerve fasciculus")</f>
        <v/>
      </c>
      <c r="B603" t="inlineStr">
        <is>
          <t>&lt;http://purl.obolibrary.org/obo/UBERON_0022248&gt;</t>
        </is>
      </c>
      <c r="C603" t="inlineStr">
        <is>
          <t>medial longitudinal fasciculus</t>
        </is>
      </c>
      <c r="D603" t="inlineStr">
        <is>
          <t>&lt;http://purl.obolibrary.org/obo/DHBA_12764&gt;</t>
        </is>
      </c>
    </row>
    <row r="604">
      <c r="A604">
        <f>HYPERLINK("https://www.ebi.ac.uk/ols/ontologies/uberon/terms?iri=http://purl.obolibrary.org/obo/UBERON_0022248","cerebral nerve fasciculus")</f>
        <v/>
      </c>
      <c r="B604" t="inlineStr">
        <is>
          <t>&lt;http://purl.obolibrary.org/obo/UBERON_0022248&gt;</t>
        </is>
      </c>
      <c r="C604" t="inlineStr">
        <is>
          <t>fasciculus retroflexus</t>
        </is>
      </c>
      <c r="D604" t="inlineStr">
        <is>
          <t>&lt;http://purl.obolibrary.org/obo/HBA_12953&gt;</t>
        </is>
      </c>
    </row>
    <row r="605">
      <c r="A605">
        <f>HYPERLINK("https://www.ebi.ac.uk/ols/ontologies/uberon/terms?iri=http://purl.obolibrary.org/obo/UBERON_0022248","cerebral nerve fasciculus")</f>
        <v/>
      </c>
      <c r="B605" t="inlineStr">
        <is>
          <t>&lt;http://purl.obolibrary.org/obo/UBERON_0022248&gt;</t>
        </is>
      </c>
      <c r="C605" t="inlineStr">
        <is>
          <t>medial forebrain bundle</t>
        </is>
      </c>
      <c r="D605" t="inlineStr">
        <is>
          <t>&lt;http://purl.obolibrary.org/obo/HBA_265505190&gt;</t>
        </is>
      </c>
    </row>
    <row r="606">
      <c r="A606">
        <f>HYPERLINK("https://www.ebi.ac.uk/ols/ontologies/uberon/terms?iri=http://purl.obolibrary.org/obo/UBERON_0022248","cerebral nerve fasciculus")</f>
        <v/>
      </c>
      <c r="B606" t="inlineStr">
        <is>
          <t>&lt;http://purl.obolibrary.org/obo/UBERON_0022248&gt;</t>
        </is>
      </c>
      <c r="C606" t="inlineStr">
        <is>
          <t>subthalamic fasciculus</t>
        </is>
      </c>
      <c r="D606" t="inlineStr">
        <is>
          <t>&lt;http://purl.obolibrary.org/obo/HBA_265505350&gt;</t>
        </is>
      </c>
    </row>
    <row r="607">
      <c r="A607">
        <f>HYPERLINK("https://www.ebi.ac.uk/ols/ontologies/uberon/terms?iri=http://purl.obolibrary.org/obo/UBERON_0022248","cerebral nerve fasciculus")</f>
        <v/>
      </c>
      <c r="B607" t="inlineStr">
        <is>
          <t>&lt;http://purl.obolibrary.org/obo/UBERON_0022248&gt;</t>
        </is>
      </c>
      <c r="C607" t="inlineStr">
        <is>
          <t>thalamic fasciculus</t>
        </is>
      </c>
      <c r="D607" t="inlineStr">
        <is>
          <t>&lt;http://purl.obolibrary.org/obo/HBA_265505374&gt;</t>
        </is>
      </c>
    </row>
    <row r="608">
      <c r="A608">
        <f>HYPERLINK("https://www.ebi.ac.uk/ols/ontologies/uberon/terms?iri=http://purl.obolibrary.org/obo/UBERON_0022248","cerebral nerve fasciculus")</f>
        <v/>
      </c>
      <c r="B608" t="inlineStr">
        <is>
          <t>&lt;http://purl.obolibrary.org/obo/UBERON_0022248&gt;</t>
        </is>
      </c>
      <c r="C608" t="inlineStr">
        <is>
          <t>cuneate fasciculus</t>
        </is>
      </c>
      <c r="D608" t="inlineStr">
        <is>
          <t>&lt;http://purl.obolibrary.org/obo/HBA_265505550&gt;</t>
        </is>
      </c>
    </row>
    <row r="609">
      <c r="A609">
        <f>HYPERLINK("https://www.ebi.ac.uk/ols/ontologies/uberon/terms?iri=http://purl.obolibrary.org/obo/UBERON_0022248","cerebral nerve fasciculus")</f>
        <v/>
      </c>
      <c r="B609" t="inlineStr">
        <is>
          <t>&lt;http://purl.obolibrary.org/obo/UBERON_0022248&gt;</t>
        </is>
      </c>
      <c r="C609" t="inlineStr">
        <is>
          <t>gracile fasciculus</t>
        </is>
      </c>
      <c r="D609" t="inlineStr">
        <is>
          <t>&lt;http://purl.obolibrary.org/obo/HBA_265505586&gt;</t>
        </is>
      </c>
    </row>
    <row r="610">
      <c r="A610">
        <f>HYPERLINK("https://www.ebi.ac.uk/ols/ontologies/uberon/terms?iri=http://purl.obolibrary.org/obo/UBERON_0022248","cerebral nerve fasciculus")</f>
        <v/>
      </c>
      <c r="B610" t="inlineStr">
        <is>
          <t>&lt;http://purl.obolibrary.org/obo/UBERON_0022248&gt;</t>
        </is>
      </c>
      <c r="C610" t="inlineStr">
        <is>
          <t>dorsal longitudinal fasciculus, Right</t>
        </is>
      </c>
      <c r="D610" t="inlineStr">
        <is>
          <t>&lt;http://purl.obolibrary.org/obo/HBA_9348&gt;</t>
        </is>
      </c>
    </row>
    <row r="611">
      <c r="A611">
        <f>HYPERLINK("https://www.ebi.ac.uk/ols/ontologies/uberon/terms?iri=http://purl.obolibrary.org/obo/UBERON_0022248","cerebral nerve fasciculus")</f>
        <v/>
      </c>
      <c r="B611" t="inlineStr">
        <is>
          <t>&lt;http://purl.obolibrary.org/obo/UBERON_0022248&gt;</t>
        </is>
      </c>
      <c r="C611" t="inlineStr">
        <is>
          <t>medial longitudinal fasciculus, Right</t>
        </is>
      </c>
      <c r="D611" t="inlineStr">
        <is>
          <t>&lt;http://purl.obolibrary.org/obo/HBA_9351&gt;</t>
        </is>
      </c>
    </row>
    <row r="612">
      <c r="A612">
        <f>HYPERLINK("https://www.ebi.ac.uk/ols/ontologies/uberon/terms?iri=http://purl.obolibrary.org/obo/UBERON_0002623","cerebral peduncle")</f>
        <v/>
      </c>
      <c r="B612" t="inlineStr">
        <is>
          <t>&lt;http://purl.obolibrary.org/obo/UBERON_0002623&gt;</t>
        </is>
      </c>
      <c r="C612" t="inlineStr">
        <is>
          <t>cerebal peduncle</t>
        </is>
      </c>
      <c r="D612" t="inlineStr">
        <is>
          <t>&lt;http://purl.obolibrary.org/obo/MBA_924&gt;</t>
        </is>
      </c>
    </row>
    <row r="613">
      <c r="A613">
        <f>HYPERLINK("https://www.ebi.ac.uk/ols/ontologies/uberon/terms?iri=http://purl.obolibrary.org/obo/UBERON_0014644","cerebrocerebellum")</f>
        <v/>
      </c>
      <c r="B613" t="inlineStr">
        <is>
          <t>&lt;http://purl.obolibrary.org/obo/UBERON_0014644&gt;</t>
        </is>
      </c>
      <c r="C613" t="inlineStr">
        <is>
          <t>lateral hemisphere of cerebellum</t>
        </is>
      </c>
      <c r="D613" t="inlineStr">
        <is>
          <t>&lt;http://purl.obolibrary.org/obo/DHBA_12390&gt;</t>
        </is>
      </c>
    </row>
    <row r="614">
      <c r="A614">
        <f>HYPERLINK("https://www.ebi.ac.uk/ols/ontologies/uberon/terms?iri=http://purl.obolibrary.org/obo/UBERON_0001886","choroid plexus")</f>
        <v/>
      </c>
      <c r="B614" t="inlineStr">
        <is>
          <t>&lt;http://purl.obolibrary.org/obo/UBERON_0001886&gt;</t>
        </is>
      </c>
      <c r="C614" t="inlineStr">
        <is>
          <t>choroid plexus</t>
        </is>
      </c>
      <c r="D614" t="inlineStr">
        <is>
          <t>&lt;http://purl.obolibrary.org/obo/MBA_108&gt;</t>
        </is>
      </c>
    </row>
    <row r="615">
      <c r="A615">
        <f>HYPERLINK("https://www.ebi.ac.uk/ols/ontologies/uberon/terms?iri=http://purl.obolibrary.org/obo/UBERON_0002290","choroid plexus of fourth ventricle")</f>
        <v/>
      </c>
      <c r="B615" t="inlineStr">
        <is>
          <t>&lt;http://purl.obolibrary.org/obo/UBERON_0002290&gt;</t>
        </is>
      </c>
      <c r="C615" t="inlineStr">
        <is>
          <t>choroid plexus of the fourth ventricle</t>
        </is>
      </c>
      <c r="D615" t="inlineStr">
        <is>
          <t>&lt;http://purl.obolibrary.org/obo/DHBA_12808&gt;</t>
        </is>
      </c>
    </row>
    <row r="616">
      <c r="A616">
        <f>HYPERLINK("https://www.ebi.ac.uk/ols/ontologies/uberon/terms?iri=http://purl.obolibrary.org/obo/UBERON_0002290","choroid plexus of fourth ventricle")</f>
        <v/>
      </c>
      <c r="B616" t="inlineStr">
        <is>
          <t>&lt;http://purl.obolibrary.org/obo/UBERON_0002290&gt;</t>
        </is>
      </c>
      <c r="C616" t="inlineStr">
        <is>
          <t>choroid plexus of the fourth ventricle</t>
        </is>
      </c>
      <c r="D616" t="inlineStr">
        <is>
          <t>&lt;http://purl.obolibrary.org/obo/HBA_9710&gt;</t>
        </is>
      </c>
    </row>
    <row r="617">
      <c r="A617">
        <f>HYPERLINK("https://www.ebi.ac.uk/ols/ontologies/uberon/terms?iri=http://purl.obolibrary.org/obo/UBERON_0002307","choroid plexus of lateral ventricle")</f>
        <v/>
      </c>
      <c r="B617" t="inlineStr">
        <is>
          <t>&lt;http://purl.obolibrary.org/obo/UBERON_0002307&gt;</t>
        </is>
      </c>
      <c r="C617" t="inlineStr">
        <is>
          <t>choroid plexus of lateral ventricle</t>
        </is>
      </c>
      <c r="D617" t="inlineStr">
        <is>
          <t>&lt;http://purl.obolibrary.org/obo/DHBA_10601&gt;</t>
        </is>
      </c>
    </row>
    <row r="618">
      <c r="A618">
        <f>HYPERLINK("https://www.ebi.ac.uk/ols/ontologies/uberon/terms?iri=http://purl.obolibrary.org/obo/UBERON_0002307","choroid plexus of lateral ventricle")</f>
        <v/>
      </c>
      <c r="B618" t="inlineStr">
        <is>
          <t>&lt;http://purl.obolibrary.org/obo/UBERON_0002307&gt;</t>
        </is>
      </c>
      <c r="C618" t="inlineStr">
        <is>
          <t>choroid plexus of the lateral ventricle</t>
        </is>
      </c>
      <c r="D618" t="inlineStr">
        <is>
          <t>&lt;http://purl.obolibrary.org/obo/HBA_9708&gt;</t>
        </is>
      </c>
    </row>
    <row r="619">
      <c r="A619">
        <f>HYPERLINK("https://www.ebi.ac.uk/ols/ontologies/uberon/terms?iri=http://purl.obolibrary.org/obo/UBERON_0002307","choroid plexus of lateral ventricle")</f>
        <v/>
      </c>
      <c r="B619" t="inlineStr">
        <is>
          <t>&lt;http://purl.obolibrary.org/obo/UBERON_0002307&gt;</t>
        </is>
      </c>
      <c r="C619" t="inlineStr">
        <is>
          <t>choroid plexus</t>
        </is>
      </c>
      <c r="D619" t="inlineStr">
        <is>
          <t>&lt;http://purl.obolibrary.org/obo/MBA_108&gt;</t>
        </is>
      </c>
    </row>
    <row r="620">
      <c r="A620">
        <f>HYPERLINK("https://www.ebi.ac.uk/ols/ontologies/uberon/terms?iri=http://purl.obolibrary.org/obo/UBERON_0002288","choroid plexus of third ventricle")</f>
        <v/>
      </c>
      <c r="B620" t="inlineStr">
        <is>
          <t>&lt;http://purl.obolibrary.org/obo/UBERON_0002288&gt;</t>
        </is>
      </c>
      <c r="C620" t="inlineStr">
        <is>
          <t>choroid plexus of the third ventricle</t>
        </is>
      </c>
      <c r="D620" t="inlineStr">
        <is>
          <t>&lt;http://purl.obolibrary.org/obo/HBA_9709&gt;</t>
        </is>
      </c>
    </row>
    <row r="621">
      <c r="A621">
        <f>HYPERLINK("https://www.ebi.ac.uk/ols/ontologies/uberon/terms?iri=http://purl.obolibrary.org/obo/UBERON_0003027","cingulate cortex")</f>
        <v/>
      </c>
      <c r="B621" t="inlineStr">
        <is>
          <t>&lt;http://purl.obolibrary.org/obo/UBERON_0003027&gt;</t>
        </is>
      </c>
      <c r="C621" t="inlineStr">
        <is>
          <t>cingulate neocortex</t>
        </is>
      </c>
      <c r="D621" t="inlineStr">
        <is>
          <t>&lt;http://purl.obolibrary.org/obo/DHBA_10277&gt;</t>
        </is>
      </c>
    </row>
    <row r="622">
      <c r="A622">
        <f>HYPERLINK("https://www.ebi.ac.uk/ols/ontologies/uberon/terms?iri=http://purl.obolibrary.org/obo/UBERON_0003027","cingulate cortex")</f>
        <v/>
      </c>
      <c r="B622" t="inlineStr">
        <is>
          <t>&lt;http://purl.obolibrary.org/obo/UBERON_0003027&gt;</t>
        </is>
      </c>
      <c r="C622" t="inlineStr">
        <is>
          <t>cingulate cortex</t>
        </is>
      </c>
      <c r="D622" t="inlineStr">
        <is>
          <t>&lt;http://purl.obolibrary.org/obo/DMBA_16072&gt;</t>
        </is>
      </c>
    </row>
    <row r="623">
      <c r="A623">
        <f>HYPERLINK("https://www.ebi.ac.uk/ols/ontologies/uberon/terms?iri=http://purl.obolibrary.org/obo/UBERON_0022428","cingulate cortex cingulum")</f>
        <v/>
      </c>
      <c r="B623" t="inlineStr">
        <is>
          <t>&lt;http://purl.obolibrary.org/obo/UBERON_0022428&gt;</t>
        </is>
      </c>
      <c r="C623" t="inlineStr">
        <is>
          <t>cingulum bundle in cingulate cortex</t>
        </is>
      </c>
      <c r="D623" t="inlineStr">
        <is>
          <t>&lt;http://purl.obolibrary.org/obo/DHBA_15539&gt;</t>
        </is>
      </c>
    </row>
    <row r="624">
      <c r="A624">
        <f>HYPERLINK("https://www.ebi.ac.uk/ols/ontologies/uberon/terms?iri=http://purl.obolibrary.org/obo/UBERON_0002967","cingulate gyrus")</f>
        <v/>
      </c>
      <c r="B624" t="inlineStr">
        <is>
          <t>&lt;http://purl.obolibrary.org/obo/UBERON_0002967&gt;</t>
        </is>
      </c>
      <c r="C624" t="inlineStr">
        <is>
          <t>cingulate gyrus</t>
        </is>
      </c>
      <c r="D624" t="inlineStr">
        <is>
          <t>&lt;http://purl.obolibrary.org/obo/DHBA_12156&gt;</t>
        </is>
      </c>
    </row>
    <row r="625">
      <c r="A625">
        <f>HYPERLINK("https://www.ebi.ac.uk/ols/ontologies/uberon/terms?iri=http://purl.obolibrary.org/obo/UBERON_0002967","cingulate gyrus")</f>
        <v/>
      </c>
      <c r="B625" t="inlineStr">
        <is>
          <t>&lt;http://purl.obolibrary.org/obo/UBERON_0002967&gt;</t>
        </is>
      </c>
      <c r="C625" t="inlineStr">
        <is>
          <t>cingulate gyrus</t>
        </is>
      </c>
      <c r="D625" t="inlineStr">
        <is>
          <t>&lt;http://purl.obolibrary.org/obo/HBA_4220&gt;</t>
        </is>
      </c>
    </row>
    <row r="626">
      <c r="A626">
        <f>HYPERLINK("https://www.ebi.ac.uk/ols/ontologies/uberon/terms?iri=http://purl.obolibrary.org/obo/UBERON_0002710","cingulate sulcus")</f>
        <v/>
      </c>
      <c r="B626" t="inlineStr">
        <is>
          <t>&lt;http://purl.obolibrary.org/obo/UBERON_0002710&gt;</t>
        </is>
      </c>
      <c r="C626" t="inlineStr">
        <is>
          <t>cingulate sulcus</t>
        </is>
      </c>
      <c r="D626" t="inlineStr">
        <is>
          <t>&lt;http://purl.obolibrary.org/obo/DHBA_10615&gt;</t>
        </is>
      </c>
    </row>
    <row r="627">
      <c r="A627">
        <f>HYPERLINK("https://www.ebi.ac.uk/ols/ontologies/uberon/terms?iri=http://purl.obolibrary.org/obo/UBERON_0002710","cingulate sulcus")</f>
        <v/>
      </c>
      <c r="B627" t="inlineStr">
        <is>
          <t>&lt;http://purl.obolibrary.org/obo/UBERON_0002710&gt;</t>
        </is>
      </c>
      <c r="C627" t="inlineStr">
        <is>
          <t>cingulate sulcus</t>
        </is>
      </c>
      <c r="D627" t="inlineStr">
        <is>
          <t>&lt;http://purl.obolibrary.org/obo/HBA_9364&gt;</t>
        </is>
      </c>
    </row>
    <row r="628">
      <c r="A628">
        <f>HYPERLINK("https://www.ebi.ac.uk/ols/ontologies/uberon/terms?iri=http://purl.obolibrary.org/obo/UBERON_0003961","cingulum of brain")</f>
        <v/>
      </c>
      <c r="B628" t="inlineStr">
        <is>
          <t>&lt;http://purl.obolibrary.org/obo/UBERON_0003961&gt;</t>
        </is>
      </c>
      <c r="C628" t="inlineStr">
        <is>
          <t>cingulum bundle</t>
        </is>
      </c>
      <c r="D628" t="inlineStr">
        <is>
          <t>&lt;http://purl.obolibrary.org/obo/DHBA_10572&gt;</t>
        </is>
      </c>
    </row>
    <row r="629">
      <c r="A629">
        <f>HYPERLINK("https://www.ebi.ac.uk/ols/ontologies/uberon/terms?iri=http://purl.obolibrary.org/obo/UBERON_0003961","cingulum of brain")</f>
        <v/>
      </c>
      <c r="B629" t="inlineStr">
        <is>
          <t>&lt;http://purl.obolibrary.org/obo/UBERON_0003961&gt;</t>
        </is>
      </c>
      <c r="C629" t="inlineStr">
        <is>
          <t>cingulum bundle</t>
        </is>
      </c>
      <c r="D629" t="inlineStr">
        <is>
          <t>&lt;http://purl.obolibrary.org/obo/HBA_9240&gt;</t>
        </is>
      </c>
    </row>
    <row r="630">
      <c r="A630">
        <f>HYPERLINK("https://www.ebi.ac.uk/ols/ontologies/uberon/terms?iri=http://purl.obolibrary.org/obo/UBERON_0003961","cingulum of brain")</f>
        <v/>
      </c>
      <c r="B630" t="inlineStr">
        <is>
          <t>&lt;http://purl.obolibrary.org/obo/UBERON_0003961&gt;</t>
        </is>
      </c>
      <c r="C630" t="inlineStr">
        <is>
          <t>cingulum bundle</t>
        </is>
      </c>
      <c r="D630" t="inlineStr">
        <is>
          <t>&lt;http://purl.obolibrary.org/obo/MBA_940&gt;</t>
        </is>
      </c>
    </row>
    <row r="631">
      <c r="A631">
        <f>HYPERLINK("https://www.ebi.ac.uk/ols/ontologies/uberon/terms?iri=http://purl.obolibrary.org/obo/UBERON_0035596","circular nucleus of antherior hypothalamic nucleus")</f>
        <v/>
      </c>
      <c r="B631" t="inlineStr">
        <is>
          <t>&lt;http://purl.obolibrary.org/obo/UBERON_0035596&gt;</t>
        </is>
      </c>
      <c r="C631" t="inlineStr">
        <is>
          <t>Nucleus circularis</t>
        </is>
      </c>
      <c r="D631" t="inlineStr">
        <is>
          <t>&lt;http://purl.obolibrary.org/obo/MBA_432&gt;</t>
        </is>
      </c>
    </row>
    <row r="632">
      <c r="A632">
        <f>HYPERLINK("https://www.ebi.ac.uk/ols/ontologies/uberon/terms?iri=http://purl.obolibrary.org/obo/UBERON_0002713","circular sulcus of insula")</f>
        <v/>
      </c>
      <c r="B632" t="inlineStr">
        <is>
          <t>&lt;http://purl.obolibrary.org/obo/UBERON_0002713&gt;</t>
        </is>
      </c>
      <c r="C632" t="inlineStr">
        <is>
          <t>circular sulcus</t>
        </is>
      </c>
      <c r="D632" t="inlineStr">
        <is>
          <t>&lt;http://purl.obolibrary.org/obo/HBA_9398&gt;</t>
        </is>
      </c>
    </row>
    <row r="633">
      <c r="A633">
        <f>HYPERLINK("https://www.ebi.ac.uk/ols/ontologies/uberon/terms?iri=http://purl.obolibrary.org/obo/UBERON_0002729","claustral amygdaloid area")</f>
        <v/>
      </c>
      <c r="B633" t="inlineStr">
        <is>
          <t>&lt;http://purl.obolibrary.org/obo/UBERON_0002729&gt;</t>
        </is>
      </c>
      <c r="C633" t="inlineStr">
        <is>
          <t>ventral claustrum</t>
        </is>
      </c>
      <c r="D633" t="inlineStr">
        <is>
          <t>&lt;http://purl.obolibrary.org/obo/DHBA_10348&gt;</t>
        </is>
      </c>
    </row>
    <row r="634">
      <c r="A634">
        <f>HYPERLINK("https://www.ebi.ac.uk/ols/ontologies/uberon/terms?iri=http://purl.obolibrary.org/obo/UBERON_0002023","claustrum of brain")</f>
        <v/>
      </c>
      <c r="B634" t="inlineStr">
        <is>
          <t>&lt;http://purl.obolibrary.org/obo/UBERON_0002023&gt;</t>
        </is>
      </c>
      <c r="C634" t="inlineStr">
        <is>
          <t>claustrum</t>
        </is>
      </c>
      <c r="D634" t="inlineStr">
        <is>
          <t>&lt;http://purl.obolibrary.org/obo/DHBA_10346&gt;</t>
        </is>
      </c>
    </row>
    <row r="635">
      <c r="A635">
        <f>HYPERLINK("https://www.ebi.ac.uk/ols/ontologies/uberon/terms?iri=http://purl.obolibrary.org/obo/UBERON_0002023","claustrum of brain")</f>
        <v/>
      </c>
      <c r="B635" t="inlineStr">
        <is>
          <t>&lt;http://purl.obolibrary.org/obo/UBERON_0002023&gt;</t>
        </is>
      </c>
      <c r="C635" t="inlineStr">
        <is>
          <t>claustrum</t>
        </is>
      </c>
      <c r="D635" t="inlineStr">
        <is>
          <t>&lt;http://purl.obolibrary.org/obo/DMBA_15984&gt;</t>
        </is>
      </c>
    </row>
    <row r="636">
      <c r="A636">
        <f>HYPERLINK("https://www.ebi.ac.uk/ols/ontologies/uberon/terms?iri=http://purl.obolibrary.org/obo/UBERON_0002023","claustrum of brain")</f>
        <v/>
      </c>
      <c r="B636" t="inlineStr">
        <is>
          <t>&lt;http://purl.obolibrary.org/obo/UBERON_0002023&gt;</t>
        </is>
      </c>
      <c r="C636" t="inlineStr">
        <is>
          <t>claustrum</t>
        </is>
      </c>
      <c r="D636" t="inlineStr">
        <is>
          <t>&lt;http://purl.obolibrary.org/obo/HBA_4321&gt;</t>
        </is>
      </c>
    </row>
    <row r="637">
      <c r="A637">
        <f>HYPERLINK("https://www.ebi.ac.uk/ols/ontologies/uberon/terms?iri=http://purl.obolibrary.org/obo/UBERON_0002023","claustrum of brain")</f>
        <v/>
      </c>
      <c r="B637" t="inlineStr">
        <is>
          <t>&lt;http://purl.obolibrary.org/obo/UBERON_0002023&gt;</t>
        </is>
      </c>
      <c r="C637" t="inlineStr">
        <is>
          <t>Claustrum</t>
        </is>
      </c>
      <c r="D637" t="inlineStr">
        <is>
          <t>&lt;http://purl.obolibrary.org/obo/MBA_583&gt;</t>
        </is>
      </c>
    </row>
    <row r="638">
      <c r="A638">
        <f>HYPERLINK("https://www.ebi.ac.uk/ols/ontologies/uberon/terms?iri=http://purl.obolibrary.org/obo/UBERON_0002023","claustrum of brain")</f>
        <v/>
      </c>
      <c r="B638" t="inlineStr">
        <is>
          <t>&lt;http://purl.obolibrary.org/obo/UBERON_0002023&gt;</t>
        </is>
      </c>
      <c r="C638" t="inlineStr">
        <is>
          <t>claustrum</t>
        </is>
      </c>
      <c r="D638" t="inlineStr">
        <is>
          <t>&lt;http://purl.obolibrary.org/obo/PBA_128012960&gt;</t>
        </is>
      </c>
    </row>
    <row r="639">
      <c r="A639">
        <f>HYPERLINK("https://www.ebi.ac.uk/ols/ontologies/uberon/terms?iri=http://purl.obolibrary.org/obo/UBERON_0004727","cochlear nerve")</f>
        <v/>
      </c>
      <c r="B639" t="inlineStr">
        <is>
          <t>&lt;http://purl.obolibrary.org/obo/UBERON_0004727&gt;</t>
        </is>
      </c>
      <c r="C639" t="inlineStr">
        <is>
          <t>cochlear nerve</t>
        </is>
      </c>
      <c r="D639" t="inlineStr">
        <is>
          <t>&lt;http://purl.obolibrary.org/obo/MBA_948&gt;</t>
        </is>
      </c>
    </row>
    <row r="640">
      <c r="A640">
        <f>HYPERLINK("https://www.ebi.ac.uk/ols/ontologies/uberon/terms?iri=http://purl.obolibrary.org/obo/UBERON_0002610","cochlear nuclear complex")</f>
        <v/>
      </c>
      <c r="B640" t="inlineStr">
        <is>
          <t>&lt;http://purl.obolibrary.org/obo/UBERON_0002610&gt;</t>
        </is>
      </c>
      <c r="C640" t="inlineStr">
        <is>
          <t>cochlear nuclei</t>
        </is>
      </c>
      <c r="D640" t="inlineStr">
        <is>
          <t>&lt;http://purl.obolibrary.org/obo/DHBA_12437&gt;</t>
        </is>
      </c>
    </row>
    <row r="641">
      <c r="A641">
        <f>HYPERLINK("https://www.ebi.ac.uk/ols/ontologies/uberon/terms?iri=http://purl.obolibrary.org/obo/UBERON_0002610","cochlear nuclear complex")</f>
        <v/>
      </c>
      <c r="B641" t="inlineStr">
        <is>
          <t>&lt;http://purl.obolibrary.org/obo/UBERON_0002610&gt;</t>
        </is>
      </c>
      <c r="C641" t="inlineStr">
        <is>
          <t>cochlear nuclei</t>
        </is>
      </c>
      <c r="D641" t="inlineStr">
        <is>
          <t>&lt;http://purl.obolibrary.org/obo/HBA_9528&gt;</t>
        </is>
      </c>
    </row>
    <row r="642">
      <c r="A642">
        <f>HYPERLINK("https://www.ebi.ac.uk/ols/ontologies/uberon/terms?iri=http://purl.obolibrary.org/obo/UBERON_0002610","cochlear nuclear complex")</f>
        <v/>
      </c>
      <c r="B642" t="inlineStr">
        <is>
          <t>&lt;http://purl.obolibrary.org/obo/UBERON_0002610&gt;</t>
        </is>
      </c>
      <c r="C642" t="inlineStr">
        <is>
          <t>Cochlear nuclei</t>
        </is>
      </c>
      <c r="D642" t="inlineStr">
        <is>
          <t>&lt;http://purl.obolibrary.org/obo/MBA_607&gt;</t>
        </is>
      </c>
    </row>
    <row r="643">
      <c r="A643">
        <f>HYPERLINK("https://www.ebi.ac.uk/ols/ontologies/uberon/terms?iri=http://purl.obolibrary.org/obo/UBERON_0002716","collateral sulcus")</f>
        <v/>
      </c>
      <c r="B643" t="inlineStr">
        <is>
          <t>&lt;http://purl.obolibrary.org/obo/UBERON_0002716&gt;</t>
        </is>
      </c>
      <c r="C643" t="inlineStr">
        <is>
          <t>collateral sulcus</t>
        </is>
      </c>
      <c r="D643" t="inlineStr">
        <is>
          <t>&lt;http://purl.obolibrary.org/obo/DHBA_10618&gt;</t>
        </is>
      </c>
    </row>
    <row r="644">
      <c r="A644">
        <f>HYPERLINK("https://www.ebi.ac.uk/ols/ontologies/uberon/terms?iri=http://purl.obolibrary.org/obo/UBERON_0002716","collateral sulcus")</f>
        <v/>
      </c>
      <c r="B644" t="inlineStr">
        <is>
          <t>&lt;http://purl.obolibrary.org/obo/UBERON_0002716&gt;</t>
        </is>
      </c>
      <c r="C644" t="inlineStr">
        <is>
          <t>collateral sulcus</t>
        </is>
      </c>
      <c r="D644" t="inlineStr">
        <is>
          <t>&lt;http://purl.obolibrary.org/obo/HBA_9380&gt;</t>
        </is>
      </c>
    </row>
    <row r="645">
      <c r="A645">
        <f>HYPERLINK("https://www.ebi.ac.uk/ols/ontologies/uberon/terms?iri=http://purl.obolibrary.org/obo/UBERON_0010011","collection of basal ganglia")</f>
        <v/>
      </c>
      <c r="B645" t="inlineStr">
        <is>
          <t>&lt;http://purl.obolibrary.org/obo/UBERON_0010011&gt;</t>
        </is>
      </c>
      <c r="C645" t="inlineStr">
        <is>
          <t>cerebral nuclei</t>
        </is>
      </c>
      <c r="D645" t="inlineStr">
        <is>
          <t>&lt;http://purl.obolibrary.org/obo/DHBA_10331&gt;</t>
        </is>
      </c>
    </row>
    <row r="646">
      <c r="A646">
        <f>HYPERLINK("https://www.ebi.ac.uk/ols/ontologies/uberon/terms?iri=http://purl.obolibrary.org/obo/UBERON_0010011","collection of basal ganglia")</f>
        <v/>
      </c>
      <c r="B646" t="inlineStr">
        <is>
          <t>&lt;http://purl.obolibrary.org/obo/UBERON_0010011&gt;</t>
        </is>
      </c>
      <c r="C646" t="inlineStr">
        <is>
          <t>cerebral nuclei</t>
        </is>
      </c>
      <c r="D646" t="inlineStr">
        <is>
          <t>&lt;http://purl.obolibrary.org/obo/HBA_4275&gt;</t>
        </is>
      </c>
    </row>
    <row r="647">
      <c r="A647">
        <f>HYPERLINK("https://www.ebi.ac.uk/ols/ontologies/uberon/terms?iri=http://purl.obolibrary.org/obo/UBERON_0010011","collection of basal ganglia")</f>
        <v/>
      </c>
      <c r="B647" t="inlineStr">
        <is>
          <t>&lt;http://purl.obolibrary.org/obo/UBERON_0010011&gt;</t>
        </is>
      </c>
      <c r="C647" t="inlineStr">
        <is>
          <t>basal ganglia</t>
        </is>
      </c>
      <c r="D647" t="inlineStr">
        <is>
          <t>&lt;http://purl.obolibrary.org/obo/HBA_4276&gt;</t>
        </is>
      </c>
    </row>
    <row r="648">
      <c r="A648">
        <f>HYPERLINK("https://www.ebi.ac.uk/ols/ontologies/uberon/terms?iri=http://purl.obolibrary.org/obo/UBERON_0010011","collection of basal ganglia")</f>
        <v/>
      </c>
      <c r="B648" t="inlineStr">
        <is>
          <t>&lt;http://purl.obolibrary.org/obo/UBERON_0010011&gt;</t>
        </is>
      </c>
      <c r="C648" t="inlineStr">
        <is>
          <t>Cerebral nuclei</t>
        </is>
      </c>
      <c r="D648" t="inlineStr">
        <is>
          <t>&lt;http://purl.obolibrary.org/obo/MBA_623&gt;</t>
        </is>
      </c>
    </row>
    <row r="649">
      <c r="A649">
        <f>HYPERLINK("https://www.ebi.ac.uk/ols/ontologies/uberon/terms?iri=http://purl.obolibrary.org/obo/UBERON_0010011","collection of basal ganglia")</f>
        <v/>
      </c>
      <c r="B649" t="inlineStr">
        <is>
          <t>&lt;http://purl.obolibrary.org/obo/UBERON_0010011&gt;</t>
        </is>
      </c>
      <c r="C649" t="inlineStr">
        <is>
          <t>cerebral nuclei</t>
        </is>
      </c>
      <c r="D649" t="inlineStr">
        <is>
          <t>&lt;http://purl.obolibrary.org/obo/PBA_128012596&gt;</t>
        </is>
      </c>
    </row>
    <row r="650">
      <c r="A650">
        <f>HYPERLINK("https://www.ebi.ac.uk/ols/ontologies/uberon/terms?iri=http://purl.obolibrary.org/obo/UBERON_0010011","collection of basal ganglia")</f>
        <v/>
      </c>
      <c r="B650" t="inlineStr">
        <is>
          <t>&lt;http://purl.obolibrary.org/obo/UBERON_0010011&gt;</t>
        </is>
      </c>
      <c r="C650" t="inlineStr">
        <is>
          <t>basal nuclei (basal ganglia)</t>
        </is>
      </c>
      <c r="D650" t="inlineStr">
        <is>
          <t>&lt;http://purl.obolibrary.org/obo/PBA_4001&gt;</t>
        </is>
      </c>
    </row>
    <row r="651">
      <c r="A651">
        <f>HYPERLINK("https://www.ebi.ac.uk/ols/ontologies/uberon/terms?iri=http://purl.obolibrary.org/obo/UBERON_0003028","commissure of inferior colliculus")</f>
        <v/>
      </c>
      <c r="B651" t="inlineStr">
        <is>
          <t>&lt;http://purl.obolibrary.org/obo/UBERON_0003028&gt;</t>
        </is>
      </c>
      <c r="C651" t="inlineStr">
        <is>
          <t>commissure of inferior colliculus</t>
        </is>
      </c>
      <c r="D651" t="inlineStr">
        <is>
          <t>&lt;http://purl.obolibrary.org/obo/DHBA_12333&gt;</t>
        </is>
      </c>
    </row>
    <row r="652">
      <c r="A652">
        <f>HYPERLINK("https://www.ebi.ac.uk/ols/ontologies/uberon/terms?iri=http://purl.obolibrary.org/obo/UBERON_0003028","commissure of inferior colliculus")</f>
        <v/>
      </c>
      <c r="B652" t="inlineStr">
        <is>
          <t>&lt;http://purl.obolibrary.org/obo/UBERON_0003028&gt;</t>
        </is>
      </c>
      <c r="C652" t="inlineStr">
        <is>
          <t>commissure of the inferior colliculus</t>
        </is>
      </c>
      <c r="D652" t="inlineStr">
        <is>
          <t>&lt;http://purl.obolibrary.org/obo/HBA_265505434&gt;</t>
        </is>
      </c>
    </row>
    <row r="653">
      <c r="A653">
        <f>HYPERLINK("https://www.ebi.ac.uk/ols/ontologies/uberon/terms?iri=http://purl.obolibrary.org/obo/UBERON_0003028","commissure of inferior colliculus")</f>
        <v/>
      </c>
      <c r="B653" t="inlineStr">
        <is>
          <t>&lt;http://purl.obolibrary.org/obo/UBERON_0003028&gt;</t>
        </is>
      </c>
      <c r="C653" t="inlineStr">
        <is>
          <t>inferior colliculus commissure</t>
        </is>
      </c>
      <c r="D653" t="inlineStr">
        <is>
          <t>&lt;http://purl.obolibrary.org/obo/MBA_633&gt;</t>
        </is>
      </c>
    </row>
    <row r="654">
      <c r="A654">
        <f>HYPERLINK("https://www.ebi.ac.uk/ols/ontologies/uberon/terms?iri=http://purl.obolibrary.org/obo/UBERON_0002583","commissure of superior colliculus")</f>
        <v/>
      </c>
      <c r="B654" t="inlineStr">
        <is>
          <t>&lt;http://purl.obolibrary.org/obo/UBERON_0002583&gt;</t>
        </is>
      </c>
      <c r="C654" t="inlineStr">
        <is>
          <t>superior colliculus commissure</t>
        </is>
      </c>
      <c r="D654" t="inlineStr">
        <is>
          <t>&lt;http://purl.obolibrary.org/obo/MBA_336&gt;</t>
        </is>
      </c>
    </row>
    <row r="655">
      <c r="A655">
        <f>HYPERLINK("https://www.ebi.ac.uk/ols/ontologies/uberon/terms?iri=http://purl.obolibrary.org/obo/UBERON_0019294","commissure of telencephalon")</f>
        <v/>
      </c>
      <c r="B655" t="inlineStr">
        <is>
          <t>&lt;http://purl.obolibrary.org/obo/UBERON_0019294&gt;</t>
        </is>
      </c>
      <c r="C655" t="inlineStr">
        <is>
          <t>telencephalic commissures</t>
        </is>
      </c>
      <c r="D655" t="inlineStr">
        <is>
          <t>&lt;http://purl.obolibrary.org/obo/HBA_9220&gt;</t>
        </is>
      </c>
    </row>
    <row r="656">
      <c r="A656">
        <f>HYPERLINK("https://www.ebi.ac.uk/ols/ontologies/uberon/terms?iri=http://purl.obolibrary.org/obo/UBERON_0005347","copula pyramidis")</f>
        <v/>
      </c>
      <c r="B656" t="inlineStr">
        <is>
          <t>&lt;http://purl.obolibrary.org/obo/UBERON_0005347&gt;</t>
        </is>
      </c>
      <c r="C656" t="inlineStr">
        <is>
          <t>Copula pyramidis</t>
        </is>
      </c>
      <c r="D656" t="inlineStr">
        <is>
          <t>&lt;http://purl.obolibrary.org/obo/MBA_1033&gt;</t>
        </is>
      </c>
    </row>
    <row r="657">
      <c r="A657">
        <f>HYPERLINK("https://www.ebi.ac.uk/ols/ontologies/uberon/terms?iri=http://purl.obolibrary.org/obo/UBERON_0012170","core of nucleus accumbens")</f>
        <v/>
      </c>
      <c r="B657" t="inlineStr">
        <is>
          <t>&lt;http://purl.obolibrary.org/obo/UBERON_0012170&gt;</t>
        </is>
      </c>
      <c r="C657" t="inlineStr">
        <is>
          <t>core of nucleus accumbens</t>
        </is>
      </c>
      <c r="D657" t="inlineStr">
        <is>
          <t>&lt;http://purl.obolibrary.org/obo/DHBA_10340&gt;</t>
        </is>
      </c>
    </row>
    <row r="658">
      <c r="A658">
        <f>HYPERLINK("https://www.ebi.ac.uk/ols/ontologies/uberon/terms?iri=http://purl.obolibrary.org/obo/UBERON_0012170","core of nucleus accumbens")</f>
        <v/>
      </c>
      <c r="B658" t="inlineStr">
        <is>
          <t>&lt;http://purl.obolibrary.org/obo/UBERON_0012170&gt;</t>
        </is>
      </c>
      <c r="C658" t="inlineStr">
        <is>
          <t>core of nucleus accumbens</t>
        </is>
      </c>
      <c r="D658" t="inlineStr">
        <is>
          <t>&lt;http://purl.obolibrary.org/obo/PBA_10093&gt;</t>
        </is>
      </c>
    </row>
    <row r="659">
      <c r="A659">
        <f>HYPERLINK("https://www.ebi.ac.uk/ols/ontologies/uberon/terms?iri=http://purl.obolibrary.org/obo/UBERON_0004682","corona radiata of neuraxis")</f>
        <v/>
      </c>
      <c r="B659" t="inlineStr">
        <is>
          <t>&lt;http://purl.obolibrary.org/obo/UBERON_0004682&gt;</t>
        </is>
      </c>
      <c r="C659" t="inlineStr">
        <is>
          <t>corona radiata</t>
        </is>
      </c>
      <c r="D659" t="inlineStr">
        <is>
          <t>&lt;http://purl.obolibrary.org/obo/DHBA_12030&gt;</t>
        </is>
      </c>
    </row>
    <row r="660">
      <c r="A660">
        <f>HYPERLINK("https://www.ebi.ac.uk/ols/ontologies/uberon/terms?iri=http://purl.obolibrary.org/obo/UBERON_0004682","corona radiata of neuraxis")</f>
        <v/>
      </c>
      <c r="B660" t="inlineStr">
        <is>
          <t>&lt;http://purl.obolibrary.org/obo/UBERON_0004682&gt;</t>
        </is>
      </c>
      <c r="C660" t="inlineStr">
        <is>
          <t>corona radiata</t>
        </is>
      </c>
      <c r="D660" t="inlineStr">
        <is>
          <t>&lt;http://purl.obolibrary.org/obo/HBA_265505046&gt;</t>
        </is>
      </c>
    </row>
    <row r="661">
      <c r="A661">
        <f>HYPERLINK("https://www.ebi.ac.uk/ols/ontologies/uberon/terms?iri=http://purl.obolibrary.org/obo/UBERON_0002259","corpora quadrigemina")</f>
        <v/>
      </c>
      <c r="B661" t="inlineStr">
        <is>
          <t>&lt;http://purl.obolibrary.org/obo/UBERON_0002259&gt;</t>
        </is>
      </c>
      <c r="C661" t="inlineStr">
        <is>
          <t>quadrigeminal body</t>
        </is>
      </c>
      <c r="D661" t="inlineStr">
        <is>
          <t>&lt;http://purl.obolibrary.org/obo/DHBA_12375&gt;</t>
        </is>
      </c>
    </row>
    <row r="662">
      <c r="A662">
        <f>HYPERLINK("https://www.ebi.ac.uk/ols/ontologies/uberon/terms?iri=http://purl.obolibrary.org/obo/UBERON_0002336","corpus callosum")</f>
        <v/>
      </c>
      <c r="B662" t="inlineStr">
        <is>
          <t>&lt;http://purl.obolibrary.org/obo/UBERON_0002336&gt;</t>
        </is>
      </c>
      <c r="C662" t="inlineStr">
        <is>
          <t>corpus callosum</t>
        </is>
      </c>
      <c r="D662" t="inlineStr">
        <is>
          <t>&lt;http://purl.obolibrary.org/obo/DHBA_10561&gt;</t>
        </is>
      </c>
    </row>
    <row r="663">
      <c r="A663">
        <f>HYPERLINK("https://www.ebi.ac.uk/ols/ontologies/uberon/terms?iri=http://purl.obolibrary.org/obo/UBERON_0002336","corpus callosum")</f>
        <v/>
      </c>
      <c r="B663" t="inlineStr">
        <is>
          <t>&lt;http://purl.obolibrary.org/obo/UBERON_0002336&gt;</t>
        </is>
      </c>
      <c r="C663" t="inlineStr">
        <is>
          <t>corpus callosum</t>
        </is>
      </c>
      <c r="D663" t="inlineStr">
        <is>
          <t>&lt;http://purl.obolibrary.org/obo/HBA_9222&gt;</t>
        </is>
      </c>
    </row>
    <row r="664">
      <c r="A664">
        <f>HYPERLINK("https://www.ebi.ac.uk/ols/ontologies/uberon/terms?iri=http://purl.obolibrary.org/obo/UBERON_0002336","corpus callosum")</f>
        <v/>
      </c>
      <c r="B664" t="inlineStr">
        <is>
          <t>&lt;http://purl.obolibrary.org/obo/UBERON_0002336&gt;</t>
        </is>
      </c>
      <c r="C664" t="inlineStr">
        <is>
          <t>corpus callosum</t>
        </is>
      </c>
      <c r="D664" t="inlineStr">
        <is>
          <t>&lt;http://purl.obolibrary.org/obo/MBA_776&gt;</t>
        </is>
      </c>
    </row>
    <row r="665">
      <c r="A665">
        <f>HYPERLINK("https://www.ebi.ac.uk/ols/ontologies/uberon/terms?iri=http://purl.obolibrary.org/obo/UBERON_0002891","cortical amygdaloid nucleus")</f>
        <v/>
      </c>
      <c r="B665" t="inlineStr">
        <is>
          <t>&lt;http://purl.obolibrary.org/obo/UBERON_0002891&gt;</t>
        </is>
      </c>
      <c r="C665" t="inlineStr">
        <is>
          <t>Cortical amygdalar area</t>
        </is>
      </c>
      <c r="D665" t="inlineStr">
        <is>
          <t>&lt;http://purl.obolibrary.org/obo/MBA_631&gt;</t>
        </is>
      </c>
    </row>
    <row r="666">
      <c r="A666">
        <f>HYPERLINK("https://www.ebi.ac.uk/ols/ontologies/uberon/terms?iri=http://purl.obolibrary.org/obo/UBERON_0005390","cortical layer I")</f>
        <v/>
      </c>
      <c r="B666" t="inlineStr">
        <is>
          <t>&lt;http://purl.obolibrary.org/obo/UBERON_0005390&gt;</t>
        </is>
      </c>
      <c r="C666" t="inlineStr">
        <is>
          <t>layer I</t>
        </is>
      </c>
      <c r="D666" t="inlineStr">
        <is>
          <t>&lt;http://purl.obolibrary.org/obo/PBA_294021786&gt;</t>
        </is>
      </c>
    </row>
    <row r="667">
      <c r="A667">
        <f>HYPERLINK("https://www.ebi.ac.uk/ols/ontologies/uberon/terms?iri=http://purl.obolibrary.org/obo/UBERON_0005391","cortical layer II")</f>
        <v/>
      </c>
      <c r="B667" t="inlineStr">
        <is>
          <t>&lt;http://purl.obolibrary.org/obo/UBERON_0005391&gt;</t>
        </is>
      </c>
      <c r="C667" t="inlineStr">
        <is>
          <t>layer II</t>
        </is>
      </c>
      <c r="D667" t="inlineStr">
        <is>
          <t>&lt;http://purl.obolibrary.org/obo/PBA_294021800&gt;</t>
        </is>
      </c>
    </row>
    <row r="668">
      <c r="A668">
        <f>HYPERLINK("https://www.ebi.ac.uk/ols/ontologies/uberon/terms?iri=http://purl.obolibrary.org/obo/UBERON_0005392","cortical layer III")</f>
        <v/>
      </c>
      <c r="B668" t="inlineStr">
        <is>
          <t>&lt;http://purl.obolibrary.org/obo/UBERON_0005392&gt;</t>
        </is>
      </c>
      <c r="C668" t="inlineStr">
        <is>
          <t>layer III</t>
        </is>
      </c>
      <c r="D668" t="inlineStr">
        <is>
          <t>&lt;http://purl.obolibrary.org/obo/PBA_294021824&gt;</t>
        </is>
      </c>
    </row>
    <row r="669">
      <c r="A669">
        <f>HYPERLINK("https://www.ebi.ac.uk/ols/ontologies/uberon/terms?iri=http://purl.obolibrary.org/obo/UBERON_0005393","cortical layer IV")</f>
        <v/>
      </c>
      <c r="B669" t="inlineStr">
        <is>
          <t>&lt;http://purl.obolibrary.org/obo/UBERON_0005393&gt;</t>
        </is>
      </c>
      <c r="C669" t="inlineStr">
        <is>
          <t>layer IV</t>
        </is>
      </c>
      <c r="D669" t="inlineStr">
        <is>
          <t>&lt;http://purl.obolibrary.org/obo/PBA_294021852&gt;</t>
        </is>
      </c>
    </row>
    <row r="670">
      <c r="A670">
        <f>HYPERLINK("https://www.ebi.ac.uk/ols/ontologies/uberon/terms?iri=http://purl.obolibrary.org/obo/UBERON_0005394","cortical layer V")</f>
        <v/>
      </c>
      <c r="B670" t="inlineStr">
        <is>
          <t>&lt;http://purl.obolibrary.org/obo/UBERON_0005394&gt;</t>
        </is>
      </c>
      <c r="C670" t="inlineStr">
        <is>
          <t>layer V</t>
        </is>
      </c>
      <c r="D670" t="inlineStr">
        <is>
          <t>&lt;http://purl.obolibrary.org/obo/PBA_294021878&gt;</t>
        </is>
      </c>
    </row>
    <row r="671">
      <c r="A671">
        <f>HYPERLINK("https://www.ebi.ac.uk/ols/ontologies/uberon/terms?iri=http://purl.obolibrary.org/obo/UBERON_0005395","cortical layer VI")</f>
        <v/>
      </c>
      <c r="B671" t="inlineStr">
        <is>
          <t>&lt;http://purl.obolibrary.org/obo/UBERON_0005395&gt;</t>
        </is>
      </c>
      <c r="C671" t="inlineStr">
        <is>
          <t>layer VI</t>
        </is>
      </c>
      <c r="D671" t="inlineStr">
        <is>
          <t>&lt;http://purl.obolibrary.org/obo/PBA_294021896&gt;</t>
        </is>
      </c>
    </row>
    <row r="672">
      <c r="A672">
        <f>HYPERLINK("https://www.ebi.ac.uk/ols/ontologies/uberon/terms?iri=http://purl.obolibrary.org/obo/UBERON_0005343","cortical plate")</f>
        <v/>
      </c>
      <c r="B672" t="inlineStr">
        <is>
          <t>&lt;http://purl.obolibrary.org/obo/UBERON_0005343&gt;</t>
        </is>
      </c>
      <c r="C672" t="inlineStr">
        <is>
          <t>cortical plate</t>
        </is>
      </c>
      <c r="D672" t="inlineStr">
        <is>
          <t>&lt;http://purl.obolibrary.org/obo/DHBA_10515&gt;</t>
        </is>
      </c>
    </row>
    <row r="673">
      <c r="A673">
        <f>HYPERLINK("https://www.ebi.ac.uk/ols/ontologies/uberon/terms?iri=http://purl.obolibrary.org/obo/UBERON_0005343","cortical plate")</f>
        <v/>
      </c>
      <c r="B673" t="inlineStr">
        <is>
          <t>&lt;http://purl.obolibrary.org/obo/UBERON_0005343&gt;</t>
        </is>
      </c>
      <c r="C673" t="inlineStr">
        <is>
          <t>Cortical plate</t>
        </is>
      </c>
      <c r="D673" t="inlineStr">
        <is>
          <t>&lt;http://purl.obolibrary.org/obo/MBA_695&gt;</t>
        </is>
      </c>
    </row>
    <row r="674">
      <c r="A674">
        <f>HYPERLINK("https://www.ebi.ac.uk/ols/ontologies/uberon/terms?iri=http://purl.obolibrary.org/obo/UBERON_0005343","cortical plate")</f>
        <v/>
      </c>
      <c r="B674" t="inlineStr">
        <is>
          <t>&lt;http://purl.obolibrary.org/obo/UBERON_0005343&gt;</t>
        </is>
      </c>
      <c r="C674" t="inlineStr">
        <is>
          <t>cortical plate</t>
        </is>
      </c>
      <c r="D674" t="inlineStr">
        <is>
          <t>&lt;http://purl.obolibrary.org/obo/PBA_294021914&gt;</t>
        </is>
      </c>
    </row>
    <row r="675">
      <c r="A675">
        <f>HYPERLINK("https://www.ebi.ac.uk/ols/ontologies/uberon/terms?iri=http://purl.obolibrary.org/obo/UBERON_0004035","cortical subplate")</f>
        <v/>
      </c>
      <c r="B675" t="inlineStr">
        <is>
          <t>&lt;http://purl.obolibrary.org/obo/UBERON_0004035&gt;</t>
        </is>
      </c>
      <c r="C675" t="inlineStr">
        <is>
          <t>subplate zone</t>
        </is>
      </c>
      <c r="D675" t="inlineStr">
        <is>
          <t>&lt;http://purl.obolibrary.org/obo/DHBA_10522&gt;</t>
        </is>
      </c>
    </row>
    <row r="676">
      <c r="A676">
        <f>HYPERLINK("https://www.ebi.ac.uk/ols/ontologies/uberon/terms?iri=http://purl.obolibrary.org/obo/UBERON_0004035","cortical subplate")</f>
        <v/>
      </c>
      <c r="B676" t="inlineStr">
        <is>
          <t>&lt;http://purl.obolibrary.org/obo/UBERON_0004035&gt;</t>
        </is>
      </c>
      <c r="C676" t="inlineStr">
        <is>
          <t>subplate</t>
        </is>
      </c>
      <c r="D676" t="inlineStr">
        <is>
          <t>&lt;http://purl.obolibrary.org/obo/PBA_294021932&gt;</t>
        </is>
      </c>
    </row>
    <row r="677">
      <c r="A677">
        <f>HYPERLINK("https://www.ebi.ac.uk/ols/ontologies/uberon/terms?iri=http://purl.obolibrary.org/obo/UBERON_0022272","corticobulbar tract")</f>
        <v/>
      </c>
      <c r="B677" t="inlineStr">
        <is>
          <t>&lt;http://purl.obolibrary.org/obo/UBERON_0022272&gt;</t>
        </is>
      </c>
      <c r="C677" t="inlineStr">
        <is>
          <t>corticobulbar tract</t>
        </is>
      </c>
      <c r="D677" t="inlineStr">
        <is>
          <t>&lt;http://purl.obolibrary.org/obo/DHBA_12774&gt;</t>
        </is>
      </c>
    </row>
    <row r="678">
      <c r="A678">
        <f>HYPERLINK("https://www.ebi.ac.uk/ols/ontologies/uberon/terms?iri=http://purl.obolibrary.org/obo/UBERON_0022272","corticobulbar tract")</f>
        <v/>
      </c>
      <c r="B678" t="inlineStr">
        <is>
          <t>&lt;http://purl.obolibrary.org/obo/UBERON_0022272&gt;</t>
        </is>
      </c>
      <c r="C678" t="inlineStr">
        <is>
          <t>corticobulbar tract</t>
        </is>
      </c>
      <c r="D678" t="inlineStr">
        <is>
          <t>&lt;http://purl.obolibrary.org/obo/HBA_265505058&gt;</t>
        </is>
      </c>
    </row>
    <row r="679">
      <c r="A679">
        <f>HYPERLINK("https://www.ebi.ac.uk/ols/ontologies/uberon/terms?iri=http://purl.obolibrary.org/obo/UBERON_0022272","corticobulbar tract")</f>
        <v/>
      </c>
      <c r="B679" t="inlineStr">
        <is>
          <t>&lt;http://purl.obolibrary.org/obo/UBERON_0022272&gt;</t>
        </is>
      </c>
      <c r="C679" t="inlineStr">
        <is>
          <t>corticobulbar tract</t>
        </is>
      </c>
      <c r="D679" t="inlineStr">
        <is>
          <t>&lt;http://purl.obolibrary.org/obo/MBA_994&gt;</t>
        </is>
      </c>
    </row>
    <row r="680">
      <c r="A680">
        <f>HYPERLINK("https://www.ebi.ac.uk/ols/ontologies/uberon/terms?iri=http://purl.obolibrary.org/obo/UBERON_0006108","corticomedial nuclear complex")</f>
        <v/>
      </c>
      <c r="B680" t="inlineStr">
        <is>
          <t>&lt;http://purl.obolibrary.org/obo/UBERON_0006108&gt;</t>
        </is>
      </c>
      <c r="C680" t="inlineStr">
        <is>
          <t>corticomedial nuclear group</t>
        </is>
      </c>
      <c r="D680" t="inlineStr">
        <is>
          <t>&lt;http://purl.obolibrary.org/obo/DHBA_10372&gt;</t>
        </is>
      </c>
    </row>
    <row r="681">
      <c r="A681">
        <f>HYPERLINK("https://www.ebi.ac.uk/ols/ontologies/uberon/terms?iri=http://purl.obolibrary.org/obo/UBERON_0022271","corticopontine fibers")</f>
        <v/>
      </c>
      <c r="B681" t="inlineStr">
        <is>
          <t>&lt;http://purl.obolibrary.org/obo/UBERON_0022271&gt;</t>
        </is>
      </c>
      <c r="C681" t="inlineStr">
        <is>
          <t>cortico-pontine fibers, pontine part</t>
        </is>
      </c>
      <c r="D681" t="inlineStr">
        <is>
          <t>&lt;http://purl.obolibrary.org/obo/DHBA_266441721&gt;</t>
        </is>
      </c>
    </row>
    <row r="682">
      <c r="A682">
        <f>HYPERLINK("https://www.ebi.ac.uk/ols/ontologies/uberon/terms?iri=http://purl.obolibrary.org/obo/UBERON_0022271","corticopontine fibers")</f>
        <v/>
      </c>
      <c r="B682" t="inlineStr">
        <is>
          <t>&lt;http://purl.obolibrary.org/obo/UBERON_0022271&gt;</t>
        </is>
      </c>
      <c r="C682" t="inlineStr">
        <is>
          <t>cortico-pontine fibers</t>
        </is>
      </c>
      <c r="D682" t="inlineStr">
        <is>
          <t>&lt;http://purl.obolibrary.org/obo/HBA_265505490&gt;</t>
        </is>
      </c>
    </row>
    <row r="683">
      <c r="A683">
        <f>HYPERLINK("https://www.ebi.ac.uk/ols/ontologies/uberon/terms?iri=http://purl.obolibrary.org/obo/UBERON_0002707","corticospinal tract")</f>
        <v/>
      </c>
      <c r="B683" t="inlineStr">
        <is>
          <t>&lt;http://purl.obolibrary.org/obo/UBERON_0002707&gt;</t>
        </is>
      </c>
      <c r="C683" t="inlineStr">
        <is>
          <t>corticospinal tract</t>
        </is>
      </c>
      <c r="D683" t="inlineStr">
        <is>
          <t>&lt;http://purl.obolibrary.org/obo/DHBA_12776&gt;</t>
        </is>
      </c>
    </row>
    <row r="684">
      <c r="A684">
        <f>HYPERLINK("https://www.ebi.ac.uk/ols/ontologies/uberon/terms?iri=http://purl.obolibrary.org/obo/UBERON_0002707","corticospinal tract")</f>
        <v/>
      </c>
      <c r="B684" t="inlineStr">
        <is>
          <t>&lt;http://purl.obolibrary.org/obo/UBERON_0002707&gt;</t>
        </is>
      </c>
      <c r="C684" t="inlineStr">
        <is>
          <t>corticospinal tract</t>
        </is>
      </c>
      <c r="D684" t="inlineStr">
        <is>
          <t>&lt;http://purl.obolibrary.org/obo/DMBA_17756&gt;</t>
        </is>
      </c>
    </row>
    <row r="685">
      <c r="A685">
        <f>HYPERLINK("https://www.ebi.ac.uk/ols/ontologies/uberon/terms?iri=http://purl.obolibrary.org/obo/UBERON_0002707","corticospinal tract")</f>
        <v/>
      </c>
      <c r="B685" t="inlineStr">
        <is>
          <t>&lt;http://purl.obolibrary.org/obo/UBERON_0002707&gt;</t>
        </is>
      </c>
      <c r="C685" t="inlineStr">
        <is>
          <t>corticospinal tract</t>
        </is>
      </c>
      <c r="D685" t="inlineStr">
        <is>
          <t>&lt;http://purl.obolibrary.org/obo/HBA_265505574&gt;</t>
        </is>
      </c>
    </row>
    <row r="686">
      <c r="A686">
        <f>HYPERLINK("https://www.ebi.ac.uk/ols/ontologies/uberon/terms?iri=http://purl.obolibrary.org/obo/UBERON_0002707","corticospinal tract")</f>
        <v/>
      </c>
      <c r="B686" t="inlineStr">
        <is>
          <t>&lt;http://purl.obolibrary.org/obo/UBERON_0002707&gt;</t>
        </is>
      </c>
      <c r="C686" t="inlineStr">
        <is>
          <t>pyramid</t>
        </is>
      </c>
      <c r="D686" t="inlineStr">
        <is>
          <t>&lt;http://purl.obolibrary.org/obo/MBA_190&gt;</t>
        </is>
      </c>
    </row>
    <row r="687">
      <c r="A687">
        <f>HYPERLINK("https://www.ebi.ac.uk/ols/ontologies/uberon/terms?iri=http://purl.obolibrary.org/obo/UBERON_0002707","corticospinal tract")</f>
        <v/>
      </c>
      <c r="B687" t="inlineStr">
        <is>
          <t>&lt;http://purl.obolibrary.org/obo/UBERON_0002707&gt;</t>
        </is>
      </c>
      <c r="C687" t="inlineStr">
        <is>
          <t>corticospinal tract</t>
        </is>
      </c>
      <c r="D687" t="inlineStr">
        <is>
          <t>&lt;http://purl.obolibrary.org/obo/MBA_784&gt;</t>
        </is>
      </c>
    </row>
    <row r="688">
      <c r="A688">
        <f>HYPERLINK("https://www.ebi.ac.uk/ols/ontologies/uberon/terms?iri=http://purl.obolibrary.org/obo/UBERON_0002556","corticotectal tract")</f>
        <v/>
      </c>
      <c r="B688" t="inlineStr">
        <is>
          <t>&lt;http://purl.obolibrary.org/obo/UBERON_0002556&gt;</t>
        </is>
      </c>
      <c r="C688" t="inlineStr">
        <is>
          <t>corticotectal fibers</t>
        </is>
      </c>
      <c r="D688" t="inlineStr">
        <is>
          <t>&lt;http://purl.obolibrary.org/obo/DHBA_12050&gt;</t>
        </is>
      </c>
    </row>
    <row r="689">
      <c r="A689">
        <f>HYPERLINK("https://www.ebi.ac.uk/ols/ontologies/uberon/terms?iri=http://purl.obolibrary.org/obo/UBERON_0002556","corticotectal tract")</f>
        <v/>
      </c>
      <c r="B689" t="inlineStr">
        <is>
          <t>&lt;http://purl.obolibrary.org/obo/UBERON_0002556&gt;</t>
        </is>
      </c>
      <c r="C689" t="inlineStr">
        <is>
          <t>corticotectal tract</t>
        </is>
      </c>
      <c r="D689" t="inlineStr">
        <is>
          <t>&lt;http://purl.obolibrary.org/obo/MBA_1036&gt;</t>
        </is>
      </c>
    </row>
    <row r="690">
      <c r="A690">
        <f>HYPERLINK("https://www.ebi.ac.uk/ols/ontologies/uberon/terms?iri=http://purl.obolibrary.org/obo/UBERON_0001785","cranial nerve")</f>
        <v/>
      </c>
      <c r="B690" t="inlineStr">
        <is>
          <t>&lt;http://purl.obolibrary.org/obo/UBERON_0001785&gt;</t>
        </is>
      </c>
      <c r="C690" t="inlineStr">
        <is>
          <t>cranial nerves</t>
        </is>
      </c>
      <c r="D690" t="inlineStr">
        <is>
          <t>&lt;http://purl.obolibrary.org/obo/HBA_9299&gt;</t>
        </is>
      </c>
    </row>
    <row r="691">
      <c r="A691">
        <f>HYPERLINK("https://www.ebi.ac.uk/ols/ontologies/uberon/terms?iri=http://purl.obolibrary.org/obo/UBERON_0001785","cranial nerve")</f>
        <v/>
      </c>
      <c r="B691" t="inlineStr">
        <is>
          <t>&lt;http://purl.obolibrary.org/obo/UBERON_0001785&gt;</t>
        </is>
      </c>
      <c r="C691" t="inlineStr">
        <is>
          <t>cranial nerves</t>
        </is>
      </c>
      <c r="D691" t="inlineStr">
        <is>
          <t>&lt;http://purl.obolibrary.org/obo/MBA_967&gt;</t>
        </is>
      </c>
    </row>
    <row r="692">
      <c r="A692">
        <f>HYPERLINK("https://www.ebi.ac.uk/ols/ontologies/uberon/terms?iri=http://purl.obolibrary.org/obo/UBERON_0000941","cranial nerve II")</f>
        <v/>
      </c>
      <c r="B692" t="inlineStr">
        <is>
          <t>&lt;http://purl.obolibrary.org/obo/UBERON_0000941&gt;</t>
        </is>
      </c>
      <c r="C692" t="inlineStr">
        <is>
          <t>optic nerve</t>
        </is>
      </c>
      <c r="D692" t="inlineStr">
        <is>
          <t>&lt;http://purl.obolibrary.org/obo/DHBA_15544&gt;</t>
        </is>
      </c>
    </row>
    <row r="693">
      <c r="A693">
        <f>HYPERLINK("https://www.ebi.ac.uk/ols/ontologies/uberon/terms?iri=http://purl.obolibrary.org/obo/UBERON_0000941","cranial nerve II")</f>
        <v/>
      </c>
      <c r="B693" t="inlineStr">
        <is>
          <t>&lt;http://purl.obolibrary.org/obo/UBERON_0000941&gt;</t>
        </is>
      </c>
      <c r="C693" t="inlineStr">
        <is>
          <t>optic nerve</t>
        </is>
      </c>
      <c r="D693" t="inlineStr">
        <is>
          <t>&lt;http://purl.obolibrary.org/obo/HBA_9307&gt;</t>
        </is>
      </c>
    </row>
    <row r="694">
      <c r="A694">
        <f>HYPERLINK("https://www.ebi.ac.uk/ols/ontologies/uberon/terms?iri=http://purl.obolibrary.org/obo/UBERON_0000941","cranial nerve II")</f>
        <v/>
      </c>
      <c r="B694" t="inlineStr">
        <is>
          <t>&lt;http://purl.obolibrary.org/obo/UBERON_0000941&gt;</t>
        </is>
      </c>
      <c r="C694" t="inlineStr">
        <is>
          <t>optic nerve</t>
        </is>
      </c>
      <c r="D694" t="inlineStr">
        <is>
          <t>&lt;http://purl.obolibrary.org/obo/MBA_848&gt;</t>
        </is>
      </c>
    </row>
    <row r="695">
      <c r="A695">
        <f>HYPERLINK("https://www.ebi.ac.uk/ols/ontologies/uberon/terms?iri=http://purl.obolibrary.org/obo/UBERON_0005832","cuneate fasciculus")</f>
        <v/>
      </c>
      <c r="B695" t="inlineStr">
        <is>
          <t>&lt;http://purl.obolibrary.org/obo/UBERON_0005832&gt;</t>
        </is>
      </c>
      <c r="C695" t="inlineStr">
        <is>
          <t>cuneate fasciculus</t>
        </is>
      </c>
      <c r="D695" t="inlineStr">
        <is>
          <t>&lt;http://purl.obolibrary.org/obo/DHBA_12731&gt;</t>
        </is>
      </c>
    </row>
    <row r="696">
      <c r="A696">
        <f>HYPERLINK("https://www.ebi.ac.uk/ols/ontologies/uberon/terms?iri=http://purl.obolibrary.org/obo/UBERON_0005832","cuneate fasciculus")</f>
        <v/>
      </c>
      <c r="B696" t="inlineStr">
        <is>
          <t>&lt;http://purl.obolibrary.org/obo/UBERON_0005832&gt;</t>
        </is>
      </c>
      <c r="C696" t="inlineStr">
        <is>
          <t>cuneate fasciculus</t>
        </is>
      </c>
      <c r="D696" t="inlineStr">
        <is>
          <t>&lt;http://purl.obolibrary.org/obo/HBA_265505550&gt;</t>
        </is>
      </c>
    </row>
    <row r="697">
      <c r="A697">
        <f>HYPERLINK("https://www.ebi.ac.uk/ols/ontologies/uberon/terms?iri=http://purl.obolibrary.org/obo/UBERON_0005832","cuneate fasciculus")</f>
        <v/>
      </c>
      <c r="B697" t="inlineStr">
        <is>
          <t>&lt;http://purl.obolibrary.org/obo/UBERON_0005832&gt;</t>
        </is>
      </c>
      <c r="C697" t="inlineStr">
        <is>
          <t>cuneate fascicle</t>
        </is>
      </c>
      <c r="D697" t="inlineStr">
        <is>
          <t>&lt;http://purl.obolibrary.org/obo/MBA_380&gt;</t>
        </is>
      </c>
    </row>
    <row r="698">
      <c r="A698">
        <f>HYPERLINK("https://www.ebi.ac.uk/ols/ontologies/uberon/terms?iri=http://purl.obolibrary.org/obo/UBERON_0005835","cuneate fasciculus of spinal cord")</f>
        <v/>
      </c>
      <c r="B698" t="inlineStr">
        <is>
          <t>&lt;http://purl.obolibrary.org/obo/UBERON_0005835&gt;</t>
        </is>
      </c>
      <c r="C698" t="inlineStr">
        <is>
          <t>cuneate fascicle</t>
        </is>
      </c>
      <c r="D698" t="inlineStr">
        <is>
          <t>&lt;http://purl.obolibrary.org/obo/MBA_380&gt;</t>
        </is>
      </c>
    </row>
    <row r="699">
      <c r="A699">
        <f>HYPERLINK("https://www.ebi.ac.uk/ols/ontologies/uberon/terms?iri=http://purl.obolibrary.org/obo/UBERON_0002045","cuneate nucleus")</f>
        <v/>
      </c>
      <c r="B699" t="inlineStr">
        <is>
          <t>&lt;http://purl.obolibrary.org/obo/UBERON_0002045&gt;</t>
        </is>
      </c>
      <c r="C699" t="inlineStr">
        <is>
          <t>cuneate nucleus</t>
        </is>
      </c>
      <c r="D699" t="inlineStr">
        <is>
          <t>&lt;http://purl.obolibrary.org/obo/DHBA_12589&gt;</t>
        </is>
      </c>
    </row>
    <row r="700">
      <c r="A700">
        <f>HYPERLINK("https://www.ebi.ac.uk/ols/ontologies/uberon/terms?iri=http://purl.obolibrary.org/obo/UBERON_0002045","cuneate nucleus")</f>
        <v/>
      </c>
      <c r="B700" t="inlineStr">
        <is>
          <t>&lt;http://purl.obolibrary.org/obo/UBERON_0002045&gt;</t>
        </is>
      </c>
      <c r="C700" t="inlineStr">
        <is>
          <t>cuneate nucleus</t>
        </is>
      </c>
      <c r="D700" t="inlineStr">
        <is>
          <t>&lt;http://purl.obolibrary.org/obo/HBA_9542&gt;</t>
        </is>
      </c>
    </row>
    <row r="701">
      <c r="A701">
        <f>HYPERLINK("https://www.ebi.ac.uk/ols/ontologies/uberon/terms?iri=http://purl.obolibrary.org/obo/UBERON_0002045","cuneate nucleus")</f>
        <v/>
      </c>
      <c r="B701" t="inlineStr">
        <is>
          <t>&lt;http://purl.obolibrary.org/obo/UBERON_0002045&gt;</t>
        </is>
      </c>
      <c r="C701" t="inlineStr">
        <is>
          <t>Cuneate nucleus</t>
        </is>
      </c>
      <c r="D701" t="inlineStr">
        <is>
          <t>&lt;http://purl.obolibrary.org/obo/MBA_711&gt;</t>
        </is>
      </c>
    </row>
    <row r="702">
      <c r="A702">
        <f>HYPERLINK("https://www.ebi.ac.uk/ols/ontologies/uberon/terms?iri=http://purl.obolibrary.org/obo/UBERON_0002696","cuneiform nucleus")</f>
        <v/>
      </c>
      <c r="B702" t="inlineStr">
        <is>
          <t>&lt;http://purl.obolibrary.org/obo/UBERON_0002696&gt;</t>
        </is>
      </c>
      <c r="C702" t="inlineStr">
        <is>
          <t>cuneiform nucleus</t>
        </is>
      </c>
      <c r="D702" t="inlineStr">
        <is>
          <t>&lt;http://purl.obolibrary.org/obo/DHBA_12240&gt;</t>
        </is>
      </c>
    </row>
    <row r="703">
      <c r="A703">
        <f>HYPERLINK("https://www.ebi.ac.uk/ols/ontologies/uberon/terms?iri=http://purl.obolibrary.org/obo/UBERON_0002696","cuneiform nucleus")</f>
        <v/>
      </c>
      <c r="B703" t="inlineStr">
        <is>
          <t>&lt;http://purl.obolibrary.org/obo/UBERON_0002696&gt;</t>
        </is>
      </c>
      <c r="C703" t="inlineStr">
        <is>
          <t>cuneiform nucleus</t>
        </is>
      </c>
      <c r="D703" t="inlineStr">
        <is>
          <t>&lt;http://purl.obolibrary.org/obo/DMBA_16777&gt;</t>
        </is>
      </c>
    </row>
    <row r="704">
      <c r="A704">
        <f>HYPERLINK("https://www.ebi.ac.uk/ols/ontologies/uberon/terms?iri=http://purl.obolibrary.org/obo/UBERON_0002696","cuneiform nucleus")</f>
        <v/>
      </c>
      <c r="B704" t="inlineStr">
        <is>
          <t>&lt;http://purl.obolibrary.org/obo/UBERON_0002696&gt;</t>
        </is>
      </c>
      <c r="C704" t="inlineStr">
        <is>
          <t>cuneiform nucleus, left</t>
        </is>
      </c>
      <c r="D704" t="inlineStr">
        <is>
          <t>&lt;http://purl.obolibrary.org/obo/HBA_9020&gt;</t>
        </is>
      </c>
    </row>
    <row r="705">
      <c r="A705">
        <f>HYPERLINK("https://www.ebi.ac.uk/ols/ontologies/uberon/terms?iri=http://purl.obolibrary.org/obo/UBERON_0002696","cuneiform nucleus")</f>
        <v/>
      </c>
      <c r="B705" t="inlineStr">
        <is>
          <t>&lt;http://purl.obolibrary.org/obo/UBERON_0002696&gt;</t>
        </is>
      </c>
      <c r="C705" t="inlineStr">
        <is>
          <t>Cuneiform nucleus</t>
        </is>
      </c>
      <c r="D705" t="inlineStr">
        <is>
          <t>&lt;http://purl.obolibrary.org/obo/MBA_616&gt;</t>
        </is>
      </c>
    </row>
    <row r="706">
      <c r="A706">
        <f>HYPERLINK("https://www.ebi.ac.uk/ols/ontologies/uberon/terms?iri=http://purl.obolibrary.org/obo/UBERON_0002640","cuneocerebellar tract")</f>
        <v/>
      </c>
      <c r="B706" t="inlineStr">
        <is>
          <t>&lt;http://purl.obolibrary.org/obo/UBERON_0002640&gt;</t>
        </is>
      </c>
      <c r="C706" t="inlineStr">
        <is>
          <t>cuneocerebellar tract</t>
        </is>
      </c>
      <c r="D706" t="inlineStr">
        <is>
          <t>&lt;http://purl.obolibrary.org/obo/DHBA_12745&gt;</t>
        </is>
      </c>
    </row>
    <row r="707">
      <c r="A707">
        <f>HYPERLINK("https://www.ebi.ac.uk/ols/ontologies/uberon/terms?iri=http://purl.obolibrary.org/obo/UBERON_0002640","cuneocerebellar tract")</f>
        <v/>
      </c>
      <c r="B707" t="inlineStr">
        <is>
          <t>&lt;http://purl.obolibrary.org/obo/UBERON_0002640&gt;</t>
        </is>
      </c>
      <c r="C707" t="inlineStr">
        <is>
          <t>cuneocerebellar tract</t>
        </is>
      </c>
      <c r="D707" t="inlineStr">
        <is>
          <t>&lt;http://purl.obolibrary.org/obo/MBA_499&gt;</t>
        </is>
      </c>
    </row>
    <row r="708">
      <c r="A708">
        <f>HYPERLINK("https://www.ebi.ac.uk/ols/ontologies/uberon/terms?iri=http://purl.obolibrary.org/obo/UBERON_0006092","cuneus cortex")</f>
        <v/>
      </c>
      <c r="B708" t="inlineStr">
        <is>
          <t>&lt;http://purl.obolibrary.org/obo/UBERON_0006092&gt;</t>
        </is>
      </c>
      <c r="C708" t="inlineStr">
        <is>
          <t>cuneus</t>
        </is>
      </c>
      <c r="D708" t="inlineStr">
        <is>
          <t>&lt;http://purl.obolibrary.org/obo/DHBA_12150&gt;</t>
        </is>
      </c>
    </row>
    <row r="709">
      <c r="A709">
        <f>HYPERLINK("https://www.ebi.ac.uk/ols/ontologies/uberon/terms?iri=http://purl.obolibrary.org/obo/UBERON_0006092","cuneus cortex")</f>
        <v/>
      </c>
      <c r="B709" t="inlineStr">
        <is>
          <t>&lt;http://purl.obolibrary.org/obo/UBERON_0006092&gt;</t>
        </is>
      </c>
      <c r="C709" t="inlineStr">
        <is>
          <t>cuneus</t>
        </is>
      </c>
      <c r="D709" t="inlineStr">
        <is>
          <t>&lt;http://purl.obolibrary.org/obo/HBA_4184&gt;</t>
        </is>
      </c>
    </row>
    <row r="710">
      <c r="A710">
        <f>HYPERLINK("https://www.ebi.ac.uk/ols/ontologies/uberon/terms?iri=http://purl.obolibrary.org/obo/UBERON_0002643","decussation of medial lemniscus")</f>
        <v/>
      </c>
      <c r="B710" t="inlineStr">
        <is>
          <t>&lt;http://purl.obolibrary.org/obo/UBERON_0002643&gt;</t>
        </is>
      </c>
      <c r="C710" t="inlineStr">
        <is>
          <t>decussation of medial lemniscus</t>
        </is>
      </c>
      <c r="D710" t="inlineStr">
        <is>
          <t>&lt;http://purl.obolibrary.org/obo/DHBA_12732&gt;</t>
        </is>
      </c>
    </row>
    <row r="711">
      <c r="A711">
        <f>HYPERLINK("https://www.ebi.ac.uk/ols/ontologies/uberon/terms?iri=http://purl.obolibrary.org/obo/UBERON_0002643","decussation of medial lemniscus")</f>
        <v/>
      </c>
      <c r="B711" t="inlineStr">
        <is>
          <t>&lt;http://purl.obolibrary.org/obo/UBERON_0002643&gt;</t>
        </is>
      </c>
      <c r="C711" t="inlineStr">
        <is>
          <t>decussation of medial lemniscus</t>
        </is>
      </c>
      <c r="D711" t="inlineStr">
        <is>
          <t>&lt;http://purl.obolibrary.org/obo/DMBA_17777&gt;</t>
        </is>
      </c>
    </row>
    <row r="712">
      <c r="A712">
        <f>HYPERLINK("https://www.ebi.ac.uk/ols/ontologies/uberon/terms?iri=http://purl.obolibrary.org/obo/UBERON_0002643","decussation of medial lemniscus")</f>
        <v/>
      </c>
      <c r="B712" t="inlineStr">
        <is>
          <t>&lt;http://purl.obolibrary.org/obo/UBERON_0002643&gt;</t>
        </is>
      </c>
      <c r="C712" t="inlineStr">
        <is>
          <t>decussation of medial lemniscus</t>
        </is>
      </c>
      <c r="D712" t="inlineStr">
        <is>
          <t>&lt;http://purl.obolibrary.org/obo/HBA_265505622&gt;</t>
        </is>
      </c>
    </row>
    <row r="713">
      <c r="A713">
        <f>HYPERLINK("https://www.ebi.ac.uk/ols/ontologies/uberon/terms?iri=http://purl.obolibrary.org/obo/UBERON_0002588","decussation of superior cerebellar peduncle")</f>
        <v/>
      </c>
      <c r="B713" t="inlineStr">
        <is>
          <t>&lt;http://purl.obolibrary.org/obo/UBERON_0002588&gt;</t>
        </is>
      </c>
      <c r="C713" t="inlineStr">
        <is>
          <t>decussation of superior cerebellar peduncle</t>
        </is>
      </c>
      <c r="D713" t="inlineStr">
        <is>
          <t>&lt;http://purl.obolibrary.org/obo/DHBA_12337&gt;</t>
        </is>
      </c>
    </row>
    <row r="714">
      <c r="A714">
        <f>HYPERLINK("https://www.ebi.ac.uk/ols/ontologies/uberon/terms?iri=http://purl.obolibrary.org/obo/UBERON_0002588","decussation of superior cerebellar peduncle")</f>
        <v/>
      </c>
      <c r="B714" t="inlineStr">
        <is>
          <t>&lt;http://purl.obolibrary.org/obo/UBERON_0002588&gt;</t>
        </is>
      </c>
      <c r="C714" t="inlineStr">
        <is>
          <t>decussation of the superior cerebellar peduncle</t>
        </is>
      </c>
      <c r="D714" t="inlineStr">
        <is>
          <t>&lt;http://purl.obolibrary.org/obo/HBA_265505482&gt;</t>
        </is>
      </c>
    </row>
    <row r="715">
      <c r="A715">
        <f>HYPERLINK("https://www.ebi.ac.uk/ols/ontologies/uberon/terms?iri=http://purl.obolibrary.org/obo/UBERON_0002588","decussation of superior cerebellar peduncle")</f>
        <v/>
      </c>
      <c r="B715" t="inlineStr">
        <is>
          <t>&lt;http://purl.obolibrary.org/obo/UBERON_0002588&gt;</t>
        </is>
      </c>
      <c r="C715" t="inlineStr">
        <is>
          <t>superior cerebellar peduncle decussation</t>
        </is>
      </c>
      <c r="D715" t="inlineStr">
        <is>
          <t>&lt;http://purl.obolibrary.org/obo/MBA_812&gt;</t>
        </is>
      </c>
    </row>
    <row r="716">
      <c r="A716">
        <f>HYPERLINK("https://www.ebi.ac.uk/ols/ontologies/uberon/terms?iri=http://purl.obolibrary.org/obo/UBERON_0002787","decussation of trochlear nerve")</f>
        <v/>
      </c>
      <c r="B716" t="inlineStr">
        <is>
          <t>&lt;http://purl.obolibrary.org/obo/UBERON_0002787&gt;</t>
        </is>
      </c>
      <c r="C716" t="inlineStr">
        <is>
          <t>decussation of trochlear nerve fibers</t>
        </is>
      </c>
      <c r="D716" t="inlineStr">
        <is>
          <t>&lt;http://purl.obolibrary.org/obo/DHBA_12338&gt;</t>
        </is>
      </c>
    </row>
    <row r="717">
      <c r="A717">
        <f>HYPERLINK("https://www.ebi.ac.uk/ols/ontologies/uberon/terms?iri=http://purl.obolibrary.org/obo/UBERON_0002787","decussation of trochlear nerve")</f>
        <v/>
      </c>
      <c r="B717" t="inlineStr">
        <is>
          <t>&lt;http://purl.obolibrary.org/obo/UBERON_0002787&gt;</t>
        </is>
      </c>
      <c r="C717" t="inlineStr">
        <is>
          <t>trochlear nerve decussation</t>
        </is>
      </c>
      <c r="D717" t="inlineStr">
        <is>
          <t>&lt;http://purl.obolibrary.org/obo/MBA_384&gt;</t>
        </is>
      </c>
    </row>
    <row r="718">
      <c r="A718">
        <f>HYPERLINK("https://www.ebi.ac.uk/ols/ontologies/uberon/terms?iri=http://purl.obolibrary.org/obo/UBERON_0006789","deep gray layer of superior colliculus")</f>
        <v/>
      </c>
      <c r="B718" t="inlineStr">
        <is>
          <t>&lt;http://purl.obolibrary.org/obo/UBERON_0006789&gt;</t>
        </is>
      </c>
      <c r="C718" t="inlineStr">
        <is>
          <t>deep gray layer of superior colliculus</t>
        </is>
      </c>
      <c r="D718" t="inlineStr">
        <is>
          <t>&lt;http://purl.obolibrary.org/obo/DHBA_12302&gt;</t>
        </is>
      </c>
    </row>
    <row r="719">
      <c r="A719">
        <f>HYPERLINK("https://www.ebi.ac.uk/ols/ontologies/uberon/terms?iri=http://purl.obolibrary.org/obo/UBERON_0006789","deep gray layer of superior colliculus")</f>
        <v/>
      </c>
      <c r="B719" t="inlineStr">
        <is>
          <t>&lt;http://purl.obolibrary.org/obo/UBERON_0006789&gt;</t>
        </is>
      </c>
      <c r="C719" t="inlineStr">
        <is>
          <t>deep gray layer of the superior colliculus, left</t>
        </is>
      </c>
      <c r="D719" t="inlineStr">
        <is>
          <t>&lt;http://purl.obolibrary.org/obo/HBA_9117&gt;</t>
        </is>
      </c>
    </row>
    <row r="720">
      <c r="A720">
        <f>HYPERLINK("https://www.ebi.ac.uk/ols/ontologies/uberon/terms?iri=http://purl.obolibrary.org/obo/UBERON_0006793","deep layer of superior colliculus")</f>
        <v/>
      </c>
      <c r="B720" t="inlineStr">
        <is>
          <t>&lt;http://purl.obolibrary.org/obo/UBERON_0006793&gt;</t>
        </is>
      </c>
      <c r="C720" t="inlineStr">
        <is>
          <t>deep layer of colliculus</t>
        </is>
      </c>
      <c r="D720" t="inlineStr">
        <is>
          <t>&lt;http://purl.obolibrary.org/obo/DHBA_12301&gt;</t>
        </is>
      </c>
    </row>
    <row r="721">
      <c r="A721">
        <f>HYPERLINK("https://www.ebi.ac.uk/ols/ontologies/uberon/terms?iri=http://purl.obolibrary.org/obo/UBERON_0006790","deep white layer of superior colliculus")</f>
        <v/>
      </c>
      <c r="B721" t="inlineStr">
        <is>
          <t>&lt;http://purl.obolibrary.org/obo/UBERON_0006790&gt;</t>
        </is>
      </c>
      <c r="C721" t="inlineStr">
        <is>
          <t>deep white layer of superior colliculus</t>
        </is>
      </c>
      <c r="D721" t="inlineStr">
        <is>
          <t>&lt;http://purl.obolibrary.org/obo/DHBA_12303&gt;</t>
        </is>
      </c>
    </row>
    <row r="722">
      <c r="A722">
        <f>HYPERLINK("https://www.ebi.ac.uk/ols/ontologies/uberon/terms?iri=http://purl.obolibrary.org/obo/UBERON_0006790","deep white layer of superior colliculus")</f>
        <v/>
      </c>
      <c r="B722" t="inlineStr">
        <is>
          <t>&lt;http://purl.obolibrary.org/obo/UBERON_0006790&gt;</t>
        </is>
      </c>
      <c r="C722" t="inlineStr">
        <is>
          <t>deep white layer of the superior colliculus, left</t>
        </is>
      </c>
      <c r="D722" t="inlineStr">
        <is>
          <t>&lt;http://purl.obolibrary.org/obo/HBA_9118&gt;</t>
        </is>
      </c>
    </row>
    <row r="723">
      <c r="A723">
        <f>HYPERLINK("https://www.ebi.ac.uk/ols/ontologies/uberon/terms?iri=http://purl.obolibrary.org/obo/UBERON_0002645","densocellular part of medial dorsal nucleus")</f>
        <v/>
      </c>
      <c r="B723" t="inlineStr">
        <is>
          <t>&lt;http://purl.obolibrary.org/obo/UBERON_0002645&gt;</t>
        </is>
      </c>
      <c r="C723" t="inlineStr">
        <is>
          <t>densocelllular (paralamellar) division of MD</t>
        </is>
      </c>
      <c r="D723" t="inlineStr">
        <is>
          <t>&lt;http://purl.obolibrary.org/obo/DHBA_10399&gt;</t>
        </is>
      </c>
    </row>
    <row r="724">
      <c r="A724">
        <f>HYPERLINK("https://www.ebi.ac.uk/ols/ontologies/uberon/terms?iri=http://purl.obolibrary.org/obo/UBERON_0002645","densocellular part of medial dorsal nucleus")</f>
        <v/>
      </c>
      <c r="B724" t="inlineStr">
        <is>
          <t>&lt;http://purl.obolibrary.org/obo/UBERON_0002645&gt;</t>
        </is>
      </c>
      <c r="C724" t="inlineStr">
        <is>
          <t>mediodorsal nucleus of the thalamus, left, densocelllular division</t>
        </is>
      </c>
      <c r="D724" t="inlineStr">
        <is>
          <t>&lt;http://purl.obolibrary.org/obo/HBA_4404&gt;</t>
        </is>
      </c>
    </row>
    <row r="725">
      <c r="A725">
        <f>HYPERLINK("https://www.ebi.ac.uk/ols/ontologies/uberon/terms?iri=http://purl.obolibrary.org/obo/UBERON_0005381","dentate gyrus granule cell layer")</f>
        <v/>
      </c>
      <c r="B725" t="inlineStr">
        <is>
          <t>&lt;http://purl.obolibrary.org/obo/UBERON_0005381&gt;</t>
        </is>
      </c>
      <c r="C725" t="inlineStr">
        <is>
          <t>granule cell layer of the DG</t>
        </is>
      </c>
      <c r="D725" t="inlineStr">
        <is>
          <t>&lt;http://purl.obolibrary.org/obo/DMBA_16122&gt;</t>
        </is>
      </c>
    </row>
    <row r="726">
      <c r="A726">
        <f>HYPERLINK("https://www.ebi.ac.uk/ols/ontologies/uberon/terms?iri=http://purl.obolibrary.org/obo/UBERON_0005381","dentate gyrus granule cell layer")</f>
        <v/>
      </c>
      <c r="B726" t="inlineStr">
        <is>
          <t>&lt;http://purl.obolibrary.org/obo/UBERON_0005381&gt;</t>
        </is>
      </c>
      <c r="C726" t="inlineStr">
        <is>
          <t>Dentate gyrus, granule cell layer</t>
        </is>
      </c>
      <c r="D726" t="inlineStr">
        <is>
          <t>&lt;http://purl.obolibrary.org/obo/MBA_632&gt;</t>
        </is>
      </c>
    </row>
    <row r="727">
      <c r="A727">
        <f>HYPERLINK("https://www.ebi.ac.uk/ols/ontologies/uberon/terms?iri=http://purl.obolibrary.org/obo/UBERON_0004679","dentate gyrus molecular layer")</f>
        <v/>
      </c>
      <c r="B727" t="inlineStr">
        <is>
          <t>&lt;http://purl.obolibrary.org/obo/UBERON_0004679&gt;</t>
        </is>
      </c>
      <c r="C727" t="inlineStr">
        <is>
          <t>Dentate gyrus, molecular layer</t>
        </is>
      </c>
      <c r="D727" t="inlineStr">
        <is>
          <t>&lt;http://purl.obolibrary.org/obo/MBA_10703&gt;</t>
        </is>
      </c>
    </row>
    <row r="728">
      <c r="A728">
        <f>HYPERLINK("https://www.ebi.ac.uk/ols/ontologies/uberon/terms?iri=http://purl.obolibrary.org/obo/UBERON_0001885","dentate gyrus of hippocampal formation")</f>
        <v/>
      </c>
      <c r="B728" t="inlineStr">
        <is>
          <t>&lt;http://purl.obolibrary.org/obo/UBERON_0001885&gt;</t>
        </is>
      </c>
      <c r="C728" t="inlineStr">
        <is>
          <t>dentate area (dentate gyrus)</t>
        </is>
      </c>
      <c r="D728" t="inlineStr">
        <is>
          <t>&lt;http://purl.obolibrary.org/obo/DHBA_10295&gt;</t>
        </is>
      </c>
    </row>
    <row r="729">
      <c r="A729">
        <f>HYPERLINK("https://www.ebi.ac.uk/ols/ontologies/uberon/terms?iri=http://purl.obolibrary.org/obo/UBERON_0001885","dentate gyrus of hippocampal formation")</f>
        <v/>
      </c>
      <c r="B729" t="inlineStr">
        <is>
          <t>&lt;http://purl.obolibrary.org/obo/UBERON_0001885&gt;</t>
        </is>
      </c>
      <c r="C729" t="inlineStr">
        <is>
          <t>dentate gyrus</t>
        </is>
      </c>
      <c r="D729" t="inlineStr">
        <is>
          <t>&lt;http://purl.obolibrary.org/obo/DMBA_16115&gt;</t>
        </is>
      </c>
    </row>
    <row r="730">
      <c r="A730">
        <f>HYPERLINK("https://www.ebi.ac.uk/ols/ontologies/uberon/terms?iri=http://purl.obolibrary.org/obo/UBERON_0001885","dentate gyrus of hippocampal formation")</f>
        <v/>
      </c>
      <c r="B730" t="inlineStr">
        <is>
          <t>&lt;http://purl.obolibrary.org/obo/UBERON_0001885&gt;</t>
        </is>
      </c>
      <c r="C730" t="inlineStr">
        <is>
          <t>dentate gyrus</t>
        </is>
      </c>
      <c r="D730" t="inlineStr">
        <is>
          <t>&lt;http://purl.obolibrary.org/obo/HBA_12891&gt;</t>
        </is>
      </c>
    </row>
    <row r="731">
      <c r="A731">
        <f>HYPERLINK("https://www.ebi.ac.uk/ols/ontologies/uberon/terms?iri=http://purl.obolibrary.org/obo/UBERON_0001885","dentate gyrus of hippocampal formation")</f>
        <v/>
      </c>
      <c r="B731" t="inlineStr">
        <is>
          <t>&lt;http://purl.obolibrary.org/obo/UBERON_0001885&gt;</t>
        </is>
      </c>
      <c r="C731" t="inlineStr">
        <is>
          <t>Dentate gyrus</t>
        </is>
      </c>
      <c r="D731" t="inlineStr">
        <is>
          <t>&lt;http://purl.obolibrary.org/obo/MBA_726&gt;</t>
        </is>
      </c>
    </row>
    <row r="732">
      <c r="A732">
        <f>HYPERLINK("https://www.ebi.ac.uk/ols/ontologies/uberon/terms?iri=http://purl.obolibrary.org/obo/UBERON_0002928","dentate gyrus polymorphic layer")</f>
        <v/>
      </c>
      <c r="B732" t="inlineStr">
        <is>
          <t>&lt;http://purl.obolibrary.org/obo/UBERON_0002928&gt;</t>
        </is>
      </c>
      <c r="C732" t="inlineStr">
        <is>
          <t>Dentate gyrus, polymorph layer</t>
        </is>
      </c>
      <c r="D732" t="inlineStr">
        <is>
          <t>&lt;http://purl.obolibrary.org/obo/MBA_10704&gt;</t>
        </is>
      </c>
    </row>
    <row r="733">
      <c r="A733">
        <f>HYPERLINK("https://www.ebi.ac.uk/ols/ontologies/uberon/terms?iri=http://purl.obolibrary.org/obo/UBERON_0009952","dentate gyrus subgranular zone")</f>
        <v/>
      </c>
      <c r="B733" t="inlineStr">
        <is>
          <t>&lt;http://purl.obolibrary.org/obo/UBERON_0009952&gt;</t>
        </is>
      </c>
      <c r="C733" t="inlineStr">
        <is>
          <t>Dentate gyrus, subgranular zone</t>
        </is>
      </c>
      <c r="D733" t="inlineStr">
        <is>
          <t>&lt;http://purl.obolibrary.org/obo/MBA_10702&gt;</t>
        </is>
      </c>
    </row>
    <row r="734">
      <c r="A734">
        <f>HYPERLINK("https://www.ebi.ac.uk/ols/ontologies/uberon/terms?iri=http://purl.obolibrary.org/obo/UBERON_0002132","dentate nucleus")</f>
        <v/>
      </c>
      <c r="B734" t="inlineStr">
        <is>
          <t>&lt;http://purl.obolibrary.org/obo/UBERON_0002132&gt;</t>
        </is>
      </c>
      <c r="C734" t="inlineStr">
        <is>
          <t>dentate nucleus</t>
        </is>
      </c>
      <c r="D734" t="inlineStr">
        <is>
          <t>&lt;http://purl.obolibrary.org/obo/HBA_12946&gt;</t>
        </is>
      </c>
    </row>
    <row r="735">
      <c r="A735">
        <f>HYPERLINK("https://www.ebi.ac.uk/ols/ontologies/uberon/terms?iri=http://purl.obolibrary.org/obo/UBERON_0002132","dentate nucleus")</f>
        <v/>
      </c>
      <c r="B735" t="inlineStr">
        <is>
          <t>&lt;http://purl.obolibrary.org/obo/UBERON_0002132&gt;</t>
        </is>
      </c>
      <c r="C735" t="inlineStr">
        <is>
          <t>Dentate nucleus</t>
        </is>
      </c>
      <c r="D735" t="inlineStr">
        <is>
          <t>&lt;http://purl.obolibrary.org/obo/MBA_846&gt;</t>
        </is>
      </c>
    </row>
    <row r="736">
      <c r="A736">
        <f>HYPERLINK("https://www.ebi.ac.uk/ols/ontologies/uberon/terms?iri=http://purl.obolibrary.org/obo/UBERON_0002594","dentatothalamic tract")</f>
        <v/>
      </c>
      <c r="B736" t="inlineStr">
        <is>
          <t>&lt;http://purl.obolibrary.org/obo/UBERON_0002594&gt;</t>
        </is>
      </c>
      <c r="C736" t="inlineStr">
        <is>
          <t>dentatothalamic tract</t>
        </is>
      </c>
      <c r="D736" t="inlineStr">
        <is>
          <t>&lt;http://purl.obolibrary.org/obo/DHBA_12357&gt;</t>
        </is>
      </c>
    </row>
    <row r="737">
      <c r="A737">
        <f>HYPERLINK("https://www.ebi.ac.uk/ols/ontologies/uberon/terms?iri=http://purl.obolibrary.org/obo/UBERON_0002741","diagonal band of Broca")</f>
        <v/>
      </c>
      <c r="B737" t="inlineStr">
        <is>
          <t>&lt;http://purl.obolibrary.org/obo/UBERON_0002741&gt;</t>
        </is>
      </c>
      <c r="C737" t="inlineStr">
        <is>
          <t>diagonal band</t>
        </is>
      </c>
      <c r="D737" t="inlineStr">
        <is>
          <t>&lt;http://purl.obolibrary.org/obo/DHBA_12034&gt;</t>
        </is>
      </c>
    </row>
    <row r="738">
      <c r="A738">
        <f>HYPERLINK("https://www.ebi.ac.uk/ols/ontologies/uberon/terms?iri=http://purl.obolibrary.org/obo/UBERON_0006569","diencephalic nucleus")</f>
        <v/>
      </c>
      <c r="B738" t="inlineStr">
        <is>
          <t>&lt;http://purl.obolibrary.org/obo/UBERON_0006569&gt;</t>
        </is>
      </c>
      <c r="C738" t="inlineStr">
        <is>
          <t>medial pretectal nucleus</t>
        </is>
      </c>
      <c r="D738" t="inlineStr">
        <is>
          <t>&lt;http://purl.obolibrary.org/obo/DMBA_16585&gt;</t>
        </is>
      </c>
    </row>
    <row r="739">
      <c r="A739">
        <f>HYPERLINK("https://www.ebi.ac.uk/ols/ontologies/uberon/terms?iri=http://purl.obolibrary.org/obo/UBERON_0006569","diencephalic nucleus")</f>
        <v/>
      </c>
      <c r="B739" t="inlineStr">
        <is>
          <t>&lt;http://purl.obolibrary.org/obo/UBERON_0006569&gt;</t>
        </is>
      </c>
      <c r="C739" t="inlineStr">
        <is>
          <t>principal pretectal nucleus</t>
        </is>
      </c>
      <c r="D739" t="inlineStr">
        <is>
          <t>&lt;http://purl.obolibrary.org/obo/DMBA_16586&gt;</t>
        </is>
      </c>
    </row>
    <row r="740">
      <c r="A740">
        <f>HYPERLINK("https://www.ebi.ac.uk/ols/ontologies/uberon/terms?iri=http://purl.obolibrary.org/obo/UBERON_0006569","diencephalic nucleus")</f>
        <v/>
      </c>
      <c r="B740" t="inlineStr">
        <is>
          <t>&lt;http://purl.obolibrary.org/obo/UBERON_0006569&gt;</t>
        </is>
      </c>
      <c r="C740" t="inlineStr">
        <is>
          <t>olivary pretectal nucleus</t>
        </is>
      </c>
      <c r="D740" t="inlineStr">
        <is>
          <t>&lt;http://purl.obolibrary.org/obo/DMBA_16589&gt;</t>
        </is>
      </c>
    </row>
    <row r="741">
      <c r="A741">
        <f>HYPERLINK("https://www.ebi.ac.uk/ols/ontologies/uberon/terms?iri=http://purl.obolibrary.org/obo/UBERON_0006569","diencephalic nucleus")</f>
        <v/>
      </c>
      <c r="B741" t="inlineStr">
        <is>
          <t>&lt;http://purl.obolibrary.org/obo/UBERON_0006569&gt;</t>
        </is>
      </c>
      <c r="C741" t="inlineStr">
        <is>
          <t>dorsal terminal nucleus of the accessory optic tract</t>
        </is>
      </c>
      <c r="D741" t="inlineStr">
        <is>
          <t>&lt;http://purl.obolibrary.org/obo/DMBA_16590&gt;</t>
        </is>
      </c>
    </row>
    <row r="742">
      <c r="A742">
        <f>HYPERLINK("https://www.ebi.ac.uk/ols/ontologies/uberon/terms?iri=http://purl.obolibrary.org/obo/UBERON_0006569","diencephalic nucleus")</f>
        <v/>
      </c>
      <c r="B742" t="inlineStr">
        <is>
          <t>&lt;http://purl.obolibrary.org/obo/UBERON_0006569&gt;</t>
        </is>
      </c>
      <c r="C742" t="inlineStr">
        <is>
          <t>intermediate pretectal nucleus</t>
        </is>
      </c>
      <c r="D742" t="inlineStr">
        <is>
          <t>&lt;http://purl.obolibrary.org/obo/DMBA_16598&gt;</t>
        </is>
      </c>
    </row>
    <row r="743">
      <c r="A743">
        <f>HYPERLINK("https://www.ebi.ac.uk/ols/ontologies/uberon/terms?iri=http://purl.obolibrary.org/obo/UBERON_0006569","diencephalic nucleus")</f>
        <v/>
      </c>
      <c r="B743" t="inlineStr">
        <is>
          <t>&lt;http://purl.obolibrary.org/obo/UBERON_0006569&gt;</t>
        </is>
      </c>
      <c r="C743" t="inlineStr">
        <is>
          <t>nucleus of Darkschewitsch</t>
        </is>
      </c>
      <c r="D743" t="inlineStr">
        <is>
          <t>&lt;http://purl.obolibrary.org/obo/DMBA_16629&gt;</t>
        </is>
      </c>
    </row>
    <row r="744">
      <c r="A744">
        <f>HYPERLINK("https://www.ebi.ac.uk/ols/ontologies/uberon/terms?iri=http://purl.obolibrary.org/obo/UBERON_0006569","diencephalic nucleus")</f>
        <v/>
      </c>
      <c r="B744" t="inlineStr">
        <is>
          <t>&lt;http://purl.obolibrary.org/obo/UBERON_0006569&gt;</t>
        </is>
      </c>
      <c r="C744" t="inlineStr">
        <is>
          <t>Nucleus of Darkschewitsch</t>
        </is>
      </c>
      <c r="D744" t="inlineStr">
        <is>
          <t>&lt;http://purl.obolibrary.org/obo/MBA_587&gt;</t>
        </is>
      </c>
    </row>
    <row r="745">
      <c r="A745">
        <f>HYPERLINK("https://www.ebi.ac.uk/ols/ontologies/uberon/terms?iri=http://purl.obolibrary.org/obo/UBERON_0006569","diencephalic nucleus")</f>
        <v/>
      </c>
      <c r="B745" t="inlineStr">
        <is>
          <t>&lt;http://purl.obolibrary.org/obo/UBERON_0006569&gt;</t>
        </is>
      </c>
      <c r="C745" t="inlineStr">
        <is>
          <t>Nucleus of the optic tract</t>
        </is>
      </c>
      <c r="D745" t="inlineStr">
        <is>
          <t>&lt;http://purl.obolibrary.org/obo/MBA_628&gt;</t>
        </is>
      </c>
    </row>
    <row r="746">
      <c r="A746">
        <f>HYPERLINK("https://www.ebi.ac.uk/ols/ontologies/uberon/terms?iri=http://purl.obolibrary.org/obo/UBERON_0006569","diencephalic nucleus")</f>
        <v/>
      </c>
      <c r="B746" t="inlineStr">
        <is>
          <t>&lt;http://purl.obolibrary.org/obo/UBERON_0006569&gt;</t>
        </is>
      </c>
      <c r="C746" t="inlineStr">
        <is>
          <t>Nucleus of the posterior commissure</t>
        </is>
      </c>
      <c r="D746" t="inlineStr">
        <is>
          <t>&lt;http://purl.obolibrary.org/obo/MBA_634&gt;</t>
        </is>
      </c>
    </row>
    <row r="747">
      <c r="A747">
        <f>HYPERLINK("https://www.ebi.ac.uk/ols/ontologies/uberon/terms?iri=http://purl.obolibrary.org/obo/UBERON_0006569","diencephalic nucleus")</f>
        <v/>
      </c>
      <c r="B747" t="inlineStr">
        <is>
          <t>&lt;http://purl.obolibrary.org/obo/UBERON_0006569&gt;</t>
        </is>
      </c>
      <c r="C747" t="inlineStr">
        <is>
          <t>Olivary pretectal nucleus</t>
        </is>
      </c>
      <c r="D747" t="inlineStr">
        <is>
          <t>&lt;http://purl.obolibrary.org/obo/MBA_706&gt;</t>
        </is>
      </c>
    </row>
    <row r="748">
      <c r="A748">
        <f>HYPERLINK("https://www.ebi.ac.uk/ols/ontologies/uberon/terms?iri=http://purl.obolibrary.org/obo/UBERON_0006569","diencephalic nucleus")</f>
        <v/>
      </c>
      <c r="B748" t="inlineStr">
        <is>
          <t>&lt;http://purl.obolibrary.org/obo/UBERON_0006569&gt;</t>
        </is>
      </c>
      <c r="C748" t="inlineStr">
        <is>
          <t>Dorsal terminal nucleus of the accessory optic tract</t>
        </is>
      </c>
      <c r="D748" t="inlineStr">
        <is>
          <t>&lt;http://purl.obolibrary.org/obo/MBA_75&gt;</t>
        </is>
      </c>
    </row>
    <row r="749">
      <c r="A749">
        <f>HYPERLINK("https://www.ebi.ac.uk/ols/ontologies/uberon/terms?iri=http://purl.obolibrary.org/obo/UBERON_0001894","diencephalon")</f>
        <v/>
      </c>
      <c r="B749" t="inlineStr">
        <is>
          <t>&lt;http://purl.obolibrary.org/obo/UBERON_0001894&gt;</t>
        </is>
      </c>
      <c r="C749" t="inlineStr">
        <is>
          <t>diencephalon</t>
        </is>
      </c>
      <c r="D749" t="inlineStr">
        <is>
          <t>&lt;http://purl.obolibrary.org/obo/DHBA_10389&gt;</t>
        </is>
      </c>
    </row>
    <row r="750">
      <c r="A750">
        <f>HYPERLINK("https://www.ebi.ac.uk/ols/ontologies/uberon/terms?iri=http://purl.obolibrary.org/obo/UBERON_0001894","diencephalon")</f>
        <v/>
      </c>
      <c r="B750" t="inlineStr">
        <is>
          <t>&lt;http://purl.obolibrary.org/obo/UBERON_0001894&gt;</t>
        </is>
      </c>
      <c r="C750" t="inlineStr">
        <is>
          <t>diencephalon</t>
        </is>
      </c>
      <c r="D750" t="inlineStr">
        <is>
          <t>&lt;http://purl.obolibrary.org/obo/DMBA_16308&gt;</t>
        </is>
      </c>
    </row>
    <row r="751">
      <c r="A751">
        <f>HYPERLINK("https://www.ebi.ac.uk/ols/ontologies/uberon/terms?iri=http://purl.obolibrary.org/obo/UBERON_0001894","diencephalon")</f>
        <v/>
      </c>
      <c r="B751" t="inlineStr">
        <is>
          <t>&lt;http://purl.obolibrary.org/obo/UBERON_0001894&gt;</t>
        </is>
      </c>
      <c r="C751" t="inlineStr">
        <is>
          <t>diencephalon</t>
        </is>
      </c>
      <c r="D751" t="inlineStr">
        <is>
          <t>&lt;http://purl.obolibrary.org/obo/HBA_4391&gt;</t>
        </is>
      </c>
    </row>
    <row r="752">
      <c r="A752">
        <f>HYPERLINK("https://www.ebi.ac.uk/ols/ontologies/uberon/terms?iri=http://purl.obolibrary.org/obo/UBERON_0001894","diencephalon")</f>
        <v/>
      </c>
      <c r="B752" t="inlineStr">
        <is>
          <t>&lt;http://purl.obolibrary.org/obo/UBERON_0001894&gt;</t>
        </is>
      </c>
      <c r="C752" t="inlineStr">
        <is>
          <t>Interbrain</t>
        </is>
      </c>
      <c r="D752" t="inlineStr">
        <is>
          <t>&lt;http://purl.obolibrary.org/obo/MBA_1129&gt;</t>
        </is>
      </c>
    </row>
    <row r="753">
      <c r="A753">
        <f>HYPERLINK("https://www.ebi.ac.uk/ols/ontologies/uberon/terms?iri=http://purl.obolibrary.org/obo/UBERON_0001894","diencephalon")</f>
        <v/>
      </c>
      <c r="B753" t="inlineStr">
        <is>
          <t>&lt;http://purl.obolibrary.org/obo/UBERON_0001894&gt;</t>
        </is>
      </c>
      <c r="C753" t="inlineStr">
        <is>
          <t>diencephalon</t>
        </is>
      </c>
      <c r="D753" t="inlineStr">
        <is>
          <t>&lt;http://purl.obolibrary.org/obo/PBA_128013010&gt;</t>
        </is>
      </c>
    </row>
    <row r="754">
      <c r="A754">
        <f>HYPERLINK("https://www.ebi.ac.uk/ols/ontologies/uberon/terms?iri=http://purl.obolibrary.org/obo/UBERON_0002869","diffuse reticular nucleus")</f>
        <v/>
      </c>
      <c r="B754" t="inlineStr">
        <is>
          <t>&lt;http://purl.obolibrary.org/obo/UBERON_0002869&gt;</t>
        </is>
      </c>
      <c r="C754" t="inlineStr">
        <is>
          <t>subparabrachial nucleus</t>
        </is>
      </c>
      <c r="D754" t="inlineStr">
        <is>
          <t>&lt;http://purl.obolibrary.org/obo/DHBA_12491&gt;</t>
        </is>
      </c>
    </row>
    <row r="755">
      <c r="A755">
        <f>HYPERLINK("https://www.ebi.ac.uk/ols/ontologies/uberon/terms?iri=http://purl.obolibrary.org/obo/UBERON_0002869","diffuse reticular nucleus")</f>
        <v/>
      </c>
      <c r="B755" t="inlineStr">
        <is>
          <t>&lt;http://purl.obolibrary.org/obo/UBERON_0002869&gt;</t>
        </is>
      </c>
      <c r="C755" t="inlineStr">
        <is>
          <t>Koelliker-Fuse nucleus</t>
        </is>
      </c>
      <c r="D755" t="inlineStr">
        <is>
          <t>&lt;http://purl.obolibrary.org/obo/DHBA_12518&gt;</t>
        </is>
      </c>
    </row>
    <row r="756">
      <c r="A756">
        <f>HYPERLINK("https://www.ebi.ac.uk/ols/ontologies/uberon/terms?iri=http://purl.obolibrary.org/obo/UBERON_0002869","diffuse reticular nucleus")</f>
        <v/>
      </c>
      <c r="B756" t="inlineStr">
        <is>
          <t>&lt;http://purl.obolibrary.org/obo/UBERON_0002869&gt;</t>
        </is>
      </c>
      <c r="C756" t="inlineStr">
        <is>
          <t>Koelliker-Fuse nucleus</t>
        </is>
      </c>
      <c r="D756" t="inlineStr">
        <is>
          <t>&lt;http://purl.obolibrary.org/obo/DMBA_16853&gt;</t>
        </is>
      </c>
    </row>
    <row r="757">
      <c r="A757">
        <f>HYPERLINK("https://www.ebi.ac.uk/ols/ontologies/uberon/terms?iri=http://purl.obolibrary.org/obo/UBERON_0007249","dorsal accessory inferior olivary nucleus")</f>
        <v/>
      </c>
      <c r="B757" t="inlineStr">
        <is>
          <t>&lt;http://purl.obolibrary.org/obo/UBERON_0007249&gt;</t>
        </is>
      </c>
      <c r="C757" t="inlineStr">
        <is>
          <t>inferior olive, dorsal nucleus</t>
        </is>
      </c>
      <c r="D757" t="inlineStr">
        <is>
          <t>&lt;http://purl.obolibrary.org/obo/DHBA_12603&gt;</t>
        </is>
      </c>
    </row>
    <row r="758">
      <c r="A758">
        <f>HYPERLINK("https://www.ebi.ac.uk/ols/ontologies/uberon/terms?iri=http://purl.obolibrary.org/obo/UBERON_0007249","dorsal accessory inferior olivary nucleus")</f>
        <v/>
      </c>
      <c r="B758" t="inlineStr">
        <is>
          <t>&lt;http://purl.obolibrary.org/obo/UBERON_0007249&gt;</t>
        </is>
      </c>
      <c r="C758" t="inlineStr">
        <is>
          <t>dorsal accessory inferior olivary nucleus, left</t>
        </is>
      </c>
      <c r="D758" t="inlineStr">
        <is>
          <t>&lt;http://purl.obolibrary.org/obo/HBA_9562&gt;</t>
        </is>
      </c>
    </row>
    <row r="759">
      <c r="A759">
        <f>HYPERLINK("https://www.ebi.ac.uk/ols/ontologies/uberon/terms?iri=http://purl.obolibrary.org/obo/UBERON_0013599","dorsal accessory nucleus of optic tract")</f>
        <v/>
      </c>
      <c r="B759" t="inlineStr">
        <is>
          <t>&lt;http://purl.obolibrary.org/obo/UBERON_0013599&gt;</t>
        </is>
      </c>
      <c r="C759" t="inlineStr">
        <is>
          <t>dorsal terminal nucleus of the accessory optic tract</t>
        </is>
      </c>
      <c r="D759" t="inlineStr">
        <is>
          <t>&lt;http://purl.obolibrary.org/obo/DMBA_16590&gt;</t>
        </is>
      </c>
    </row>
    <row r="760">
      <c r="A760">
        <f>HYPERLINK("https://www.ebi.ac.uk/ols/ontologies/uberon/terms?iri=http://purl.obolibrary.org/obo/UBERON_0013599","dorsal accessory nucleus of optic tract")</f>
        <v/>
      </c>
      <c r="B760" t="inlineStr">
        <is>
          <t>&lt;http://purl.obolibrary.org/obo/UBERON_0013599&gt;</t>
        </is>
      </c>
      <c r="C760" t="inlineStr">
        <is>
          <t>Dorsal terminal nucleus of the accessory optic tract</t>
        </is>
      </c>
      <c r="D760" t="inlineStr">
        <is>
          <t>&lt;http://purl.obolibrary.org/obo/MBA_75&gt;</t>
        </is>
      </c>
    </row>
    <row r="761">
      <c r="A761">
        <f>HYPERLINK("https://www.ebi.ac.uk/ols/ontologies/uberon/terms?iri=http://purl.obolibrary.org/obo/UBERON_0002790","dorsal acoustic stria")</f>
        <v/>
      </c>
      <c r="B761" t="inlineStr">
        <is>
          <t>&lt;http://purl.obolibrary.org/obo/UBERON_0002790&gt;</t>
        </is>
      </c>
      <c r="C761" t="inlineStr">
        <is>
          <t>dorsal acoustic stria</t>
        </is>
      </c>
      <c r="D761" t="inlineStr">
        <is>
          <t>&lt;http://purl.obolibrary.org/obo/DHBA_12733&gt;</t>
        </is>
      </c>
    </row>
    <row r="762">
      <c r="A762">
        <f>HYPERLINK("https://www.ebi.ac.uk/ols/ontologies/uberon/terms?iri=http://purl.obolibrary.org/obo/UBERON_0002790","dorsal acoustic stria")</f>
        <v/>
      </c>
      <c r="B762" t="inlineStr">
        <is>
          <t>&lt;http://purl.obolibrary.org/obo/UBERON_0002790&gt;</t>
        </is>
      </c>
      <c r="C762" t="inlineStr">
        <is>
          <t>dorsal acoustic stria</t>
        </is>
      </c>
      <c r="D762" t="inlineStr">
        <is>
          <t>&lt;http://purl.obolibrary.org/obo/MBA_506&gt;</t>
        </is>
      </c>
    </row>
    <row r="763">
      <c r="A763">
        <f>HYPERLINK("https://www.ebi.ac.uk/ols/ontologies/uberon/terms?iri=http://purl.obolibrary.org/obo/UBERON_0035885","dorsal auditory area")</f>
        <v/>
      </c>
      <c r="B763" t="inlineStr">
        <is>
          <t>&lt;http://purl.obolibrary.org/obo/UBERON_0035885&gt;</t>
        </is>
      </c>
      <c r="C763" t="inlineStr">
        <is>
          <t>Dorsal auditory area</t>
        </is>
      </c>
      <c r="D763" t="inlineStr">
        <is>
          <t>&lt;http://purl.obolibrary.org/obo/MBA_1011&gt;</t>
        </is>
      </c>
    </row>
    <row r="764">
      <c r="A764">
        <f>HYPERLINK("https://www.ebi.ac.uk/ols/ontologies/uberon/terms?iri=http://purl.obolibrary.org/obo/UBERON_0035917","dorsal auditory area, layer 4")</f>
        <v/>
      </c>
      <c r="B764" t="inlineStr">
        <is>
          <t>&lt;http://purl.obolibrary.org/obo/UBERON_0035917&gt;</t>
        </is>
      </c>
      <c r="C764" t="inlineStr">
        <is>
          <t>Dorsal auditory area, layer 4</t>
        </is>
      </c>
      <c r="D764" t="inlineStr">
        <is>
          <t>&lt;http://purl.obolibrary.org/obo/MBA_678&gt;</t>
        </is>
      </c>
    </row>
    <row r="765">
      <c r="A765">
        <f>HYPERLINK("https://www.ebi.ac.uk/ols/ontologies/uberon/terms?iri=http://purl.obolibrary.org/obo/UBERON_0002829","dorsal cochlear nucleus")</f>
        <v/>
      </c>
      <c r="B765" t="inlineStr">
        <is>
          <t>&lt;http://purl.obolibrary.org/obo/UBERON_0002829&gt;</t>
        </is>
      </c>
      <c r="C765" t="inlineStr">
        <is>
          <t>dorsal cochlear nucleus</t>
        </is>
      </c>
      <c r="D765" t="inlineStr">
        <is>
          <t>&lt;http://purl.obolibrary.org/obo/DHBA_12438&gt;</t>
        </is>
      </c>
    </row>
    <row r="766">
      <c r="A766">
        <f>HYPERLINK("https://www.ebi.ac.uk/ols/ontologies/uberon/terms?iri=http://purl.obolibrary.org/obo/UBERON_0002829","dorsal cochlear nucleus")</f>
        <v/>
      </c>
      <c r="B766" t="inlineStr">
        <is>
          <t>&lt;http://purl.obolibrary.org/obo/UBERON_0002829&gt;</t>
        </is>
      </c>
      <c r="C766" t="inlineStr">
        <is>
          <t>dorsal cochlear nucleus, left</t>
        </is>
      </c>
      <c r="D766" t="inlineStr">
        <is>
          <t>&lt;http://purl.obolibrary.org/obo/HBA_9530&gt;</t>
        </is>
      </c>
    </row>
    <row r="767">
      <c r="A767">
        <f>HYPERLINK("https://www.ebi.ac.uk/ols/ontologies/uberon/terms?iri=http://purl.obolibrary.org/obo/UBERON_0002829","dorsal cochlear nucleus")</f>
        <v/>
      </c>
      <c r="B767" t="inlineStr">
        <is>
          <t>&lt;http://purl.obolibrary.org/obo/UBERON_0002829&gt;</t>
        </is>
      </c>
      <c r="C767" t="inlineStr">
        <is>
          <t>Dorsal cochlear nucleus</t>
        </is>
      </c>
      <c r="D767" t="inlineStr">
        <is>
          <t>&lt;http://purl.obolibrary.org/obo/MBA_96&gt;</t>
        </is>
      </c>
    </row>
    <row r="768">
      <c r="A768">
        <f>HYPERLINK("https://www.ebi.ac.uk/ols/ontologies/uberon/terms?iri=http://purl.obolibrary.org/obo/UBERON_0018238","dorsal column nucleus")</f>
        <v/>
      </c>
      <c r="B768" t="inlineStr">
        <is>
          <t>&lt;http://purl.obolibrary.org/obo/UBERON_0018238&gt;</t>
        </is>
      </c>
      <c r="C768" t="inlineStr">
        <is>
          <t>Dorsal column nuclei</t>
        </is>
      </c>
      <c r="D768" t="inlineStr">
        <is>
          <t>&lt;http://purl.obolibrary.org/obo/MBA_720&gt;</t>
        </is>
      </c>
    </row>
    <row r="769">
      <c r="A769">
        <f>HYPERLINK("https://www.ebi.ac.uk/ols/ontologies/uberon/terms?iri=http://purl.obolibrary.org/obo/UBERON_0018237","dorsal column-medial lemniscus pathway")</f>
        <v/>
      </c>
      <c r="B769" t="inlineStr">
        <is>
          <t>&lt;http://purl.obolibrary.org/obo/UBERON_0018237&gt;</t>
        </is>
      </c>
      <c r="C769" t="inlineStr">
        <is>
          <t>dorsal column tracts</t>
        </is>
      </c>
      <c r="D769" t="inlineStr">
        <is>
          <t>&lt;http://purl.obolibrary.org/obo/DMBA_17759&gt;</t>
        </is>
      </c>
    </row>
    <row r="770">
      <c r="A770">
        <f>HYPERLINK("https://www.ebi.ac.uk/ols/ontologies/uberon/terms?iri=http://purl.obolibrary.org/obo/UBERON_0006089","dorsal external arcuate fiber bundle")</f>
        <v/>
      </c>
      <c r="B770" t="inlineStr">
        <is>
          <t>&lt;http://purl.obolibrary.org/obo/UBERON_0006089&gt;</t>
        </is>
      </c>
      <c r="C770" t="inlineStr">
        <is>
          <t>external arcuate fibers</t>
        </is>
      </c>
      <c r="D770" t="inlineStr">
        <is>
          <t>&lt;http://purl.obolibrary.org/obo/DHBA_12737&gt;</t>
        </is>
      </c>
    </row>
    <row r="771">
      <c r="A771">
        <f>HYPERLINK("https://www.ebi.ac.uk/ols/ontologies/uberon/terms?iri=http://purl.obolibrary.org/obo/UBERON_0002954","dorsal hypothalamic area")</f>
        <v/>
      </c>
      <c r="B771" t="inlineStr">
        <is>
          <t>&lt;http://purl.obolibrary.org/obo/UBERON_0002954&gt;</t>
        </is>
      </c>
      <c r="C771" t="inlineStr">
        <is>
          <t>dorsal hypothalamic area</t>
        </is>
      </c>
      <c r="D771" t="inlineStr">
        <is>
          <t>&lt;http://purl.obolibrary.org/obo/DHBA_13335&gt;</t>
        </is>
      </c>
    </row>
    <row r="772">
      <c r="A772">
        <f>HYPERLINK("https://www.ebi.ac.uk/ols/ontologies/uberon/terms?iri=http://purl.obolibrary.org/obo/UBERON_0002479","dorsal lateral geniculate nucleus")</f>
        <v/>
      </c>
      <c r="B772" t="inlineStr">
        <is>
          <t>&lt;http://purl.obolibrary.org/obo/UBERON_0002479&gt;</t>
        </is>
      </c>
      <c r="C772" t="inlineStr">
        <is>
          <t>dorsal lateral geniculate nucleus</t>
        </is>
      </c>
      <c r="D772" t="inlineStr">
        <is>
          <t>&lt;http://purl.obolibrary.org/obo/DHBA_10430&gt;</t>
        </is>
      </c>
    </row>
    <row r="773">
      <c r="A773">
        <f>HYPERLINK("https://www.ebi.ac.uk/ols/ontologies/uberon/terms?iri=http://purl.obolibrary.org/obo/UBERON_0002479","dorsal lateral geniculate nucleus")</f>
        <v/>
      </c>
      <c r="B773" t="inlineStr">
        <is>
          <t>&lt;http://purl.obolibrary.org/obo/UBERON_0002479&gt;</t>
        </is>
      </c>
      <c r="C773" t="inlineStr">
        <is>
          <t>dorsal lateral geniculate nucleus</t>
        </is>
      </c>
      <c r="D773" t="inlineStr">
        <is>
          <t>&lt;http://purl.obolibrary.org/obo/DMBA_16436&gt;</t>
        </is>
      </c>
    </row>
    <row r="774">
      <c r="A774">
        <f>HYPERLINK("https://www.ebi.ac.uk/ols/ontologies/uberon/terms?iri=http://purl.obolibrary.org/obo/UBERON_0002479","dorsal lateral geniculate nucleus")</f>
        <v/>
      </c>
      <c r="B774" t="inlineStr">
        <is>
          <t>&lt;http://purl.obolibrary.org/obo/UBERON_0002479&gt;</t>
        </is>
      </c>
      <c r="C774" t="inlineStr">
        <is>
          <t>dorsal lateral geniculate nucleus, left</t>
        </is>
      </c>
      <c r="D774" t="inlineStr">
        <is>
          <t>&lt;http://purl.obolibrary.org/obo/HBA_4440&gt;</t>
        </is>
      </c>
    </row>
    <row r="775">
      <c r="A775">
        <f>HYPERLINK("https://www.ebi.ac.uk/ols/ontologies/uberon/terms?iri=http://purl.obolibrary.org/obo/UBERON_0002479","dorsal lateral geniculate nucleus")</f>
        <v/>
      </c>
      <c r="B775" t="inlineStr">
        <is>
          <t>&lt;http://purl.obolibrary.org/obo/UBERON_0002479&gt;</t>
        </is>
      </c>
      <c r="C775" t="inlineStr">
        <is>
          <t>Dorsal part of the lateral geniculate complex</t>
        </is>
      </c>
      <c r="D775" t="inlineStr">
        <is>
          <t>&lt;http://purl.obolibrary.org/obo/MBA_170&gt;</t>
        </is>
      </c>
    </row>
    <row r="776">
      <c r="A776">
        <f>HYPERLINK("https://www.ebi.ac.uk/ols/ontologies/uberon/terms?iri=http://purl.obolibrary.org/obo/UBERON_0002479","dorsal lateral geniculate nucleus")</f>
        <v/>
      </c>
      <c r="B776" t="inlineStr">
        <is>
          <t>&lt;http://purl.obolibrary.org/obo/UBERON_0002479&gt;</t>
        </is>
      </c>
      <c r="C776" t="inlineStr">
        <is>
          <t>dorsal lateral geniculate nucleus</t>
        </is>
      </c>
      <c r="D776" t="inlineStr">
        <is>
          <t>&lt;http://purl.obolibrary.org/obo/PBA_128013074&gt;</t>
        </is>
      </c>
    </row>
    <row r="777">
      <c r="A777">
        <f>HYPERLINK("https://www.ebi.ac.uk/ols/ontologies/uberon/terms?iri=http://purl.obolibrary.org/obo/UBERON_0003045","dorsal longitudinal fasciculus")</f>
        <v/>
      </c>
      <c r="B777" t="inlineStr">
        <is>
          <t>&lt;http://purl.obolibrary.org/obo/UBERON_0003045&gt;</t>
        </is>
      </c>
      <c r="C777" t="inlineStr">
        <is>
          <t>dorsal longitudinal fasciculus</t>
        </is>
      </c>
      <c r="D777" t="inlineStr">
        <is>
          <t>&lt;http://purl.obolibrary.org/obo/DHBA_12035&gt;</t>
        </is>
      </c>
    </row>
    <row r="778">
      <c r="A778">
        <f>HYPERLINK("https://www.ebi.ac.uk/ols/ontologies/uberon/terms?iri=http://purl.obolibrary.org/obo/UBERON_0003045","dorsal longitudinal fasciculus")</f>
        <v/>
      </c>
      <c r="B778" t="inlineStr">
        <is>
          <t>&lt;http://purl.obolibrary.org/obo/UBERON_0003045&gt;</t>
        </is>
      </c>
      <c r="C778" t="inlineStr">
        <is>
          <t>dorsal longitudinal fasciculus, Right</t>
        </is>
      </c>
      <c r="D778" t="inlineStr">
        <is>
          <t>&lt;http://purl.obolibrary.org/obo/HBA_9348&gt;</t>
        </is>
      </c>
    </row>
    <row r="779">
      <c r="A779">
        <f>HYPERLINK("https://www.ebi.ac.uk/ols/ontologies/uberon/terms?iri=http://purl.obolibrary.org/obo/UBERON_0003045","dorsal longitudinal fasciculus")</f>
        <v/>
      </c>
      <c r="B779" t="inlineStr">
        <is>
          <t>&lt;http://purl.obolibrary.org/obo/UBERON_0003045&gt;</t>
        </is>
      </c>
      <c r="C779" t="inlineStr">
        <is>
          <t>dorsal longitudinal fascicle</t>
        </is>
      </c>
      <c r="D779" t="inlineStr">
        <is>
          <t>&lt;http://purl.obolibrary.org/obo/MBA_547&gt;</t>
        </is>
      </c>
    </row>
    <row r="780">
      <c r="A780">
        <f>HYPERLINK("https://www.ebi.ac.uk/ols/ontologies/uberon/terms?iri=http://purl.obolibrary.org/obo/UBERON_0002870","dorsal motor nucleus of vagus nerve")</f>
        <v/>
      </c>
      <c r="B780" t="inlineStr">
        <is>
          <t>&lt;http://purl.obolibrary.org/obo/UBERON_0002870&gt;</t>
        </is>
      </c>
      <c r="C780" t="inlineStr">
        <is>
          <t>dorsal motor nucleus of the vagus (vagal nucleus)</t>
        </is>
      </c>
      <c r="D780" t="inlineStr">
        <is>
          <t>&lt;http://purl.obolibrary.org/obo/DHBA_12550&gt;</t>
        </is>
      </c>
    </row>
    <row r="781">
      <c r="A781">
        <f>HYPERLINK("https://www.ebi.ac.uk/ols/ontologies/uberon/terms?iri=http://purl.obolibrary.org/obo/UBERON_0002870","dorsal motor nucleus of vagus nerve")</f>
        <v/>
      </c>
      <c r="B781" t="inlineStr">
        <is>
          <t>&lt;http://purl.obolibrary.org/obo/UBERON_0002870&gt;</t>
        </is>
      </c>
      <c r="C781" t="inlineStr">
        <is>
          <t>dorsal motor nucleus of the vagus</t>
        </is>
      </c>
      <c r="D781" t="inlineStr">
        <is>
          <t>&lt;http://purl.obolibrary.org/obo/HBA_9545&gt;</t>
        </is>
      </c>
    </row>
    <row r="782">
      <c r="A782">
        <f>HYPERLINK("https://www.ebi.ac.uk/ols/ontologies/uberon/terms?iri=http://purl.obolibrary.org/obo/UBERON_0002870","dorsal motor nucleus of vagus nerve")</f>
        <v/>
      </c>
      <c r="B782" t="inlineStr">
        <is>
          <t>&lt;http://purl.obolibrary.org/obo/UBERON_0002870&gt;</t>
        </is>
      </c>
      <c r="C782" t="inlineStr">
        <is>
          <t>Dorsal motor nucleus of the vagus nerve</t>
        </is>
      </c>
      <c r="D782" t="inlineStr">
        <is>
          <t>&lt;http://purl.obolibrary.org/obo/MBA_839&gt;</t>
        </is>
      </c>
    </row>
    <row r="783">
      <c r="A783">
        <f>HYPERLINK("https://www.ebi.ac.uk/ols/ontologies/uberon/terms?iri=http://purl.obolibrary.org/obo/UBERON_0003006","dorsal nucleus of lateral lemniscus")</f>
        <v/>
      </c>
      <c r="B783" t="inlineStr">
        <is>
          <t>&lt;http://purl.obolibrary.org/obo/UBERON_0003006&gt;</t>
        </is>
      </c>
      <c r="C783" t="inlineStr">
        <is>
          <t>dorsal nucleus of lateral lemniscus</t>
        </is>
      </c>
      <c r="D783" t="inlineStr">
        <is>
          <t>&lt;http://purl.obolibrary.org/obo/DHBA_12455&gt;</t>
        </is>
      </c>
    </row>
    <row r="784">
      <c r="A784">
        <f>HYPERLINK("https://www.ebi.ac.uk/ols/ontologies/uberon/terms?iri=http://purl.obolibrary.org/obo/UBERON_0003006","dorsal nucleus of lateral lemniscus")</f>
        <v/>
      </c>
      <c r="B784" t="inlineStr">
        <is>
          <t>&lt;http://purl.obolibrary.org/obo/UBERON_0003006&gt;</t>
        </is>
      </c>
      <c r="C784" t="inlineStr">
        <is>
          <t>dorsal nucleus of the lateral lemniscus</t>
        </is>
      </c>
      <c r="D784" t="inlineStr">
        <is>
          <t>&lt;http://purl.obolibrary.org/obo/DMBA_16860&gt;</t>
        </is>
      </c>
    </row>
    <row r="785">
      <c r="A785">
        <f>HYPERLINK("https://www.ebi.ac.uk/ols/ontologies/uberon/terms?iri=http://purl.obolibrary.org/obo/UBERON_0003006","dorsal nucleus of lateral lemniscus")</f>
        <v/>
      </c>
      <c r="B785" t="inlineStr">
        <is>
          <t>&lt;http://purl.obolibrary.org/obo/UBERON_0003006&gt;</t>
        </is>
      </c>
      <c r="C785" t="inlineStr">
        <is>
          <t>dorsal nucleus of lateral lemniscus</t>
        </is>
      </c>
      <c r="D785" t="inlineStr">
        <is>
          <t>&lt;http://purl.obolibrary.org/obo/HBA_9139&gt;</t>
        </is>
      </c>
    </row>
    <row r="786">
      <c r="A786">
        <f>HYPERLINK("https://www.ebi.ac.uk/ols/ontologies/uberon/terms?iri=http://purl.obolibrary.org/obo/UBERON_0003006","dorsal nucleus of lateral lemniscus")</f>
        <v/>
      </c>
      <c r="B786" t="inlineStr">
        <is>
          <t>&lt;http://purl.obolibrary.org/obo/UBERON_0003006&gt;</t>
        </is>
      </c>
      <c r="C786" t="inlineStr">
        <is>
          <t>Nucleus of the lateral lemniscus, dorsal part</t>
        </is>
      </c>
      <c r="D786" t="inlineStr">
        <is>
          <t>&lt;http://purl.obolibrary.org/obo/MBA_82&gt;</t>
        </is>
      </c>
    </row>
    <row r="787">
      <c r="A787">
        <f>HYPERLINK("https://www.ebi.ac.uk/ols/ontologies/uberon/terms?iri=http://purl.obolibrary.org/obo/UBERON_0002758","dorsal nucleus of medial geniculate body")</f>
        <v/>
      </c>
      <c r="B787" t="inlineStr">
        <is>
          <t>&lt;http://purl.obolibrary.org/obo/UBERON_0002758&gt;</t>
        </is>
      </c>
      <c r="C787" t="inlineStr">
        <is>
          <t>dorsal medial geniculate nucleus</t>
        </is>
      </c>
      <c r="D787" t="inlineStr">
        <is>
          <t>&lt;http://purl.obolibrary.org/obo/DHBA_10435&gt;</t>
        </is>
      </c>
    </row>
    <row r="788">
      <c r="A788">
        <f>HYPERLINK("https://www.ebi.ac.uk/ols/ontologies/uberon/terms?iri=http://purl.obolibrary.org/obo/UBERON_0002758","dorsal nucleus of medial geniculate body")</f>
        <v/>
      </c>
      <c r="B788" t="inlineStr">
        <is>
          <t>&lt;http://purl.obolibrary.org/obo/UBERON_0002758&gt;</t>
        </is>
      </c>
      <c r="C788" t="inlineStr">
        <is>
          <t>dorsal nucelus of medial geniculate complex, left</t>
        </is>
      </c>
      <c r="D788" t="inlineStr">
        <is>
          <t>&lt;http://purl.obolibrary.org/obo/HBA_265504828&gt;</t>
        </is>
      </c>
    </row>
    <row r="789">
      <c r="A789">
        <f>HYPERLINK("https://www.ebi.ac.uk/ols/ontologies/uberon/terms?iri=http://purl.obolibrary.org/obo/UBERON_0002758","dorsal nucleus of medial geniculate body")</f>
        <v/>
      </c>
      <c r="B789" t="inlineStr">
        <is>
          <t>&lt;http://purl.obolibrary.org/obo/UBERON_0002758&gt;</t>
        </is>
      </c>
      <c r="C789" t="inlineStr">
        <is>
          <t>Medial geniculate complex, dorsal part</t>
        </is>
      </c>
      <c r="D789" t="inlineStr">
        <is>
          <t>&lt;http://purl.obolibrary.org/obo/MBA_1072&gt;</t>
        </is>
      </c>
    </row>
    <row r="790">
      <c r="A790">
        <f>HYPERLINK("https://www.ebi.ac.uk/ols/ontologies/uberon/terms?iri=http://purl.obolibrary.org/obo/UBERON_0002964","dorsal oculomotor nucleus")</f>
        <v/>
      </c>
      <c r="B790" t="inlineStr">
        <is>
          <t>&lt;http://purl.obolibrary.org/obo/UBERON_0002964&gt;</t>
        </is>
      </c>
      <c r="C790" t="inlineStr">
        <is>
          <t>dorsal oculomotor nucleus</t>
        </is>
      </c>
      <c r="D790" t="inlineStr">
        <is>
          <t>&lt;http://purl.obolibrary.org/obo/DHBA_12202&gt;</t>
        </is>
      </c>
    </row>
    <row r="791">
      <c r="A791">
        <f>HYPERLINK("https://www.ebi.ac.uk/ols/ontologies/uberon/terms?iri=http://purl.obolibrary.org/obo/UBERON_0002964","dorsal oculomotor nucleus")</f>
        <v/>
      </c>
      <c r="B791" t="inlineStr">
        <is>
          <t>&lt;http://purl.obolibrary.org/obo/UBERON_0002964&gt;</t>
        </is>
      </c>
      <c r="C791" t="inlineStr">
        <is>
          <t>dorsal oculomotor nucleus, left</t>
        </is>
      </c>
      <c r="D791" t="inlineStr">
        <is>
          <t>&lt;http://purl.obolibrary.org/obo/HBA_9035&gt;</t>
        </is>
      </c>
    </row>
    <row r="792">
      <c r="A792">
        <f>HYPERLINK("https://www.ebi.ac.uk/ols/ontologies/uberon/terms?iri=http://purl.obolibrary.org/obo/UBERON_0006516","dorsal pallidum")</f>
        <v/>
      </c>
      <c r="B792" t="inlineStr">
        <is>
          <t>&lt;http://purl.obolibrary.org/obo/UBERON_0006516&gt;</t>
        </is>
      </c>
      <c r="C792" t="inlineStr">
        <is>
          <t>Pallidum, dorsal region</t>
        </is>
      </c>
      <c r="D792" t="inlineStr">
        <is>
          <t>&lt;http://purl.obolibrary.org/obo/MBA_818&gt;</t>
        </is>
      </c>
    </row>
    <row r="793">
      <c r="A793">
        <f>HYPERLINK("https://www.ebi.ac.uk/ols/ontologies/uberon/terms?iri=http://purl.obolibrary.org/obo/UBERON_0016825","dorsal paragigantocellular nucleus")</f>
        <v/>
      </c>
      <c r="B793" t="inlineStr">
        <is>
          <t>&lt;http://purl.obolibrary.org/obo/UBERON_0016825&gt;</t>
        </is>
      </c>
      <c r="C793" t="inlineStr">
        <is>
          <t>dorsal paragigantocellular nucleus</t>
        </is>
      </c>
      <c r="D793" t="inlineStr">
        <is>
          <t>&lt;http://purl.obolibrary.org/obo/DHBA_12628&gt;</t>
        </is>
      </c>
    </row>
    <row r="794">
      <c r="A794">
        <f>HYPERLINK("https://www.ebi.ac.uk/ols/ontologies/uberon/terms?iri=http://purl.obolibrary.org/obo/UBERON_0016825","dorsal paragigantocellular nucleus")</f>
        <v/>
      </c>
      <c r="B794" t="inlineStr">
        <is>
          <t>&lt;http://purl.obolibrary.org/obo/UBERON_0016825&gt;</t>
        </is>
      </c>
      <c r="C794" t="inlineStr">
        <is>
          <t>dorsal paragigantocellular nucleus, left</t>
        </is>
      </c>
      <c r="D794" t="inlineStr">
        <is>
          <t>&lt;http://purl.obolibrary.org/obo/HBA_9600&gt;</t>
        </is>
      </c>
    </row>
    <row r="795">
      <c r="A795">
        <f>HYPERLINK("https://www.ebi.ac.uk/ols/ontologies/uberon/terms?iri=http://purl.obolibrary.org/obo/UBERON_0016825","dorsal paragigantocellular nucleus")</f>
        <v/>
      </c>
      <c r="B795" t="inlineStr">
        <is>
          <t>&lt;http://purl.obolibrary.org/obo/UBERON_0016825&gt;</t>
        </is>
      </c>
      <c r="C795" t="inlineStr">
        <is>
          <t>Paragigantocellular reticular nucleus, dorsal part</t>
        </is>
      </c>
      <c r="D795" t="inlineStr">
        <is>
          <t>&lt;http://purl.obolibrary.org/obo/MBA_970&gt;</t>
        </is>
      </c>
    </row>
    <row r="796">
      <c r="A796">
        <f>HYPERLINK("https://www.ebi.ac.uk/ols/ontologies/uberon/terms?iri=http://purl.obolibrary.org/obo/UBERON_0016827","dorsal paramedian reticular nucleus")</f>
        <v/>
      </c>
      <c r="B796" t="inlineStr">
        <is>
          <t>&lt;http://purl.obolibrary.org/obo/UBERON_0016827&gt;</t>
        </is>
      </c>
      <c r="C796" t="inlineStr">
        <is>
          <t>dorsal paramedian nucleus</t>
        </is>
      </c>
      <c r="D796" t="inlineStr">
        <is>
          <t>&lt;http://purl.obolibrary.org/obo/DHBA_12597&gt;</t>
        </is>
      </c>
    </row>
    <row r="797">
      <c r="A797">
        <f>HYPERLINK("https://www.ebi.ac.uk/ols/ontologies/uberon/terms?iri=http://purl.obolibrary.org/obo/UBERON_0022437","dorsal periolivary nucleus")</f>
        <v/>
      </c>
      <c r="B797" t="inlineStr">
        <is>
          <t>&lt;http://purl.obolibrary.org/obo/UBERON_0022437&gt;</t>
        </is>
      </c>
      <c r="C797" t="inlineStr">
        <is>
          <t>dorsal periolivary nucleus</t>
        </is>
      </c>
      <c r="D797" t="inlineStr">
        <is>
          <t>&lt;http://purl.obolibrary.org/obo/DHBA_15561&gt;</t>
        </is>
      </c>
    </row>
    <row r="798">
      <c r="A798">
        <f>HYPERLINK("https://www.ebi.ac.uk/ols/ontologies/uberon/terms?iri=http://purl.obolibrary.org/obo/UBERON_0022437","dorsal periolivary nucleus")</f>
        <v/>
      </c>
      <c r="B798" t="inlineStr">
        <is>
          <t>&lt;http://purl.obolibrary.org/obo/UBERON_0022437&gt;</t>
        </is>
      </c>
      <c r="C798" t="inlineStr">
        <is>
          <t>dorsal periolivary nucleus</t>
        </is>
      </c>
      <c r="D798" t="inlineStr">
        <is>
          <t>&lt;http://purl.obolibrary.org/obo/DMBA_17260&gt;</t>
        </is>
      </c>
    </row>
    <row r="799">
      <c r="A799">
        <f>HYPERLINK("https://www.ebi.ac.uk/ols/ontologies/uberon/terms?iri=http://purl.obolibrary.org/obo/UBERON_0001897","dorsal plus ventral thalamus")</f>
        <v/>
      </c>
      <c r="B799" t="inlineStr">
        <is>
          <t>&lt;http://purl.obolibrary.org/obo/UBERON_0001897&gt;</t>
        </is>
      </c>
      <c r="C799" t="inlineStr">
        <is>
          <t>thalamus</t>
        </is>
      </c>
      <c r="D799" t="inlineStr">
        <is>
          <t>&lt;http://purl.obolibrary.org/obo/DHBA_10390&gt;</t>
        </is>
      </c>
    </row>
    <row r="800">
      <c r="A800">
        <f>HYPERLINK("https://www.ebi.ac.uk/ols/ontologies/uberon/terms?iri=http://purl.obolibrary.org/obo/UBERON_0001897","dorsal plus ventral thalamus")</f>
        <v/>
      </c>
      <c r="B800" t="inlineStr">
        <is>
          <t>&lt;http://purl.obolibrary.org/obo/UBERON_0001897&gt;</t>
        </is>
      </c>
      <c r="C800" t="inlineStr">
        <is>
          <t>thalamus</t>
        </is>
      </c>
      <c r="D800" t="inlineStr">
        <is>
          <t>&lt;http://purl.obolibrary.org/obo/DMBA_16376&gt;</t>
        </is>
      </c>
    </row>
    <row r="801">
      <c r="A801">
        <f>HYPERLINK("https://www.ebi.ac.uk/ols/ontologies/uberon/terms?iri=http://purl.obolibrary.org/obo/UBERON_0001897","dorsal plus ventral thalamus")</f>
        <v/>
      </c>
      <c r="B801" t="inlineStr">
        <is>
          <t>&lt;http://purl.obolibrary.org/obo/UBERON_0001897&gt;</t>
        </is>
      </c>
      <c r="C801" t="inlineStr">
        <is>
          <t>thalamus</t>
        </is>
      </c>
      <c r="D801" t="inlineStr">
        <is>
          <t>&lt;http://purl.obolibrary.org/obo/HBA_4392&gt;</t>
        </is>
      </c>
    </row>
    <row r="802">
      <c r="A802">
        <f>HYPERLINK("https://www.ebi.ac.uk/ols/ontologies/uberon/terms?iri=http://purl.obolibrary.org/obo/UBERON_0001897","dorsal plus ventral thalamus")</f>
        <v/>
      </c>
      <c r="B802" t="inlineStr">
        <is>
          <t>&lt;http://purl.obolibrary.org/obo/UBERON_0001897&gt;</t>
        </is>
      </c>
      <c r="C802" t="inlineStr">
        <is>
          <t>Thalamus</t>
        </is>
      </c>
      <c r="D802" t="inlineStr">
        <is>
          <t>&lt;http://purl.obolibrary.org/obo/MBA_549&gt;</t>
        </is>
      </c>
    </row>
    <row r="803">
      <c r="A803">
        <f>HYPERLINK("https://www.ebi.ac.uk/ols/ontologies/uberon/terms?iri=http://purl.obolibrary.org/obo/UBERON_0001897","dorsal plus ventral thalamus")</f>
        <v/>
      </c>
      <c r="B803" t="inlineStr">
        <is>
          <t>&lt;http://purl.obolibrary.org/obo/UBERON_0001897&gt;</t>
        </is>
      </c>
      <c r="C803" t="inlineStr">
        <is>
          <t>thalamus</t>
        </is>
      </c>
      <c r="D803" t="inlineStr">
        <is>
          <t>&lt;http://purl.obolibrary.org/obo/PBA_128013014&gt;</t>
        </is>
      </c>
    </row>
    <row r="804">
      <c r="A804">
        <f>HYPERLINK("https://www.ebi.ac.uk/ols/ontologies/uberon/terms?iri=http://purl.obolibrary.org/obo/UBERON_0007767","dorsal premammillary nucleus")</f>
        <v/>
      </c>
      <c r="B804" t="inlineStr">
        <is>
          <t>&lt;http://purl.obolibrary.org/obo/UBERON_0007767&gt;</t>
        </is>
      </c>
      <c r="C804" t="inlineStr">
        <is>
          <t>dorsal premammillary nucleus</t>
        </is>
      </c>
      <c r="D804" t="inlineStr">
        <is>
          <t>&lt;http://purl.obolibrary.org/obo/DMBA_15719&gt;</t>
        </is>
      </c>
    </row>
    <row r="805">
      <c r="A805">
        <f>HYPERLINK("https://www.ebi.ac.uk/ols/ontologies/uberon/terms?iri=http://purl.obolibrary.org/obo/UBERON_0007767","dorsal premammillary nucleus")</f>
        <v/>
      </c>
      <c r="B805" t="inlineStr">
        <is>
          <t>&lt;http://purl.obolibrary.org/obo/UBERON_0007767&gt;</t>
        </is>
      </c>
      <c r="C805" t="inlineStr">
        <is>
          <t>premammillary nucleus, left, dorsal part</t>
        </is>
      </c>
      <c r="D805" t="inlineStr">
        <is>
          <t>&lt;http://purl.obolibrary.org/obo/HBA_4677&gt;</t>
        </is>
      </c>
    </row>
    <row r="806">
      <c r="A806">
        <f>HYPERLINK("https://www.ebi.ac.uk/ols/ontologies/uberon/terms?iri=http://purl.obolibrary.org/obo/UBERON_0007767","dorsal premammillary nucleus")</f>
        <v/>
      </c>
      <c r="B806" t="inlineStr">
        <is>
          <t>&lt;http://purl.obolibrary.org/obo/UBERON_0007767&gt;</t>
        </is>
      </c>
      <c r="C806" t="inlineStr">
        <is>
          <t>Dorsal premammillary nucleus</t>
        </is>
      </c>
      <c r="D806" t="inlineStr">
        <is>
          <t>&lt;http://purl.obolibrary.org/obo/MBA_980&gt;</t>
        </is>
      </c>
    </row>
    <row r="807">
      <c r="A807">
        <f>HYPERLINK("https://www.ebi.ac.uk/ols/ontologies/uberon/terms?iri=http://purl.obolibrary.org/obo/UBERON_0002043","dorsal raphe nucleus")</f>
        <v/>
      </c>
      <c r="B807" t="inlineStr">
        <is>
          <t>&lt;http://purl.obolibrary.org/obo/UBERON_0002043&gt;</t>
        </is>
      </c>
      <c r="C807" t="inlineStr">
        <is>
          <t>dorsal raphe nucleus</t>
        </is>
      </c>
      <c r="D807" t="inlineStr">
        <is>
          <t>&lt;http://purl.obolibrary.org/obo/DHBA_12223&gt;</t>
        </is>
      </c>
    </row>
    <row r="808">
      <c r="A808">
        <f>HYPERLINK("https://www.ebi.ac.uk/ols/ontologies/uberon/terms?iri=http://purl.obolibrary.org/obo/UBERON_0002043","dorsal raphe nucleus")</f>
        <v/>
      </c>
      <c r="B808" t="inlineStr">
        <is>
          <t>&lt;http://purl.obolibrary.org/obo/UBERON_0002043&gt;</t>
        </is>
      </c>
      <c r="C808" t="inlineStr">
        <is>
          <t>dorsal raphe nucleus, left</t>
        </is>
      </c>
      <c r="D808" t="inlineStr">
        <is>
          <t>&lt;http://purl.obolibrary.org/obo/HBA_9457&gt;</t>
        </is>
      </c>
    </row>
    <row r="809">
      <c r="A809">
        <f>HYPERLINK("https://www.ebi.ac.uk/ols/ontologies/uberon/terms?iri=http://purl.obolibrary.org/obo/UBERON_0002043","dorsal raphe nucleus")</f>
        <v/>
      </c>
      <c r="B809" t="inlineStr">
        <is>
          <t>&lt;http://purl.obolibrary.org/obo/UBERON_0002043&gt;</t>
        </is>
      </c>
      <c r="C809" t="inlineStr">
        <is>
          <t>Dorsal nucleus raphe</t>
        </is>
      </c>
      <c r="D809" t="inlineStr">
        <is>
          <t>&lt;http://purl.obolibrary.org/obo/MBA_872&gt;</t>
        </is>
      </c>
    </row>
    <row r="810">
      <c r="A810">
        <f>HYPERLINK("https://www.ebi.ac.uk/ols/ontologies/uberon/terms?iri=http://purl.obolibrary.org/obo/UBERON_0005382","dorsal striatum")</f>
        <v/>
      </c>
      <c r="B810" t="inlineStr">
        <is>
          <t>&lt;http://purl.obolibrary.org/obo/UBERON_0005382&gt;</t>
        </is>
      </c>
      <c r="C810" t="inlineStr">
        <is>
          <t>Striatum dorsal region</t>
        </is>
      </c>
      <c r="D810" t="inlineStr">
        <is>
          <t>&lt;http://purl.obolibrary.org/obo/MBA_485&gt;</t>
        </is>
      </c>
    </row>
    <row r="811">
      <c r="A811">
        <f>HYPERLINK("https://www.ebi.ac.uk/ols/ontologies/uberon/terms?iri=http://purl.obolibrary.org/obo/UBERON_0005382","dorsal striatum")</f>
        <v/>
      </c>
      <c r="B811" t="inlineStr">
        <is>
          <t>&lt;http://purl.obolibrary.org/obo/UBERON_0005382&gt;</t>
        </is>
      </c>
      <c r="C811" t="inlineStr">
        <is>
          <t>dorsal striatum</t>
        </is>
      </c>
      <c r="D811" t="inlineStr">
        <is>
          <t>&lt;http://purl.obolibrary.org/obo/PBA_10081&gt;</t>
        </is>
      </c>
    </row>
    <row r="812">
      <c r="A812">
        <f>HYPERLINK("https://www.ebi.ac.uk/ols/ontologies/uberon/terms?iri=http://purl.obolibrary.org/obo/UBERON_0002697","dorsal supraoptic decussation")</f>
        <v/>
      </c>
      <c r="B812" t="inlineStr">
        <is>
          <t>&lt;http://purl.obolibrary.org/obo/UBERON_0002697&gt;</t>
        </is>
      </c>
      <c r="C812" t="inlineStr">
        <is>
          <t>supraoptic commissures, dorsal</t>
        </is>
      </c>
      <c r="D812" t="inlineStr">
        <is>
          <t>&lt;http://purl.obolibrary.org/obo/MBA_825&gt;</t>
        </is>
      </c>
    </row>
    <row r="813">
      <c r="A813">
        <f>HYPERLINK("https://www.ebi.ac.uk/ols/ontologies/uberon/terms?iri=http://purl.obolibrary.org/obo/UBERON_0003009","dorsal tegmental decussation")</f>
        <v/>
      </c>
      <c r="B813" t="inlineStr">
        <is>
          <t>&lt;http://purl.obolibrary.org/obo/UBERON_0003009&gt;</t>
        </is>
      </c>
      <c r="C813" t="inlineStr">
        <is>
          <t>dorsal tegmental decussation</t>
        </is>
      </c>
      <c r="D813" t="inlineStr">
        <is>
          <t>&lt;http://purl.obolibrary.org/obo/DHBA_12340&gt;</t>
        </is>
      </c>
    </row>
    <row r="814">
      <c r="A814">
        <f>HYPERLINK("https://www.ebi.ac.uk/ols/ontologies/uberon/terms?iri=http://purl.obolibrary.org/obo/UBERON_0002143","dorsal tegmental nucleus")</f>
        <v/>
      </c>
      <c r="B814" t="inlineStr">
        <is>
          <t>&lt;http://purl.obolibrary.org/obo/UBERON_0002143&gt;</t>
        </is>
      </c>
      <c r="C814" t="inlineStr">
        <is>
          <t>dorsal tegmental nucleus</t>
        </is>
      </c>
      <c r="D814" t="inlineStr">
        <is>
          <t>&lt;http://purl.obolibrary.org/obo/DHBA_12508&gt;</t>
        </is>
      </c>
    </row>
    <row r="815">
      <c r="A815">
        <f>HYPERLINK("https://www.ebi.ac.uk/ols/ontologies/uberon/terms?iri=http://purl.obolibrary.org/obo/UBERON_0002143","dorsal tegmental nucleus")</f>
        <v/>
      </c>
      <c r="B815" t="inlineStr">
        <is>
          <t>&lt;http://purl.obolibrary.org/obo/UBERON_0002143&gt;</t>
        </is>
      </c>
      <c r="C815" t="inlineStr">
        <is>
          <t>dorsal tegmental nucleus</t>
        </is>
      </c>
      <c r="D815" t="inlineStr">
        <is>
          <t>&lt;http://purl.obolibrary.org/obo/DMBA_17000&gt;</t>
        </is>
      </c>
    </row>
    <row r="816">
      <c r="A816">
        <f>HYPERLINK("https://www.ebi.ac.uk/ols/ontologies/uberon/terms?iri=http://purl.obolibrary.org/obo/UBERON_0002143","dorsal tegmental nucleus")</f>
        <v/>
      </c>
      <c r="B816" t="inlineStr">
        <is>
          <t>&lt;http://purl.obolibrary.org/obo/UBERON_0002143&gt;</t>
        </is>
      </c>
      <c r="C816" t="inlineStr">
        <is>
          <t>dorsal tegmental nucleus</t>
        </is>
      </c>
      <c r="D816" t="inlineStr">
        <is>
          <t>&lt;http://purl.obolibrary.org/obo/HBA_265504876&gt;</t>
        </is>
      </c>
    </row>
    <row r="817">
      <c r="A817">
        <f>HYPERLINK("https://www.ebi.ac.uk/ols/ontologies/uberon/terms?iri=http://purl.obolibrary.org/obo/UBERON_0002143","dorsal tegmental nucleus")</f>
        <v/>
      </c>
      <c r="B817" t="inlineStr">
        <is>
          <t>&lt;http://purl.obolibrary.org/obo/UBERON_0002143&gt;</t>
        </is>
      </c>
      <c r="C817" t="inlineStr">
        <is>
          <t>Dorsal tegmental nucleus</t>
        </is>
      </c>
      <c r="D817" t="inlineStr">
        <is>
          <t>&lt;http://purl.obolibrary.org/obo/MBA_880&gt;</t>
        </is>
      </c>
    </row>
    <row r="818">
      <c r="A818">
        <f>HYPERLINK("https://www.ebi.ac.uk/ols/ontologies/uberon/terms?iri=http://purl.obolibrary.org/obo/UBERON_0004703","dorsal thalamus")</f>
        <v/>
      </c>
      <c r="B818" t="inlineStr">
        <is>
          <t>&lt;http://purl.obolibrary.org/obo/UBERON_0004703&gt;</t>
        </is>
      </c>
      <c r="C818" t="inlineStr">
        <is>
          <t>dorsal thalamus</t>
        </is>
      </c>
      <c r="D818" t="inlineStr">
        <is>
          <t>&lt;http://purl.obolibrary.org/obo/DHBA_10391&gt;</t>
        </is>
      </c>
    </row>
    <row r="819">
      <c r="A819">
        <f>HYPERLINK("https://www.ebi.ac.uk/ols/ontologies/uberon/terms?iri=http://purl.obolibrary.org/obo/UBERON_0004703","dorsal thalamus")</f>
        <v/>
      </c>
      <c r="B819" t="inlineStr">
        <is>
          <t>&lt;http://purl.obolibrary.org/obo/UBERON_0004703&gt;</t>
        </is>
      </c>
      <c r="C819" t="inlineStr">
        <is>
          <t>dorsal tier of thalamus</t>
        </is>
      </c>
      <c r="D819" t="inlineStr">
        <is>
          <t>&lt;http://purl.obolibrary.org/obo/DMBA_16396&gt;</t>
        </is>
      </c>
    </row>
    <row r="820">
      <c r="A820">
        <f>HYPERLINK("https://www.ebi.ac.uk/ols/ontologies/uberon/terms?iri=http://purl.obolibrary.org/obo/UBERON_0004703","dorsal thalamus")</f>
        <v/>
      </c>
      <c r="B820" t="inlineStr">
        <is>
          <t>&lt;http://purl.obolibrary.org/obo/UBERON_0004703&gt;</t>
        </is>
      </c>
      <c r="C820" t="inlineStr">
        <is>
          <t>dorsal thalamus</t>
        </is>
      </c>
      <c r="D820" t="inlineStr">
        <is>
          <t>&lt;http://purl.obolibrary.org/obo/HBA_4393&gt;</t>
        </is>
      </c>
    </row>
    <row r="821">
      <c r="A821">
        <f>HYPERLINK("https://www.ebi.ac.uk/ols/ontologies/uberon/terms?iri=http://purl.obolibrary.org/obo/UBERON_0004703","dorsal thalamus")</f>
        <v/>
      </c>
      <c r="B821" t="inlineStr">
        <is>
          <t>&lt;http://purl.obolibrary.org/obo/UBERON_0004703&gt;</t>
        </is>
      </c>
      <c r="C821" t="inlineStr">
        <is>
          <t>dorsal thalamus</t>
        </is>
      </c>
      <c r="D821" t="inlineStr">
        <is>
          <t>&lt;http://purl.obolibrary.org/obo/PBA_128013018&gt;</t>
        </is>
      </c>
    </row>
    <row r="822">
      <c r="A822">
        <f>HYPERLINK("https://www.ebi.ac.uk/ols/ontologies/uberon/terms?iri=http://purl.obolibrary.org/obo/UBERON_0002797","dorsal trigeminal tract")</f>
        <v/>
      </c>
      <c r="B822" t="inlineStr">
        <is>
          <t>&lt;http://purl.obolibrary.org/obo/UBERON_0002797&gt;</t>
        </is>
      </c>
      <c r="C822" t="inlineStr">
        <is>
          <t>dorsal trigeminothalamic tract</t>
        </is>
      </c>
      <c r="D822" t="inlineStr">
        <is>
          <t>&lt;http://purl.obolibrary.org/obo/DHBA_12736&gt;</t>
        </is>
      </c>
    </row>
    <row r="823">
      <c r="A823">
        <f>HYPERLINK("https://www.ebi.ac.uk/ols/ontologies/uberon/terms?iri=http://purl.obolibrary.org/obo/UBERON_0018262","dorsal zone of medial entorhinal cortex")</f>
        <v/>
      </c>
      <c r="B823" t="inlineStr">
        <is>
          <t>&lt;http://purl.obolibrary.org/obo/UBERON_0018262&gt;</t>
        </is>
      </c>
      <c r="C823" t="inlineStr">
        <is>
          <t>Entorhinal area, medial part, dorsal zone</t>
        </is>
      </c>
      <c r="D823" t="inlineStr">
        <is>
          <t>&lt;http://purl.obolibrary.org/obo/MBA_926&gt;</t>
        </is>
      </c>
    </row>
    <row r="824">
      <c r="A824">
        <f>HYPERLINK("https://www.ebi.ac.uk/ols/ontologies/uberon/terms?iri=http://purl.obolibrary.org/obo/UBERON_0035928","dorsolateral part of supraoptic nucleus")</f>
        <v/>
      </c>
      <c r="B824" t="inlineStr">
        <is>
          <t>&lt;http://purl.obolibrary.org/obo/UBERON_0035928&gt;</t>
        </is>
      </c>
      <c r="C824" t="inlineStr">
        <is>
          <t>supraoptic nucleus, left, dorsolateral part</t>
        </is>
      </c>
      <c r="D824" t="inlineStr">
        <is>
          <t>&lt;http://purl.obolibrary.org/obo/HBA_4594&gt;</t>
        </is>
      </c>
    </row>
    <row r="825">
      <c r="A825">
        <f>HYPERLINK("https://www.ebi.ac.uk/ols/ontologies/uberon/terms?iri=http://purl.obolibrary.org/obo/UBERON_0009834","dorsolateral prefrontal cortex")</f>
        <v/>
      </c>
      <c r="B825" t="inlineStr">
        <is>
          <t>&lt;http://purl.obolibrary.org/obo/UBERON_0009834&gt;</t>
        </is>
      </c>
      <c r="C825" t="inlineStr">
        <is>
          <t>dorsolateral prefrontal cortex</t>
        </is>
      </c>
      <c r="D825" t="inlineStr">
        <is>
          <t>&lt;http://purl.obolibrary.org/obo/DHBA_10173&gt;</t>
        </is>
      </c>
    </row>
    <row r="826">
      <c r="A826">
        <f>HYPERLINK("https://www.ebi.ac.uk/ols/ontologies/uberon/terms?iri=http://purl.obolibrary.org/obo/UBERON_0035154","dorsolateral prefrontal cortex layer 2")</f>
        <v/>
      </c>
      <c r="B826" t="inlineStr">
        <is>
          <t>&lt;http://purl.obolibrary.org/obo/UBERON_0035154&gt;</t>
        </is>
      </c>
      <c r="C826" t="inlineStr">
        <is>
          <t>layer II of dorsolateral prefrontal cortex</t>
        </is>
      </c>
      <c r="D826" t="inlineStr">
        <is>
          <t>&lt;http://purl.obolibrary.org/obo/PBA_12986&gt;</t>
        </is>
      </c>
    </row>
    <row r="827">
      <c r="A827">
        <f>HYPERLINK("https://www.ebi.ac.uk/ols/ontologies/uberon/terms?iri=http://purl.obolibrary.org/obo/UBERON_0035155","dorsolateral prefrontal cortex layer 3")</f>
        <v/>
      </c>
      <c r="B827" t="inlineStr">
        <is>
          <t>&lt;http://purl.obolibrary.org/obo/UBERON_0035155&gt;</t>
        </is>
      </c>
      <c r="C827" t="inlineStr">
        <is>
          <t>layer III of dorsolateral prefrontal cortex</t>
        </is>
      </c>
      <c r="D827" t="inlineStr">
        <is>
          <t>&lt;http://purl.obolibrary.org/obo/PBA_12987&gt;</t>
        </is>
      </c>
    </row>
    <row r="828">
      <c r="A828">
        <f>HYPERLINK("https://www.ebi.ac.uk/ols/ontologies/uberon/terms?iri=http://purl.obolibrary.org/obo/UBERON_0035156","dorsolateral prefrontal cortex layer 4")</f>
        <v/>
      </c>
      <c r="B828" t="inlineStr">
        <is>
          <t>&lt;http://purl.obolibrary.org/obo/UBERON_0035156&gt;</t>
        </is>
      </c>
      <c r="C828" t="inlineStr">
        <is>
          <t>granular layer IV of dorsolateral prefrontal cortex</t>
        </is>
      </c>
      <c r="D828" t="inlineStr">
        <is>
          <t>&lt;http://purl.obolibrary.org/obo/PBA_12988&gt;</t>
        </is>
      </c>
    </row>
    <row r="829">
      <c r="A829">
        <f>HYPERLINK("https://www.ebi.ac.uk/ols/ontologies/uberon/terms?iri=http://purl.obolibrary.org/obo/UBERON_0035157","dorsolateral prefrontal cortex layer 5")</f>
        <v/>
      </c>
      <c r="B829" t="inlineStr">
        <is>
          <t>&lt;http://purl.obolibrary.org/obo/UBERON_0035157&gt;</t>
        </is>
      </c>
      <c r="C829" t="inlineStr">
        <is>
          <t>layer V of dorsolateral prefrontal cortex</t>
        </is>
      </c>
      <c r="D829" t="inlineStr">
        <is>
          <t>&lt;http://purl.obolibrary.org/obo/PBA_12989&gt;</t>
        </is>
      </c>
    </row>
    <row r="830">
      <c r="A830">
        <f>HYPERLINK("https://www.ebi.ac.uk/ols/ontologies/uberon/terms?iri=http://purl.obolibrary.org/obo/UBERON_0035158","dorsolateral prefrontal cortex layer 6")</f>
        <v/>
      </c>
      <c r="B830" t="inlineStr">
        <is>
          <t>&lt;http://purl.obolibrary.org/obo/UBERON_0035158&gt;</t>
        </is>
      </c>
      <c r="C830" t="inlineStr">
        <is>
          <t>layer VI of dorsolateral prefrontal cortex</t>
        </is>
      </c>
      <c r="D830" t="inlineStr">
        <is>
          <t>&lt;http://purl.obolibrary.org/obo/PBA_12990&gt;</t>
        </is>
      </c>
    </row>
    <row r="831">
      <c r="A831">
        <f>HYPERLINK("https://www.ebi.ac.uk/ols/ontologies/uberon/terms?iri=http://purl.obolibrary.org/obo/UBERON_0001934","dorsomedial nucleus of hypothalamus")</f>
        <v/>
      </c>
      <c r="B831" t="inlineStr">
        <is>
          <t>&lt;http://purl.obolibrary.org/obo/UBERON_0001934&gt;</t>
        </is>
      </c>
      <c r="C831" t="inlineStr">
        <is>
          <t>dorsomedial hypothalamic nucleus</t>
        </is>
      </c>
      <c r="D831" t="inlineStr">
        <is>
          <t>&lt;http://purl.obolibrary.org/obo/DHBA_10485&gt;</t>
        </is>
      </c>
    </row>
    <row r="832">
      <c r="A832">
        <f>HYPERLINK("https://www.ebi.ac.uk/ols/ontologies/uberon/terms?iri=http://purl.obolibrary.org/obo/UBERON_0001934","dorsomedial nucleus of hypothalamus")</f>
        <v/>
      </c>
      <c r="B832" t="inlineStr">
        <is>
          <t>&lt;http://purl.obolibrary.org/obo/UBERON_0001934&gt;</t>
        </is>
      </c>
      <c r="C832" t="inlineStr">
        <is>
          <t>dorsomedial hypothalamic nucleus</t>
        </is>
      </c>
      <c r="D832" t="inlineStr">
        <is>
          <t>&lt;http://purl.obolibrary.org/obo/HBA_12914&gt;</t>
        </is>
      </c>
    </row>
    <row r="833">
      <c r="A833">
        <f>HYPERLINK("https://www.ebi.ac.uk/ols/ontologies/uberon/terms?iri=http://purl.obolibrary.org/obo/UBERON_0001934","dorsomedial nucleus of hypothalamus")</f>
        <v/>
      </c>
      <c r="B833" t="inlineStr">
        <is>
          <t>&lt;http://purl.obolibrary.org/obo/UBERON_0001934&gt;</t>
        </is>
      </c>
      <c r="C833" t="inlineStr">
        <is>
          <t>Dorsomedial nucleus of the hypothalamus</t>
        </is>
      </c>
      <c r="D833" t="inlineStr">
        <is>
          <t>&lt;http://purl.obolibrary.org/obo/MBA_830&gt;</t>
        </is>
      </c>
    </row>
    <row r="834">
      <c r="A834">
        <f>HYPERLINK("https://www.ebi.ac.uk/ols/ontologies/uberon/terms?iri=http://purl.obolibrary.org/obo/UBERON_0006284","early prosencephalic vesicle")</f>
        <v/>
      </c>
      <c r="B834" t="inlineStr">
        <is>
          <t>&lt;http://purl.obolibrary.org/obo/UBERON_0006284&gt;</t>
        </is>
      </c>
      <c r="C834" t="inlineStr">
        <is>
          <t>ventricles of forebrain</t>
        </is>
      </c>
      <c r="D834" t="inlineStr">
        <is>
          <t>&lt;http://purl.obolibrary.org/obo/DHBA_10595&gt;</t>
        </is>
      </c>
    </row>
    <row r="835">
      <c r="A835">
        <f>HYPERLINK("https://www.ebi.ac.uk/ols/ontologies/uberon/terms?iri=http://purl.obolibrary.org/obo/UBERON_0002602","emboliform nucleus")</f>
        <v/>
      </c>
      <c r="B835" t="inlineStr">
        <is>
          <t>&lt;http://purl.obolibrary.org/obo/UBERON_0002602&gt;</t>
        </is>
      </c>
      <c r="C835" t="inlineStr">
        <is>
          <t>lateral interpositus (emboliform) nucleus</t>
        </is>
      </c>
      <c r="D835" t="inlineStr">
        <is>
          <t>&lt;http://purl.obolibrary.org/obo/DHBA_12401&gt;</t>
        </is>
      </c>
    </row>
    <row r="836">
      <c r="A836">
        <f>HYPERLINK("https://www.ebi.ac.uk/ols/ontologies/uberon/terms?iri=http://purl.obolibrary.org/obo/UBERON_0002602","emboliform nucleus")</f>
        <v/>
      </c>
      <c r="B836" t="inlineStr">
        <is>
          <t>&lt;http://purl.obolibrary.org/obo/UBERON_0002602&gt;</t>
        </is>
      </c>
      <c r="C836" t="inlineStr">
        <is>
          <t>anterior part of Int</t>
        </is>
      </c>
      <c r="D836" t="inlineStr">
        <is>
          <t>&lt;http://purl.obolibrary.org/obo/DMBA_16930&gt;</t>
        </is>
      </c>
    </row>
    <row r="837">
      <c r="A837">
        <f>HYPERLINK("https://www.ebi.ac.uk/ols/ontologies/uberon/terms?iri=http://purl.obolibrary.org/obo/UBERON_0002602","emboliform nucleus")</f>
        <v/>
      </c>
      <c r="B837" t="inlineStr">
        <is>
          <t>&lt;http://purl.obolibrary.org/obo/UBERON_0002602&gt;</t>
        </is>
      </c>
      <c r="C837" t="inlineStr">
        <is>
          <t>emboliform nucleus</t>
        </is>
      </c>
      <c r="D837" t="inlineStr">
        <is>
          <t>&lt;http://purl.obolibrary.org/obo/HBA_12947&gt;</t>
        </is>
      </c>
    </row>
    <row r="838">
      <c r="A838">
        <f>HYPERLINK("https://www.ebi.ac.uk/ols/ontologies/uberon/terms?iri=http://purl.obolibrary.org/obo/UBERON_0002050","embryonic structure")</f>
        <v/>
      </c>
      <c r="B838" t="inlineStr">
        <is>
          <t>&lt;http://purl.obolibrary.org/obo/UBERON_0002050&gt;</t>
        </is>
      </c>
      <c r="C838" t="inlineStr">
        <is>
          <t>marginal zone</t>
        </is>
      </c>
      <c r="D838" t="inlineStr">
        <is>
          <t>&lt;http://purl.obolibrary.org/obo/DHBA_10508&gt;</t>
        </is>
      </c>
    </row>
    <row r="839">
      <c r="A839">
        <f>HYPERLINK("https://www.ebi.ac.uk/ols/ontologies/uberon/terms?iri=http://purl.obolibrary.org/obo/UBERON_0002050","embryonic structure")</f>
        <v/>
      </c>
      <c r="B839" t="inlineStr">
        <is>
          <t>&lt;http://purl.obolibrary.org/obo/UBERON_0002050&gt;</t>
        </is>
      </c>
      <c r="C839" t="inlineStr">
        <is>
          <t>subplate zone</t>
        </is>
      </c>
      <c r="D839" t="inlineStr">
        <is>
          <t>&lt;http://purl.obolibrary.org/obo/DHBA_10522&gt;</t>
        </is>
      </c>
    </row>
    <row r="840">
      <c r="A840">
        <f>HYPERLINK("https://www.ebi.ac.uk/ols/ontologies/uberon/terms?iri=http://purl.obolibrary.org/obo/UBERON_0002050","embryonic structure")</f>
        <v/>
      </c>
      <c r="B840" t="inlineStr">
        <is>
          <t>&lt;http://purl.obolibrary.org/obo/UBERON_0002050&gt;</t>
        </is>
      </c>
      <c r="C840" t="inlineStr">
        <is>
          <t>intermediate (mantle) zone of hindbrain</t>
        </is>
      </c>
      <c r="D840" t="inlineStr">
        <is>
          <t>&lt;http://purl.obolibrary.org/obo/DHBA_12682&gt;</t>
        </is>
      </c>
    </row>
    <row r="841">
      <c r="A841">
        <f>HYPERLINK("https://www.ebi.ac.uk/ols/ontologies/uberon/terms?iri=http://purl.obolibrary.org/obo/UBERON_0005291","embryonic tissue")</f>
        <v/>
      </c>
      <c r="B841" t="inlineStr">
        <is>
          <t>&lt;http://purl.obolibrary.org/obo/UBERON_0005291&gt;</t>
        </is>
      </c>
      <c r="C841" t="inlineStr">
        <is>
          <t>stratum lacunosum-moleculare of rostral CA1</t>
        </is>
      </c>
      <c r="D841" t="inlineStr">
        <is>
          <t>&lt;http://purl.obolibrary.org/obo/DHBA_11276&gt;</t>
        </is>
      </c>
    </row>
    <row r="842">
      <c r="A842">
        <f>HYPERLINK("https://www.ebi.ac.uk/ols/ontologies/uberon/terms?iri=http://purl.obolibrary.org/obo/UBERON_0005291","embryonic tissue")</f>
        <v/>
      </c>
      <c r="B842" t="inlineStr">
        <is>
          <t>&lt;http://purl.obolibrary.org/obo/UBERON_0005291&gt;</t>
        </is>
      </c>
      <c r="C842" t="inlineStr">
        <is>
          <t>stratum radiatum of rostral CA1</t>
        </is>
      </c>
      <c r="D842" t="inlineStr">
        <is>
          <t>&lt;http://purl.obolibrary.org/obo/DHBA_11277&gt;</t>
        </is>
      </c>
    </row>
    <row r="843">
      <c r="A843">
        <f>HYPERLINK("https://www.ebi.ac.uk/ols/ontologies/uberon/terms?iri=http://purl.obolibrary.org/obo/UBERON_0005291","embryonic tissue")</f>
        <v/>
      </c>
      <c r="B843" t="inlineStr">
        <is>
          <t>&lt;http://purl.obolibrary.org/obo/UBERON_0005291&gt;</t>
        </is>
      </c>
      <c r="C843" t="inlineStr">
        <is>
          <t>stratum pyramidale of rostral CA1</t>
        </is>
      </c>
      <c r="D843" t="inlineStr">
        <is>
          <t>&lt;http://purl.obolibrary.org/obo/DHBA_11278&gt;</t>
        </is>
      </c>
    </row>
    <row r="844">
      <c r="A844">
        <f>HYPERLINK("https://www.ebi.ac.uk/ols/ontologies/uberon/terms?iri=http://purl.obolibrary.org/obo/UBERON_0005291","embryonic tissue")</f>
        <v/>
      </c>
      <c r="B844" t="inlineStr">
        <is>
          <t>&lt;http://purl.obolibrary.org/obo/UBERON_0005291&gt;</t>
        </is>
      </c>
      <c r="C844" t="inlineStr">
        <is>
          <t>stratum oriens of rostral CA1</t>
        </is>
      </c>
      <c r="D844" t="inlineStr">
        <is>
          <t>&lt;http://purl.obolibrary.org/obo/DHBA_11279&gt;</t>
        </is>
      </c>
    </row>
    <row r="845">
      <c r="A845">
        <f>HYPERLINK("https://www.ebi.ac.uk/ols/ontologies/uberon/terms?iri=http://purl.obolibrary.org/obo/UBERON_0005291","embryonic tissue")</f>
        <v/>
      </c>
      <c r="B845" t="inlineStr">
        <is>
          <t>&lt;http://purl.obolibrary.org/obo/UBERON_0005291&gt;</t>
        </is>
      </c>
      <c r="C845" t="inlineStr">
        <is>
          <t>stratum lacunosum-moleculare of caudal CA1</t>
        </is>
      </c>
      <c r="D845" t="inlineStr">
        <is>
          <t>&lt;http://purl.obolibrary.org/obo/DHBA_11281&gt;</t>
        </is>
      </c>
    </row>
    <row r="846">
      <c r="A846">
        <f>HYPERLINK("https://www.ebi.ac.uk/ols/ontologies/uberon/terms?iri=http://purl.obolibrary.org/obo/UBERON_0005291","embryonic tissue")</f>
        <v/>
      </c>
      <c r="B846" t="inlineStr">
        <is>
          <t>&lt;http://purl.obolibrary.org/obo/UBERON_0005291&gt;</t>
        </is>
      </c>
      <c r="C846" t="inlineStr">
        <is>
          <t>stratum radiatum of caudal CA1</t>
        </is>
      </c>
      <c r="D846" t="inlineStr">
        <is>
          <t>&lt;http://purl.obolibrary.org/obo/DHBA_11282&gt;</t>
        </is>
      </c>
    </row>
    <row r="847">
      <c r="A847">
        <f>HYPERLINK("https://www.ebi.ac.uk/ols/ontologies/uberon/terms?iri=http://purl.obolibrary.org/obo/UBERON_0005291","embryonic tissue")</f>
        <v/>
      </c>
      <c r="B847" t="inlineStr">
        <is>
          <t>&lt;http://purl.obolibrary.org/obo/UBERON_0005291&gt;</t>
        </is>
      </c>
      <c r="C847" t="inlineStr">
        <is>
          <t>stratum pyramidale of caudal CA1</t>
        </is>
      </c>
      <c r="D847" t="inlineStr">
        <is>
          <t>&lt;http://purl.obolibrary.org/obo/DHBA_11283&gt;</t>
        </is>
      </c>
    </row>
    <row r="848">
      <c r="A848">
        <f>HYPERLINK("https://www.ebi.ac.uk/ols/ontologies/uberon/terms?iri=http://purl.obolibrary.org/obo/UBERON_0005291","embryonic tissue")</f>
        <v/>
      </c>
      <c r="B848" t="inlineStr">
        <is>
          <t>&lt;http://purl.obolibrary.org/obo/UBERON_0005291&gt;</t>
        </is>
      </c>
      <c r="C848" t="inlineStr">
        <is>
          <t>stratum oriens of caudal CA1</t>
        </is>
      </c>
      <c r="D848" t="inlineStr">
        <is>
          <t>&lt;http://purl.obolibrary.org/obo/DHBA_11284&gt;</t>
        </is>
      </c>
    </row>
    <row r="849">
      <c r="A849">
        <f>HYPERLINK("https://www.ebi.ac.uk/ols/ontologies/uberon/terms?iri=http://purl.obolibrary.org/obo/UBERON_0005291","embryonic tissue")</f>
        <v/>
      </c>
      <c r="B849" t="inlineStr">
        <is>
          <t>&lt;http://purl.obolibrary.org/obo/UBERON_0005291&gt;</t>
        </is>
      </c>
      <c r="C849" t="inlineStr">
        <is>
          <t>stratum lacunosum-moleculare of rostral CA2</t>
        </is>
      </c>
      <c r="D849" t="inlineStr">
        <is>
          <t>&lt;http://purl.obolibrary.org/obo/DHBA_11286&gt;</t>
        </is>
      </c>
    </row>
    <row r="850">
      <c r="A850">
        <f>HYPERLINK("https://www.ebi.ac.uk/ols/ontologies/uberon/terms?iri=http://purl.obolibrary.org/obo/UBERON_0005291","embryonic tissue")</f>
        <v/>
      </c>
      <c r="B850" t="inlineStr">
        <is>
          <t>&lt;http://purl.obolibrary.org/obo/UBERON_0005291&gt;</t>
        </is>
      </c>
      <c r="C850" t="inlineStr">
        <is>
          <t>stratum radiatum of rostral CA2</t>
        </is>
      </c>
      <c r="D850" t="inlineStr">
        <is>
          <t>&lt;http://purl.obolibrary.org/obo/DHBA_11287&gt;</t>
        </is>
      </c>
    </row>
    <row r="851">
      <c r="A851">
        <f>HYPERLINK("https://www.ebi.ac.uk/ols/ontologies/uberon/terms?iri=http://purl.obolibrary.org/obo/UBERON_0005291","embryonic tissue")</f>
        <v/>
      </c>
      <c r="B851" t="inlineStr">
        <is>
          <t>&lt;http://purl.obolibrary.org/obo/UBERON_0005291&gt;</t>
        </is>
      </c>
      <c r="C851" t="inlineStr">
        <is>
          <t>stratum pyramidale of rostral CA2</t>
        </is>
      </c>
      <c r="D851" t="inlineStr">
        <is>
          <t>&lt;http://purl.obolibrary.org/obo/DHBA_11288&gt;</t>
        </is>
      </c>
    </row>
    <row r="852">
      <c r="A852">
        <f>HYPERLINK("https://www.ebi.ac.uk/ols/ontologies/uberon/terms?iri=http://purl.obolibrary.org/obo/UBERON_0005291","embryonic tissue")</f>
        <v/>
      </c>
      <c r="B852" t="inlineStr">
        <is>
          <t>&lt;http://purl.obolibrary.org/obo/UBERON_0005291&gt;</t>
        </is>
      </c>
      <c r="C852" t="inlineStr">
        <is>
          <t>stratum oriens of rostral CA2</t>
        </is>
      </c>
      <c r="D852" t="inlineStr">
        <is>
          <t>&lt;http://purl.obolibrary.org/obo/DHBA_11289&gt;</t>
        </is>
      </c>
    </row>
    <row r="853">
      <c r="A853">
        <f>HYPERLINK("https://www.ebi.ac.uk/ols/ontologies/uberon/terms?iri=http://purl.obolibrary.org/obo/UBERON_0005291","embryonic tissue")</f>
        <v/>
      </c>
      <c r="B853" t="inlineStr">
        <is>
          <t>&lt;http://purl.obolibrary.org/obo/UBERON_0005291&gt;</t>
        </is>
      </c>
      <c r="C853" t="inlineStr">
        <is>
          <t>stratum lacunosum-moleculare of caudal CA2</t>
        </is>
      </c>
      <c r="D853" t="inlineStr">
        <is>
          <t>&lt;http://purl.obolibrary.org/obo/DHBA_11291&gt;</t>
        </is>
      </c>
    </row>
    <row r="854">
      <c r="A854">
        <f>HYPERLINK("https://www.ebi.ac.uk/ols/ontologies/uberon/terms?iri=http://purl.obolibrary.org/obo/UBERON_0005291","embryonic tissue")</f>
        <v/>
      </c>
      <c r="B854" t="inlineStr">
        <is>
          <t>&lt;http://purl.obolibrary.org/obo/UBERON_0005291&gt;</t>
        </is>
      </c>
      <c r="C854" t="inlineStr">
        <is>
          <t>stratum radiatum of caudal CA2</t>
        </is>
      </c>
      <c r="D854" t="inlineStr">
        <is>
          <t>&lt;http://purl.obolibrary.org/obo/DHBA_11292&gt;</t>
        </is>
      </c>
    </row>
    <row r="855">
      <c r="A855">
        <f>HYPERLINK("https://www.ebi.ac.uk/ols/ontologies/uberon/terms?iri=http://purl.obolibrary.org/obo/UBERON_0005291","embryonic tissue")</f>
        <v/>
      </c>
      <c r="B855" t="inlineStr">
        <is>
          <t>&lt;http://purl.obolibrary.org/obo/UBERON_0005291&gt;</t>
        </is>
      </c>
      <c r="C855" t="inlineStr">
        <is>
          <t>stratum pyramidale of caudal CA2</t>
        </is>
      </c>
      <c r="D855" t="inlineStr">
        <is>
          <t>&lt;http://purl.obolibrary.org/obo/DHBA_11293&gt;</t>
        </is>
      </c>
    </row>
    <row r="856">
      <c r="A856">
        <f>HYPERLINK("https://www.ebi.ac.uk/ols/ontologies/uberon/terms?iri=http://purl.obolibrary.org/obo/UBERON_0005291","embryonic tissue")</f>
        <v/>
      </c>
      <c r="B856" t="inlineStr">
        <is>
          <t>&lt;http://purl.obolibrary.org/obo/UBERON_0005291&gt;</t>
        </is>
      </c>
      <c r="C856" t="inlineStr">
        <is>
          <t>stratum oriens of caudal CA2</t>
        </is>
      </c>
      <c r="D856" t="inlineStr">
        <is>
          <t>&lt;http://purl.obolibrary.org/obo/DHBA_11294&gt;</t>
        </is>
      </c>
    </row>
    <row r="857">
      <c r="A857">
        <f>HYPERLINK("https://www.ebi.ac.uk/ols/ontologies/uberon/terms?iri=http://purl.obolibrary.org/obo/UBERON_0005291","embryonic tissue")</f>
        <v/>
      </c>
      <c r="B857" t="inlineStr">
        <is>
          <t>&lt;http://purl.obolibrary.org/obo/UBERON_0005291&gt;</t>
        </is>
      </c>
      <c r="C857" t="inlineStr">
        <is>
          <t>stratum lacunosum-moleculare of rostral CA3</t>
        </is>
      </c>
      <c r="D857" t="inlineStr">
        <is>
          <t>&lt;http://purl.obolibrary.org/obo/DHBA_11296&gt;</t>
        </is>
      </c>
    </row>
    <row r="858">
      <c r="A858">
        <f>HYPERLINK("https://www.ebi.ac.uk/ols/ontologies/uberon/terms?iri=http://purl.obolibrary.org/obo/UBERON_0005291","embryonic tissue")</f>
        <v/>
      </c>
      <c r="B858" t="inlineStr">
        <is>
          <t>&lt;http://purl.obolibrary.org/obo/UBERON_0005291&gt;</t>
        </is>
      </c>
      <c r="C858" t="inlineStr">
        <is>
          <t>stratum radiatum of rostral CA3</t>
        </is>
      </c>
      <c r="D858" t="inlineStr">
        <is>
          <t>&lt;http://purl.obolibrary.org/obo/DHBA_11297&gt;</t>
        </is>
      </c>
    </row>
    <row r="859">
      <c r="A859">
        <f>HYPERLINK("https://www.ebi.ac.uk/ols/ontologies/uberon/terms?iri=http://purl.obolibrary.org/obo/UBERON_0005291","embryonic tissue")</f>
        <v/>
      </c>
      <c r="B859" t="inlineStr">
        <is>
          <t>&lt;http://purl.obolibrary.org/obo/UBERON_0005291&gt;</t>
        </is>
      </c>
      <c r="C859" t="inlineStr">
        <is>
          <t>stratum lucidum  of rostral CA3</t>
        </is>
      </c>
      <c r="D859" t="inlineStr">
        <is>
          <t>&lt;http://purl.obolibrary.org/obo/DHBA_11298&gt;</t>
        </is>
      </c>
    </row>
    <row r="860">
      <c r="A860">
        <f>HYPERLINK("https://www.ebi.ac.uk/ols/ontologies/uberon/terms?iri=http://purl.obolibrary.org/obo/UBERON_0005291","embryonic tissue")</f>
        <v/>
      </c>
      <c r="B860" t="inlineStr">
        <is>
          <t>&lt;http://purl.obolibrary.org/obo/UBERON_0005291&gt;</t>
        </is>
      </c>
      <c r="C860" t="inlineStr">
        <is>
          <t>stratum pyramidale of rostral CA3</t>
        </is>
      </c>
      <c r="D860" t="inlineStr">
        <is>
          <t>&lt;http://purl.obolibrary.org/obo/DHBA_11299&gt;</t>
        </is>
      </c>
    </row>
    <row r="861">
      <c r="A861">
        <f>HYPERLINK("https://www.ebi.ac.uk/ols/ontologies/uberon/terms?iri=http://purl.obolibrary.org/obo/UBERON_0005291","embryonic tissue")</f>
        <v/>
      </c>
      <c r="B861" t="inlineStr">
        <is>
          <t>&lt;http://purl.obolibrary.org/obo/UBERON_0005291&gt;</t>
        </is>
      </c>
      <c r="C861" t="inlineStr">
        <is>
          <t>stratum oriens of rostral CA3</t>
        </is>
      </c>
      <c r="D861" t="inlineStr">
        <is>
          <t>&lt;http://purl.obolibrary.org/obo/DHBA_11300&gt;</t>
        </is>
      </c>
    </row>
    <row r="862">
      <c r="A862">
        <f>HYPERLINK("https://www.ebi.ac.uk/ols/ontologies/uberon/terms?iri=http://purl.obolibrary.org/obo/UBERON_0005291","embryonic tissue")</f>
        <v/>
      </c>
      <c r="B862" t="inlineStr">
        <is>
          <t>&lt;http://purl.obolibrary.org/obo/UBERON_0005291&gt;</t>
        </is>
      </c>
      <c r="C862" t="inlineStr">
        <is>
          <t>stratum lacunosum-moleculare of caudal CA3</t>
        </is>
      </c>
      <c r="D862" t="inlineStr">
        <is>
          <t>&lt;http://purl.obolibrary.org/obo/DHBA_11302&gt;</t>
        </is>
      </c>
    </row>
    <row r="863">
      <c r="A863">
        <f>HYPERLINK("https://www.ebi.ac.uk/ols/ontologies/uberon/terms?iri=http://purl.obolibrary.org/obo/UBERON_0005291","embryonic tissue")</f>
        <v/>
      </c>
      <c r="B863" t="inlineStr">
        <is>
          <t>&lt;http://purl.obolibrary.org/obo/UBERON_0005291&gt;</t>
        </is>
      </c>
      <c r="C863" t="inlineStr">
        <is>
          <t>stratum radiatum of caudal CA3</t>
        </is>
      </c>
      <c r="D863" t="inlineStr">
        <is>
          <t>&lt;http://purl.obolibrary.org/obo/DHBA_11303&gt;</t>
        </is>
      </c>
    </row>
    <row r="864">
      <c r="A864">
        <f>HYPERLINK("https://www.ebi.ac.uk/ols/ontologies/uberon/terms?iri=http://purl.obolibrary.org/obo/UBERON_0005291","embryonic tissue")</f>
        <v/>
      </c>
      <c r="B864" t="inlineStr">
        <is>
          <t>&lt;http://purl.obolibrary.org/obo/UBERON_0005291&gt;</t>
        </is>
      </c>
      <c r="C864" t="inlineStr">
        <is>
          <t>stratum lucidum  of caudal CA3</t>
        </is>
      </c>
      <c r="D864" t="inlineStr">
        <is>
          <t>&lt;http://purl.obolibrary.org/obo/DHBA_11304&gt;</t>
        </is>
      </c>
    </row>
    <row r="865">
      <c r="A865">
        <f>HYPERLINK("https://www.ebi.ac.uk/ols/ontologies/uberon/terms?iri=http://purl.obolibrary.org/obo/UBERON_0005291","embryonic tissue")</f>
        <v/>
      </c>
      <c r="B865" t="inlineStr">
        <is>
          <t>&lt;http://purl.obolibrary.org/obo/UBERON_0005291&gt;</t>
        </is>
      </c>
      <c r="C865" t="inlineStr">
        <is>
          <t>stratum pyramidale of caudal CA3</t>
        </is>
      </c>
      <c r="D865" t="inlineStr">
        <is>
          <t>&lt;http://purl.obolibrary.org/obo/DHBA_11305&gt;</t>
        </is>
      </c>
    </row>
    <row r="866">
      <c r="A866">
        <f>HYPERLINK("https://www.ebi.ac.uk/ols/ontologies/uberon/terms?iri=http://purl.obolibrary.org/obo/UBERON_0005291","embryonic tissue")</f>
        <v/>
      </c>
      <c r="B866" t="inlineStr">
        <is>
          <t>&lt;http://purl.obolibrary.org/obo/UBERON_0005291&gt;</t>
        </is>
      </c>
      <c r="C866" t="inlineStr">
        <is>
          <t>stratum oriens of caudal CA3</t>
        </is>
      </c>
      <c r="D866" t="inlineStr">
        <is>
          <t>&lt;http://purl.obolibrary.org/obo/DHBA_11306&gt;</t>
        </is>
      </c>
    </row>
    <row r="867">
      <c r="A867">
        <f>HYPERLINK("https://www.ebi.ac.uk/ols/ontologies/uberon/terms?iri=http://purl.obolibrary.org/obo/UBERON_0005291","embryonic tissue")</f>
        <v/>
      </c>
      <c r="B867" t="inlineStr">
        <is>
          <t>&lt;http://purl.obolibrary.org/obo/UBERON_0005291&gt;</t>
        </is>
      </c>
      <c r="C867" t="inlineStr">
        <is>
          <t>septum pellucidum</t>
        </is>
      </c>
      <c r="D867" t="inlineStr">
        <is>
          <t>&lt;http://purl.obolibrary.org/obo/DHBA_12098&gt;</t>
        </is>
      </c>
    </row>
    <row r="868">
      <c r="A868">
        <f>HYPERLINK("https://www.ebi.ac.uk/ols/ontologies/uberon/terms?iri=http://purl.obolibrary.org/obo/UBERON_0005291","embryonic tissue")</f>
        <v/>
      </c>
      <c r="B868" t="inlineStr">
        <is>
          <t>&lt;http://purl.obolibrary.org/obo/UBERON_0005291&gt;</t>
        </is>
      </c>
      <c r="C868" t="inlineStr">
        <is>
          <t>stratum lacunosum-moleculare of uncal CA1</t>
        </is>
      </c>
      <c r="D868" t="inlineStr">
        <is>
          <t>&lt;http://purl.obolibrary.org/obo/DHBA_266441271&gt;</t>
        </is>
      </c>
    </row>
    <row r="869">
      <c r="A869">
        <f>HYPERLINK("https://www.ebi.ac.uk/ols/ontologies/uberon/terms?iri=http://purl.obolibrary.org/obo/UBERON_0005291","embryonic tissue")</f>
        <v/>
      </c>
      <c r="B869" t="inlineStr">
        <is>
          <t>&lt;http://purl.obolibrary.org/obo/UBERON_0005291&gt;</t>
        </is>
      </c>
      <c r="C869" t="inlineStr">
        <is>
          <t>stratum radiatum of uncal CA1</t>
        </is>
      </c>
      <c r="D869" t="inlineStr">
        <is>
          <t>&lt;http://purl.obolibrary.org/obo/DHBA_266441283&gt;</t>
        </is>
      </c>
    </row>
    <row r="870">
      <c r="A870">
        <f>HYPERLINK("https://www.ebi.ac.uk/ols/ontologies/uberon/terms?iri=http://purl.obolibrary.org/obo/UBERON_0005291","embryonic tissue")</f>
        <v/>
      </c>
      <c r="B870" t="inlineStr">
        <is>
          <t>&lt;http://purl.obolibrary.org/obo/UBERON_0005291&gt;</t>
        </is>
      </c>
      <c r="C870" t="inlineStr">
        <is>
          <t>stratum pyramidale of uncal CA1</t>
        </is>
      </c>
      <c r="D870" t="inlineStr">
        <is>
          <t>&lt;http://purl.obolibrary.org/obo/DHBA_266441287&gt;</t>
        </is>
      </c>
    </row>
    <row r="871">
      <c r="A871">
        <f>HYPERLINK("https://www.ebi.ac.uk/ols/ontologies/uberon/terms?iri=http://purl.obolibrary.org/obo/UBERON_0005291","embryonic tissue")</f>
        <v/>
      </c>
      <c r="B871" t="inlineStr">
        <is>
          <t>&lt;http://purl.obolibrary.org/obo/UBERON_0005291&gt;</t>
        </is>
      </c>
      <c r="C871" t="inlineStr">
        <is>
          <t>stratum oriens of uncal CA1</t>
        </is>
      </c>
      <c r="D871" t="inlineStr">
        <is>
          <t>&lt;http://purl.obolibrary.org/obo/DHBA_266441291&gt;</t>
        </is>
      </c>
    </row>
    <row r="872">
      <c r="A872">
        <f>HYPERLINK("https://www.ebi.ac.uk/ols/ontologies/uberon/terms?iri=http://purl.obolibrary.org/obo/UBERON_0005291","embryonic tissue")</f>
        <v/>
      </c>
      <c r="B872" t="inlineStr">
        <is>
          <t>&lt;http://purl.obolibrary.org/obo/UBERON_0005291&gt;</t>
        </is>
      </c>
      <c r="C872" t="inlineStr">
        <is>
          <t>stratum lacunosum-moleculare of uncal CA2</t>
        </is>
      </c>
      <c r="D872" t="inlineStr">
        <is>
          <t>&lt;http://purl.obolibrary.org/obo/DHBA_266441315&gt;</t>
        </is>
      </c>
    </row>
    <row r="873">
      <c r="A873">
        <f>HYPERLINK("https://www.ebi.ac.uk/ols/ontologies/uberon/terms?iri=http://purl.obolibrary.org/obo/UBERON_0005291","embryonic tissue")</f>
        <v/>
      </c>
      <c r="B873" t="inlineStr">
        <is>
          <t>&lt;http://purl.obolibrary.org/obo/UBERON_0005291&gt;</t>
        </is>
      </c>
      <c r="C873" t="inlineStr">
        <is>
          <t>stratum radiatum of uncal CA2</t>
        </is>
      </c>
      <c r="D873" t="inlineStr">
        <is>
          <t>&lt;http://purl.obolibrary.org/obo/DHBA_266441327&gt;</t>
        </is>
      </c>
    </row>
    <row r="874">
      <c r="A874">
        <f>HYPERLINK("https://www.ebi.ac.uk/ols/ontologies/uberon/terms?iri=http://purl.obolibrary.org/obo/UBERON_0005291","embryonic tissue")</f>
        <v/>
      </c>
      <c r="B874" t="inlineStr">
        <is>
          <t>&lt;http://purl.obolibrary.org/obo/UBERON_0005291&gt;</t>
        </is>
      </c>
      <c r="C874" t="inlineStr">
        <is>
          <t>stratum pyramidale of uncal CA2</t>
        </is>
      </c>
      <c r="D874" t="inlineStr">
        <is>
          <t>&lt;http://purl.obolibrary.org/obo/DHBA_266441331&gt;</t>
        </is>
      </c>
    </row>
    <row r="875">
      <c r="A875">
        <f>HYPERLINK("https://www.ebi.ac.uk/ols/ontologies/uberon/terms?iri=http://purl.obolibrary.org/obo/UBERON_0005291","embryonic tissue")</f>
        <v/>
      </c>
      <c r="B875" t="inlineStr">
        <is>
          <t>&lt;http://purl.obolibrary.org/obo/UBERON_0005291&gt;</t>
        </is>
      </c>
      <c r="C875" t="inlineStr">
        <is>
          <t>stratum oriens of uncal CA2</t>
        </is>
      </c>
      <c r="D875" t="inlineStr">
        <is>
          <t>&lt;http://purl.obolibrary.org/obo/DHBA_266441335&gt;</t>
        </is>
      </c>
    </row>
    <row r="876">
      <c r="A876">
        <f>HYPERLINK("https://www.ebi.ac.uk/ols/ontologies/uberon/terms?iri=http://purl.obolibrary.org/obo/UBERON_0005291","embryonic tissue")</f>
        <v/>
      </c>
      <c r="B876" t="inlineStr">
        <is>
          <t>&lt;http://purl.obolibrary.org/obo/UBERON_0005291&gt;</t>
        </is>
      </c>
      <c r="C876" t="inlineStr">
        <is>
          <t>stratum lacunosum-moleculare of uncal CA3</t>
        </is>
      </c>
      <c r="D876" t="inlineStr">
        <is>
          <t>&lt;http://purl.obolibrary.org/obo/DHBA_266441359&gt;</t>
        </is>
      </c>
    </row>
    <row r="877">
      <c r="A877">
        <f>HYPERLINK("https://www.ebi.ac.uk/ols/ontologies/uberon/terms?iri=http://purl.obolibrary.org/obo/UBERON_0005291","embryonic tissue")</f>
        <v/>
      </c>
      <c r="B877" t="inlineStr">
        <is>
          <t>&lt;http://purl.obolibrary.org/obo/UBERON_0005291&gt;</t>
        </is>
      </c>
      <c r="C877" t="inlineStr">
        <is>
          <t>stratum radiatum of uncal CA3</t>
        </is>
      </c>
      <c r="D877" t="inlineStr">
        <is>
          <t>&lt;http://purl.obolibrary.org/obo/DHBA_266441371&gt;</t>
        </is>
      </c>
    </row>
    <row r="878">
      <c r="A878">
        <f>HYPERLINK("https://www.ebi.ac.uk/ols/ontologies/uberon/terms?iri=http://purl.obolibrary.org/obo/UBERON_0005291","embryonic tissue")</f>
        <v/>
      </c>
      <c r="B878" t="inlineStr">
        <is>
          <t>&lt;http://purl.obolibrary.org/obo/UBERON_0005291&gt;</t>
        </is>
      </c>
      <c r="C878" t="inlineStr">
        <is>
          <t>stratum lucidum  of uncal CA3</t>
        </is>
      </c>
      <c r="D878" t="inlineStr">
        <is>
          <t>&lt;http://purl.obolibrary.org/obo/DHBA_266441375&gt;</t>
        </is>
      </c>
    </row>
    <row r="879">
      <c r="A879">
        <f>HYPERLINK("https://www.ebi.ac.uk/ols/ontologies/uberon/terms?iri=http://purl.obolibrary.org/obo/UBERON_0005291","embryonic tissue")</f>
        <v/>
      </c>
      <c r="B879" t="inlineStr">
        <is>
          <t>&lt;http://purl.obolibrary.org/obo/UBERON_0005291&gt;</t>
        </is>
      </c>
      <c r="C879" t="inlineStr">
        <is>
          <t>stratum pyramidale of uncal CA3</t>
        </is>
      </c>
      <c r="D879" t="inlineStr">
        <is>
          <t>&lt;http://purl.obolibrary.org/obo/DHBA_266441379&gt;</t>
        </is>
      </c>
    </row>
    <row r="880">
      <c r="A880">
        <f>HYPERLINK("https://www.ebi.ac.uk/ols/ontologies/uberon/terms?iri=http://purl.obolibrary.org/obo/UBERON_0005291","embryonic tissue")</f>
        <v/>
      </c>
      <c r="B880" t="inlineStr">
        <is>
          <t>&lt;http://purl.obolibrary.org/obo/UBERON_0005291&gt;</t>
        </is>
      </c>
      <c r="C880" t="inlineStr">
        <is>
          <t>stratum oriens of uncal CA3</t>
        </is>
      </c>
      <c r="D880" t="inlineStr">
        <is>
          <t>&lt;http://purl.obolibrary.org/obo/DHBA_266441383&gt;</t>
        </is>
      </c>
    </row>
    <row r="881">
      <c r="A881">
        <f>HYPERLINK("https://www.ebi.ac.uk/ols/ontologies/uberon/terms?iri=http://purl.obolibrary.org/obo/UBERON_0005291","embryonic tissue")</f>
        <v/>
      </c>
      <c r="B881" t="inlineStr">
        <is>
          <t>&lt;http://purl.obolibrary.org/obo/UBERON_0005291&gt;</t>
        </is>
      </c>
      <c r="C881" t="inlineStr">
        <is>
          <t>Field CA3, stratum lucidum</t>
        </is>
      </c>
      <c r="D881" t="inlineStr">
        <is>
          <t>&lt;http://purl.obolibrary.org/obo/DMBA_16144&gt;</t>
        </is>
      </c>
    </row>
    <row r="882">
      <c r="A882">
        <f>HYPERLINK("https://www.ebi.ac.uk/ols/ontologies/uberon/terms?iri=http://purl.obolibrary.org/obo/UBERON_0005291","embryonic tissue")</f>
        <v/>
      </c>
      <c r="B882" t="inlineStr">
        <is>
          <t>&lt;http://purl.obolibrary.org/obo/UBERON_0005291&gt;</t>
        </is>
      </c>
      <c r="C882" t="inlineStr">
        <is>
          <t>lateral nucleus of the pulvinar, left</t>
        </is>
      </c>
      <c r="D882" t="inlineStr">
        <is>
          <t>&lt;http://purl.obolibrary.org/obo/HBA_4413&gt;</t>
        </is>
      </c>
    </row>
    <row r="883">
      <c r="A883">
        <f>HYPERLINK("https://www.ebi.ac.uk/ols/ontologies/uberon/terms?iri=http://purl.obolibrary.org/obo/UBERON_0005291","embryonic tissue")</f>
        <v/>
      </c>
      <c r="B883" t="inlineStr">
        <is>
          <t>&lt;http://purl.obolibrary.org/obo/UBERON_0005291&gt;</t>
        </is>
      </c>
      <c r="C883" t="inlineStr">
        <is>
          <t>Dentate gyrus, subgranular zone</t>
        </is>
      </c>
      <c r="D883" t="inlineStr">
        <is>
          <t>&lt;http://purl.obolibrary.org/obo/MBA_10702&gt;</t>
        </is>
      </c>
    </row>
    <row r="884">
      <c r="A884">
        <f>HYPERLINK("https://www.ebi.ac.uk/ols/ontologies/uberon/terms?iri=http://purl.obolibrary.org/obo/UBERON_0005291","embryonic tissue")</f>
        <v/>
      </c>
      <c r="B884" t="inlineStr">
        <is>
          <t>&lt;http://purl.obolibrary.org/obo/UBERON_0005291&gt;</t>
        </is>
      </c>
      <c r="C884" t="inlineStr">
        <is>
          <t>Field CA3, stratum lucidum</t>
        </is>
      </c>
      <c r="D884" t="inlineStr">
        <is>
          <t>&lt;http://purl.obolibrary.org/obo/MBA_479&gt;</t>
        </is>
      </c>
    </row>
    <row r="885">
      <c r="A885">
        <f>HYPERLINK("https://www.ebi.ac.uk/ols/ontologies/uberon/terms?iri=http://purl.obolibrary.org/obo/UBERON_0022258","endolemniscal nucleus")</f>
        <v/>
      </c>
      <c r="B885" t="inlineStr">
        <is>
          <t>&lt;http://purl.obolibrary.org/obo/UBERON_0022258&gt;</t>
        </is>
      </c>
      <c r="C885" t="inlineStr">
        <is>
          <t>endolemniscal nucleus</t>
        </is>
      </c>
      <c r="D885" t="inlineStr">
        <is>
          <t>&lt;http://purl.obolibrary.org/obo/DHBA_12648&gt;</t>
        </is>
      </c>
    </row>
    <row r="886">
      <c r="A886">
        <f>HYPERLINK("https://www.ebi.ac.uk/ols/ontologies/uberon/terms?iri=http://purl.obolibrary.org/obo/UBERON_0022258","endolemniscal nucleus")</f>
        <v/>
      </c>
      <c r="B886" t="inlineStr">
        <is>
          <t>&lt;http://purl.obolibrary.org/obo/UBERON_0022258&gt;</t>
        </is>
      </c>
      <c r="C886" t="inlineStr">
        <is>
          <t>endolemniscal nucleus</t>
        </is>
      </c>
      <c r="D886" t="inlineStr">
        <is>
          <t>&lt;http://purl.obolibrary.org/obo/HBA_9548&gt;</t>
        </is>
      </c>
    </row>
    <row r="887">
      <c r="A887">
        <f>HYPERLINK("https://www.ebi.ac.uk/ols/ontologies/uberon/terms?iri=http://purl.obolibrary.org/obo/UBERON_0000432","endopeduncular nucleus")</f>
        <v/>
      </c>
      <c r="B887" t="inlineStr">
        <is>
          <t>&lt;http://purl.obolibrary.org/obo/UBERON_0000432&gt;</t>
        </is>
      </c>
      <c r="C887" t="inlineStr">
        <is>
          <t>endopeduncular nucleus</t>
        </is>
      </c>
      <c r="D887" t="inlineStr">
        <is>
          <t>&lt;http://purl.obolibrary.org/obo/DHBA_13057&gt;</t>
        </is>
      </c>
    </row>
    <row r="888">
      <c r="A888">
        <f>HYPERLINK("https://www.ebi.ac.uk/ols/ontologies/uberon/terms?iri=http://purl.obolibrary.org/obo/UBERON_0014284","endopiriform nucleus")</f>
        <v/>
      </c>
      <c r="B888" t="inlineStr">
        <is>
          <t>&lt;http://purl.obolibrary.org/obo/UBERON_0014284&gt;</t>
        </is>
      </c>
      <c r="C888" t="inlineStr">
        <is>
          <t>endopiriform nucleus</t>
        </is>
      </c>
      <c r="D888" t="inlineStr">
        <is>
          <t>&lt;http://purl.obolibrary.org/obo/DHBA_10371&gt;</t>
        </is>
      </c>
    </row>
    <row r="889">
      <c r="A889">
        <f>HYPERLINK("https://www.ebi.ac.uk/ols/ontologies/uberon/terms?iri=http://purl.obolibrary.org/obo/UBERON_0014284","endopiriform nucleus")</f>
        <v/>
      </c>
      <c r="B889" t="inlineStr">
        <is>
          <t>&lt;http://purl.obolibrary.org/obo/UBERON_0014284&gt;</t>
        </is>
      </c>
      <c r="C889" t="inlineStr">
        <is>
          <t>Endopiriform nucleus</t>
        </is>
      </c>
      <c r="D889" t="inlineStr">
        <is>
          <t>&lt;http://purl.obolibrary.org/obo/MBA_942&gt;</t>
        </is>
      </c>
    </row>
    <row r="890">
      <c r="A890">
        <f>HYPERLINK("https://www.ebi.ac.uk/ols/ontologies/uberon/terms?iri=http://purl.obolibrary.org/obo/UBERON_0002728","entorhinal cortex")</f>
        <v/>
      </c>
      <c r="B890" t="inlineStr">
        <is>
          <t>&lt;http://purl.obolibrary.org/obo/UBERON_0002728&gt;</t>
        </is>
      </c>
      <c r="C890" t="inlineStr">
        <is>
          <t>entorhinal cortex</t>
        </is>
      </c>
      <c r="D890" t="inlineStr">
        <is>
          <t>&lt;http://purl.obolibrary.org/obo/DHBA_10317&gt;</t>
        </is>
      </c>
    </row>
    <row r="891">
      <c r="A891">
        <f>HYPERLINK("https://www.ebi.ac.uk/ols/ontologies/uberon/terms?iri=http://purl.obolibrary.org/obo/UBERON_0002728","entorhinal cortex")</f>
        <v/>
      </c>
      <c r="B891" t="inlineStr">
        <is>
          <t>&lt;http://purl.obolibrary.org/obo/UBERON_0002728&gt;</t>
        </is>
      </c>
      <c r="C891" t="inlineStr">
        <is>
          <t>entorhinal cortex</t>
        </is>
      </c>
      <c r="D891" t="inlineStr">
        <is>
          <t>&lt;http://purl.obolibrary.org/obo/DMBA_16102&gt;</t>
        </is>
      </c>
    </row>
    <row r="892">
      <c r="A892">
        <f>HYPERLINK("https://www.ebi.ac.uk/ols/ontologies/uberon/terms?iri=http://purl.obolibrary.org/obo/UBERON_0002728","entorhinal cortex")</f>
        <v/>
      </c>
      <c r="B892" t="inlineStr">
        <is>
          <t>&lt;http://purl.obolibrary.org/obo/UBERON_0002728&gt;</t>
        </is>
      </c>
      <c r="C892" t="inlineStr">
        <is>
          <t>Entorhinal area</t>
        </is>
      </c>
      <c r="D892" t="inlineStr">
        <is>
          <t>&lt;http://purl.obolibrary.org/obo/MBA_909&gt;</t>
        </is>
      </c>
    </row>
    <row r="893">
      <c r="A893">
        <f>HYPERLINK("https://www.ebi.ac.uk/ols/ontologies/uberon/terms?iri=http://purl.obolibrary.org/obo/UBERON_0002728","entorhinal cortex")</f>
        <v/>
      </c>
      <c r="B893" t="inlineStr">
        <is>
          <t>&lt;http://purl.obolibrary.org/obo/UBERON_0002728&gt;</t>
        </is>
      </c>
      <c r="C893" t="inlineStr">
        <is>
          <t>entorhinal cortex</t>
        </is>
      </c>
      <c r="D893" t="inlineStr">
        <is>
          <t>&lt;http://purl.obolibrary.org/obo/PBA_294022158&gt;</t>
        </is>
      </c>
    </row>
    <row r="894">
      <c r="A894">
        <f>HYPERLINK("https://www.ebi.ac.uk/ols/ontologies/uberon/terms?iri=http://purl.obolibrary.org/obo/UBERON_0019314","epifascicular nucleus")</f>
        <v/>
      </c>
      <c r="B894" t="inlineStr">
        <is>
          <t>&lt;http://purl.obolibrary.org/obo/UBERON_0019314&gt;</t>
        </is>
      </c>
      <c r="C894" t="inlineStr">
        <is>
          <t>epifascicular nucleus</t>
        </is>
      </c>
      <c r="D894" t="inlineStr">
        <is>
          <t>&lt;http://purl.obolibrary.org/obo/DHBA_12649&gt;</t>
        </is>
      </c>
    </row>
    <row r="895">
      <c r="A895">
        <f>HYPERLINK("https://www.ebi.ac.uk/ols/ontologies/uberon/terms?iri=http://purl.obolibrary.org/obo/UBERON_0019314","epifascicular nucleus")</f>
        <v/>
      </c>
      <c r="B895" t="inlineStr">
        <is>
          <t>&lt;http://purl.obolibrary.org/obo/UBERON_0019314&gt;</t>
        </is>
      </c>
      <c r="C895" t="inlineStr">
        <is>
          <t>epifascicular nucleus</t>
        </is>
      </c>
      <c r="D895" t="inlineStr">
        <is>
          <t>&lt;http://purl.obolibrary.org/obo/HBA_9551&gt;</t>
        </is>
      </c>
    </row>
    <row r="896">
      <c r="A896">
        <f>HYPERLINK("https://www.ebi.ac.uk/ols/ontologies/uberon/terms?iri=http://purl.obolibrary.org/obo/UBERON_0001899","epithalamus")</f>
        <v/>
      </c>
      <c r="B896" t="inlineStr">
        <is>
          <t>&lt;http://purl.obolibrary.org/obo/UBERON_0001899&gt;</t>
        </is>
      </c>
      <c r="C896" t="inlineStr">
        <is>
          <t>epithalamus</t>
        </is>
      </c>
      <c r="D896" t="inlineStr">
        <is>
          <t>&lt;http://purl.obolibrary.org/obo/DHBA_10451&gt;</t>
        </is>
      </c>
    </row>
    <row r="897">
      <c r="A897">
        <f>HYPERLINK("https://www.ebi.ac.uk/ols/ontologies/uberon/terms?iri=http://purl.obolibrary.org/obo/UBERON_0001899","epithalamus")</f>
        <v/>
      </c>
      <c r="B897" t="inlineStr">
        <is>
          <t>&lt;http://purl.obolibrary.org/obo/UBERON_0001899&gt;</t>
        </is>
      </c>
      <c r="C897" t="inlineStr">
        <is>
          <t>epithalamus</t>
        </is>
      </c>
      <c r="D897" t="inlineStr">
        <is>
          <t>&lt;http://purl.obolibrary.org/obo/HBA_4520&gt;</t>
        </is>
      </c>
    </row>
    <row r="898">
      <c r="A898">
        <f>HYPERLINK("https://www.ebi.ac.uk/ols/ontologies/uberon/terms?iri=http://purl.obolibrary.org/obo/UBERON_0001899","epithalamus")</f>
        <v/>
      </c>
      <c r="B898" t="inlineStr">
        <is>
          <t>&lt;http://purl.obolibrary.org/obo/UBERON_0001899&gt;</t>
        </is>
      </c>
      <c r="C898" t="inlineStr">
        <is>
          <t>Epithalamus</t>
        </is>
      </c>
      <c r="D898" t="inlineStr">
        <is>
          <t>&lt;http://purl.obolibrary.org/obo/MBA_958&gt;</t>
        </is>
      </c>
    </row>
    <row r="899">
      <c r="A899">
        <f>HYPERLINK("https://www.ebi.ac.uk/ols/ontologies/uberon/terms?iri=http://purl.obolibrary.org/obo/UBERON_0001899","epithalamus")</f>
        <v/>
      </c>
      <c r="B899" t="inlineStr">
        <is>
          <t>&lt;http://purl.obolibrary.org/obo/UBERON_0001899&gt;</t>
        </is>
      </c>
      <c r="C899" t="inlineStr">
        <is>
          <t>epithalamus</t>
        </is>
      </c>
      <c r="D899" t="inlineStr">
        <is>
          <t>&lt;http://purl.obolibrary.org/obo/PBA_128013147&gt;</t>
        </is>
      </c>
    </row>
    <row r="900">
      <c r="A900">
        <f>HYPERLINK("https://www.ebi.ac.uk/ols/ontologies/uberon/terms?iri=http://purl.obolibrary.org/obo/UBERON_0004545","external capsule of telencephalon")</f>
        <v/>
      </c>
      <c r="B900" t="inlineStr">
        <is>
          <t>&lt;http://purl.obolibrary.org/obo/UBERON_0004545&gt;</t>
        </is>
      </c>
      <c r="C900" t="inlineStr">
        <is>
          <t>external capsule</t>
        </is>
      </c>
      <c r="D900" t="inlineStr">
        <is>
          <t>&lt;http://purl.obolibrary.org/obo/DHBA_10573&gt;</t>
        </is>
      </c>
    </row>
    <row r="901">
      <c r="A901">
        <f>HYPERLINK("https://www.ebi.ac.uk/ols/ontologies/uberon/terms?iri=http://purl.obolibrary.org/obo/UBERON_0004545","external capsule of telencephalon")</f>
        <v/>
      </c>
      <c r="B901" t="inlineStr">
        <is>
          <t>&lt;http://purl.obolibrary.org/obo/UBERON_0004545&gt;</t>
        </is>
      </c>
      <c r="C901" t="inlineStr">
        <is>
          <t>external capsule</t>
        </is>
      </c>
      <c r="D901" t="inlineStr">
        <is>
          <t>&lt;http://purl.obolibrary.org/obo/DMBA_17765&gt;</t>
        </is>
      </c>
    </row>
    <row r="902">
      <c r="A902">
        <f>HYPERLINK("https://www.ebi.ac.uk/ols/ontologies/uberon/terms?iri=http://purl.obolibrary.org/obo/UBERON_0004545","external capsule of telencephalon")</f>
        <v/>
      </c>
      <c r="B902" t="inlineStr">
        <is>
          <t>&lt;http://purl.obolibrary.org/obo/UBERON_0004545&gt;</t>
        </is>
      </c>
      <c r="C902" t="inlineStr">
        <is>
          <t>external capsule</t>
        </is>
      </c>
      <c r="D902" t="inlineStr">
        <is>
          <t>&lt;http://purl.obolibrary.org/obo/HBA_9243&gt;</t>
        </is>
      </c>
    </row>
    <row r="903">
      <c r="A903">
        <f>HYPERLINK("https://www.ebi.ac.uk/ols/ontologies/uberon/terms?iri=http://purl.obolibrary.org/obo/UBERON_0004545","external capsule of telencephalon")</f>
        <v/>
      </c>
      <c r="B903" t="inlineStr">
        <is>
          <t>&lt;http://purl.obolibrary.org/obo/UBERON_0004545&gt;</t>
        </is>
      </c>
      <c r="C903" t="inlineStr">
        <is>
          <t>external capsule</t>
        </is>
      </c>
      <c r="D903" t="inlineStr">
        <is>
          <t>&lt;http://purl.obolibrary.org/obo/MBA_579&gt;</t>
        </is>
      </c>
    </row>
    <row r="904">
      <c r="A904">
        <f>HYPERLINK("https://www.ebi.ac.uk/ols/ontologies/uberon/terms?iri=http://purl.obolibrary.org/obo/UBERON_0014534","external medullary lamina of thalamus")</f>
        <v/>
      </c>
      <c r="B904" t="inlineStr">
        <is>
          <t>&lt;http://purl.obolibrary.org/obo/UBERON_0014534&gt;</t>
        </is>
      </c>
      <c r="C904" t="inlineStr">
        <is>
          <t>external medullary lamina of thalamus</t>
        </is>
      </c>
      <c r="D904" t="inlineStr">
        <is>
          <t>&lt;http://purl.obolibrary.org/obo/DHBA_12038&gt;</t>
        </is>
      </c>
    </row>
    <row r="905">
      <c r="A905">
        <f>HYPERLINK("https://www.ebi.ac.uk/ols/ontologies/uberon/terms?iri=http://purl.obolibrary.org/obo/UBERON_0014534","external medullary lamina of thalamus")</f>
        <v/>
      </c>
      <c r="B905" t="inlineStr">
        <is>
          <t>&lt;http://purl.obolibrary.org/obo/UBERON_0014534&gt;</t>
        </is>
      </c>
      <c r="C905" t="inlineStr">
        <is>
          <t>external medullary lamina of thalamus</t>
        </is>
      </c>
      <c r="D905" t="inlineStr">
        <is>
          <t>&lt;http://purl.obolibrary.org/obo/HBA_265505098&gt;</t>
        </is>
      </c>
    </row>
    <row r="906">
      <c r="A906">
        <f>HYPERLINK("https://www.ebi.ac.uk/ols/ontologies/uberon/terms?iri=http://purl.obolibrary.org/obo/UBERON_0014534","external medullary lamina of thalamus")</f>
        <v/>
      </c>
      <c r="B906" t="inlineStr">
        <is>
          <t>&lt;http://purl.obolibrary.org/obo/UBERON_0014534&gt;</t>
        </is>
      </c>
      <c r="C906" t="inlineStr">
        <is>
          <t>external medullary lamina of the thalamus</t>
        </is>
      </c>
      <c r="D906" t="inlineStr">
        <is>
          <t>&lt;http://purl.obolibrary.org/obo/MBA_1092&gt;</t>
        </is>
      </c>
    </row>
    <row r="907">
      <c r="A907">
        <f>HYPERLINK("https://www.ebi.ac.uk/ols/ontologies/uberon/terms?iri=http://purl.obolibrary.org/obo/UBERON_0002571","external nucleus of inferior colliculus")</f>
        <v/>
      </c>
      <c r="B907" t="inlineStr">
        <is>
          <t>&lt;http://purl.obolibrary.org/obo/UBERON_0002571&gt;</t>
        </is>
      </c>
      <c r="C907" t="inlineStr">
        <is>
          <t>external cortex of inferior colliculus</t>
        </is>
      </c>
      <c r="D907" t="inlineStr">
        <is>
          <t>&lt;http://purl.obolibrary.org/obo/DHBA_12308&gt;</t>
        </is>
      </c>
    </row>
    <row r="908">
      <c r="A908">
        <f>HYPERLINK("https://www.ebi.ac.uk/ols/ontologies/uberon/terms?iri=http://purl.obolibrary.org/obo/UBERON_0002571","external nucleus of inferior colliculus")</f>
        <v/>
      </c>
      <c r="B908" t="inlineStr">
        <is>
          <t>&lt;http://purl.obolibrary.org/obo/UBERON_0002571&gt;</t>
        </is>
      </c>
      <c r="C908" t="inlineStr">
        <is>
          <t>external nucleus of the inferior colliculus, left</t>
        </is>
      </c>
      <c r="D908" t="inlineStr">
        <is>
          <t>&lt;http://purl.obolibrary.org/obo/HBA_9105&gt;</t>
        </is>
      </c>
    </row>
    <row r="909">
      <c r="A909">
        <f>HYPERLINK("https://www.ebi.ac.uk/ols/ontologies/uberon/terms?iri=http://purl.obolibrary.org/obo/UBERON_0002571","external nucleus of inferior colliculus")</f>
        <v/>
      </c>
      <c r="B909" t="inlineStr">
        <is>
          <t>&lt;http://purl.obolibrary.org/obo/UBERON_0002571&gt;</t>
        </is>
      </c>
      <c r="C909" t="inlineStr">
        <is>
          <t>Inferior colliculus, external nucleus</t>
        </is>
      </c>
      <c r="D909" t="inlineStr">
        <is>
          <t>&lt;http://purl.obolibrary.org/obo/MBA_828&gt;</t>
        </is>
      </c>
    </row>
    <row r="910">
      <c r="A910">
        <f>HYPERLINK("https://www.ebi.ac.uk/ols/ontologies/uberon/terms?iri=http://purl.obolibrary.org/obo/UBERON_0035803","extrapyramidal tract system")</f>
        <v/>
      </c>
      <c r="B910" t="inlineStr">
        <is>
          <t>&lt;http://purl.obolibrary.org/obo/UBERON_0035803&gt;</t>
        </is>
      </c>
      <c r="C910" t="inlineStr">
        <is>
          <t>extrapyramidal fiber systems</t>
        </is>
      </c>
      <c r="D910" t="inlineStr">
        <is>
          <t>&lt;http://purl.obolibrary.org/obo/MBA_1000&gt;</t>
        </is>
      </c>
    </row>
    <row r="911">
      <c r="A911">
        <f>HYPERLINK("https://www.ebi.ac.uk/ols/ontologies/uberon/terms?iri=http://purl.obolibrary.org/obo/UBERON_0014370","extrastriate cortex")</f>
        <v/>
      </c>
      <c r="B911" t="inlineStr">
        <is>
          <t>&lt;http://purl.obolibrary.org/obo/UBERON_0014370&gt;</t>
        </is>
      </c>
      <c r="C911" t="inlineStr">
        <is>
          <t>extrastriate occipital cortex</t>
        </is>
      </c>
      <c r="D911" t="inlineStr">
        <is>
          <t>&lt;http://purl.obolibrary.org/obo/DHBA_10270&gt;</t>
        </is>
      </c>
    </row>
    <row r="912">
      <c r="A912">
        <f>HYPERLINK("https://www.ebi.ac.uk/ols/ontologies/uberon/terms?iri=http://purl.obolibrary.org/obo/UBERON_0014528","extreme capsule")</f>
        <v/>
      </c>
      <c r="B912" t="inlineStr">
        <is>
          <t>&lt;http://purl.obolibrary.org/obo/UBERON_0014528&gt;</t>
        </is>
      </c>
      <c r="C912" t="inlineStr">
        <is>
          <t>extreme capsule</t>
        </is>
      </c>
      <c r="D912" t="inlineStr">
        <is>
          <t>&lt;http://purl.obolibrary.org/obo/DHBA_10574&gt;</t>
        </is>
      </c>
    </row>
    <row r="913">
      <c r="A913">
        <f>HYPERLINK("https://www.ebi.ac.uk/ols/ontologies/uberon/terms?iri=http://purl.obolibrary.org/obo/UBERON_0014528","extreme capsule")</f>
        <v/>
      </c>
      <c r="B913" t="inlineStr">
        <is>
          <t>&lt;http://purl.obolibrary.org/obo/UBERON_0014528&gt;</t>
        </is>
      </c>
      <c r="C913" t="inlineStr">
        <is>
          <t>extreme capsule</t>
        </is>
      </c>
      <c r="D913" t="inlineStr">
        <is>
          <t>&lt;http://purl.obolibrary.org/obo/HBA_9246&gt;</t>
        </is>
      </c>
    </row>
    <row r="914">
      <c r="A914">
        <f>HYPERLINK("https://www.ebi.ac.uk/ols/ontologies/uberon/terms?iri=http://purl.obolibrary.org/obo/UBERON_0003011","facial motor nucleus")</f>
        <v/>
      </c>
      <c r="B914" t="inlineStr">
        <is>
          <t>&lt;http://purl.obolibrary.org/obo/UBERON_0003011&gt;</t>
        </is>
      </c>
      <c r="C914" t="inlineStr">
        <is>
          <t>facial motor nucleus</t>
        </is>
      </c>
      <c r="D914" t="inlineStr">
        <is>
          <t>&lt;http://purl.obolibrary.org/obo/DMBA_17317&gt;</t>
        </is>
      </c>
    </row>
    <row r="915">
      <c r="A915">
        <f>HYPERLINK("https://www.ebi.ac.uk/ols/ontologies/uberon/terms?iri=http://purl.obolibrary.org/obo/UBERON_0003011","facial motor nucleus")</f>
        <v/>
      </c>
      <c r="B915" t="inlineStr">
        <is>
          <t>&lt;http://purl.obolibrary.org/obo/UBERON_0003011&gt;</t>
        </is>
      </c>
      <c r="C915" t="inlineStr">
        <is>
          <t>facial motor nucleus</t>
        </is>
      </c>
      <c r="D915" t="inlineStr">
        <is>
          <t>&lt;http://purl.obolibrary.org/obo/HBA_9142&gt;</t>
        </is>
      </c>
    </row>
    <row r="916">
      <c r="A916">
        <f>HYPERLINK("https://www.ebi.ac.uk/ols/ontologies/uberon/terms?iri=http://purl.obolibrary.org/obo/UBERON_0003011","facial motor nucleus")</f>
        <v/>
      </c>
      <c r="B916" t="inlineStr">
        <is>
          <t>&lt;http://purl.obolibrary.org/obo/UBERON_0003011&gt;</t>
        </is>
      </c>
      <c r="C916" t="inlineStr">
        <is>
          <t>Facial motor nucleus</t>
        </is>
      </c>
      <c r="D916" t="inlineStr">
        <is>
          <t>&lt;http://purl.obolibrary.org/obo/MBA_661&gt;</t>
        </is>
      </c>
    </row>
    <row r="917">
      <c r="A917">
        <f>HYPERLINK("https://www.ebi.ac.uk/ols/ontologies/uberon/terms?iri=http://purl.obolibrary.org/obo/UBERON_0001647","facial nerve")</f>
        <v/>
      </c>
      <c r="B917" t="inlineStr">
        <is>
          <t>&lt;http://purl.obolibrary.org/obo/UBERON_0001647&gt;</t>
        </is>
      </c>
      <c r="C917" t="inlineStr">
        <is>
          <t>facial nerve</t>
        </is>
      </c>
      <c r="D917" t="inlineStr">
        <is>
          <t>&lt;http://purl.obolibrary.org/obo/HBA_9328&gt;</t>
        </is>
      </c>
    </row>
    <row r="918">
      <c r="A918">
        <f>HYPERLINK("https://www.ebi.ac.uk/ols/ontologies/uberon/terms?iri=http://purl.obolibrary.org/obo/UBERON_0001647","facial nerve")</f>
        <v/>
      </c>
      <c r="B918" t="inlineStr">
        <is>
          <t>&lt;http://purl.obolibrary.org/obo/UBERON_0001647&gt;</t>
        </is>
      </c>
      <c r="C918" t="inlineStr">
        <is>
          <t>facial nerve</t>
        </is>
      </c>
      <c r="D918" t="inlineStr">
        <is>
          <t>&lt;http://purl.obolibrary.org/obo/MBA_798&gt;</t>
        </is>
      </c>
    </row>
    <row r="919">
      <c r="A919">
        <f>HYPERLINK("https://www.ebi.ac.uk/ols/ontologies/uberon/terms?iri=http://purl.obolibrary.org/obo/UBERON_0004674","facial nerve root")</f>
        <v/>
      </c>
      <c r="B919" t="inlineStr">
        <is>
          <t>&lt;http://purl.obolibrary.org/obo/UBERON_0004674&gt;</t>
        </is>
      </c>
      <c r="C919" t="inlineStr">
        <is>
          <t>root of facial nerve</t>
        </is>
      </c>
      <c r="D919" t="inlineStr">
        <is>
          <t>&lt;http://purl.obolibrary.org/obo/DHBA_12862&gt;</t>
        </is>
      </c>
    </row>
    <row r="920">
      <c r="A920">
        <f>HYPERLINK("https://www.ebi.ac.uk/ols/ontologies/uberon/terms?iri=http://purl.obolibrary.org/obo/UBERON_0004674","facial nerve root")</f>
        <v/>
      </c>
      <c r="B920" t="inlineStr">
        <is>
          <t>&lt;http://purl.obolibrary.org/obo/UBERON_0004674&gt;</t>
        </is>
      </c>
      <c r="C920" t="inlineStr">
        <is>
          <t>facial nerve root</t>
        </is>
      </c>
      <c r="D920" t="inlineStr">
        <is>
          <t>&lt;http://purl.obolibrary.org/obo/DMBA_17742&gt;</t>
        </is>
      </c>
    </row>
    <row r="921">
      <c r="A921">
        <f>HYPERLINK("https://www.ebi.ac.uk/ols/ontologies/uberon/terms?iri=http://purl.obolibrary.org/obo/UBERON_0000127","facial nucleus")</f>
        <v/>
      </c>
      <c r="B921" t="inlineStr">
        <is>
          <t>&lt;http://purl.obolibrary.org/obo/UBERON_0000127&gt;</t>
        </is>
      </c>
      <c r="C921" t="inlineStr">
        <is>
          <t>facial nucleus</t>
        </is>
      </c>
      <c r="D921" t="inlineStr">
        <is>
          <t>&lt;http://purl.obolibrary.org/obo/DHBA_12420&gt;</t>
        </is>
      </c>
    </row>
    <row r="922">
      <c r="A922">
        <f>HYPERLINK("https://www.ebi.ac.uk/ols/ontologies/uberon/terms?iri=http://purl.obolibrary.org/obo/UBERON_0005838","fasciculus of brain")</f>
        <v/>
      </c>
      <c r="B922" t="inlineStr">
        <is>
          <t>&lt;http://purl.obolibrary.org/obo/UBERON_0005838&gt;</t>
        </is>
      </c>
      <c r="C922" t="inlineStr">
        <is>
          <t>cuneate fascicle</t>
        </is>
      </c>
      <c r="D922" t="inlineStr">
        <is>
          <t>&lt;http://purl.obolibrary.org/obo/MBA_380&gt;</t>
        </is>
      </c>
    </row>
    <row r="923">
      <c r="A923">
        <f>HYPERLINK("https://www.ebi.ac.uk/ols/ontologies/uberon/terms?iri=http://purl.obolibrary.org/obo/UBERON_0005838","fasciculus of brain")</f>
        <v/>
      </c>
      <c r="B923" t="inlineStr">
        <is>
          <t>&lt;http://purl.obolibrary.org/obo/UBERON_0005838&gt;</t>
        </is>
      </c>
      <c r="C923" t="inlineStr">
        <is>
          <t>gracile fascicle</t>
        </is>
      </c>
      <c r="D923" t="inlineStr">
        <is>
          <t>&lt;http://purl.obolibrary.org/obo/MBA_388&gt;</t>
        </is>
      </c>
    </row>
    <row r="924">
      <c r="A924">
        <f>HYPERLINK("https://www.ebi.ac.uk/ols/ontologies/uberon/terms?iri=http://purl.obolibrary.org/obo/UBERON_0002601","fasciolar gyrus")</f>
        <v/>
      </c>
      <c r="B924" t="inlineStr">
        <is>
          <t>&lt;http://purl.obolibrary.org/obo/UBERON_0002601&gt;</t>
        </is>
      </c>
      <c r="C924" t="inlineStr">
        <is>
          <t>fasciolar gyrus</t>
        </is>
      </c>
      <c r="D924" t="inlineStr">
        <is>
          <t>&lt;http://purl.obolibrary.org/obo/DHBA_12175&gt;</t>
        </is>
      </c>
    </row>
    <row r="925">
      <c r="A925">
        <f>HYPERLINK("https://www.ebi.ac.uk/ols/ontologies/uberon/terms?iri=http://purl.obolibrary.org/obo/UBERON_0002601","fasciolar gyrus")</f>
        <v/>
      </c>
      <c r="B925" t="inlineStr">
        <is>
          <t>&lt;http://purl.obolibrary.org/obo/UBERON_0002601&gt;</t>
        </is>
      </c>
      <c r="C925" t="inlineStr">
        <is>
          <t>fasciola cinerea</t>
        </is>
      </c>
      <c r="D925" t="inlineStr">
        <is>
          <t>&lt;http://purl.obolibrary.org/obo/DMBA_112892265&gt;</t>
        </is>
      </c>
    </row>
    <row r="926">
      <c r="A926">
        <f>HYPERLINK("https://www.ebi.ac.uk/ols/ontologies/uberon/terms?iri=http://purl.obolibrary.org/obo/UBERON_0002601","fasciolar gyrus")</f>
        <v/>
      </c>
      <c r="B926" t="inlineStr">
        <is>
          <t>&lt;http://purl.obolibrary.org/obo/UBERON_0002601&gt;</t>
        </is>
      </c>
      <c r="C926" t="inlineStr">
        <is>
          <t>Fasciola cinerea</t>
        </is>
      </c>
      <c r="D926" t="inlineStr">
        <is>
          <t>&lt;http://purl.obolibrary.org/obo/MBA_982&gt;</t>
        </is>
      </c>
    </row>
    <row r="927">
      <c r="A927">
        <f>HYPERLINK("https://www.ebi.ac.uk/ols/ontologies/uberon/terms?iri=http://purl.obolibrary.org/obo/UBERON_0002153","fastigial nucleus")</f>
        <v/>
      </c>
      <c r="B927" t="inlineStr">
        <is>
          <t>&lt;http://purl.obolibrary.org/obo/UBERON_0002153&gt;</t>
        </is>
      </c>
      <c r="C927" t="inlineStr">
        <is>
          <t>fastigial (medial) nucleus</t>
        </is>
      </c>
      <c r="D927" t="inlineStr">
        <is>
          <t>&lt;http://purl.obolibrary.org/obo/DHBA_12402&gt;</t>
        </is>
      </c>
    </row>
    <row r="928">
      <c r="A928">
        <f>HYPERLINK("https://www.ebi.ac.uk/ols/ontologies/uberon/terms?iri=http://purl.obolibrary.org/obo/UBERON_0002153","fastigial nucleus")</f>
        <v/>
      </c>
      <c r="B928" t="inlineStr">
        <is>
          <t>&lt;http://purl.obolibrary.org/obo/UBERON_0002153&gt;</t>
        </is>
      </c>
      <c r="C928" t="inlineStr">
        <is>
          <t>medial (fastigial) cerebellar nucleus</t>
        </is>
      </c>
      <c r="D928" t="inlineStr">
        <is>
          <t>&lt;http://purl.obolibrary.org/obo/DMBA_16823&gt;</t>
        </is>
      </c>
    </row>
    <row r="929">
      <c r="A929">
        <f>HYPERLINK("https://www.ebi.ac.uk/ols/ontologies/uberon/terms?iri=http://purl.obolibrary.org/obo/UBERON_0002153","fastigial nucleus")</f>
        <v/>
      </c>
      <c r="B929" t="inlineStr">
        <is>
          <t>&lt;http://purl.obolibrary.org/obo/UBERON_0002153&gt;</t>
        </is>
      </c>
      <c r="C929" t="inlineStr">
        <is>
          <t>fastigial nucleus</t>
        </is>
      </c>
      <c r="D929" t="inlineStr">
        <is>
          <t>&lt;http://purl.obolibrary.org/obo/HBA_12948&gt;</t>
        </is>
      </c>
    </row>
    <row r="930">
      <c r="A930">
        <f>HYPERLINK("https://www.ebi.ac.uk/ols/ontologies/uberon/terms?iri=http://purl.obolibrary.org/obo/UBERON_0002153","fastigial nucleus")</f>
        <v/>
      </c>
      <c r="B930" t="inlineStr">
        <is>
          <t>&lt;http://purl.obolibrary.org/obo/UBERON_0002153&gt;</t>
        </is>
      </c>
      <c r="C930" t="inlineStr">
        <is>
          <t>Fastigial nucleus</t>
        </is>
      </c>
      <c r="D930" t="inlineStr">
        <is>
          <t>&lt;http://purl.obolibrary.org/obo/MBA_989&gt;</t>
        </is>
      </c>
    </row>
    <row r="931">
      <c r="A931">
        <f>HYPERLINK("https://www.ebi.ac.uk/ols/ontologies/uberon/terms?iri=http://purl.obolibrary.org/obo/UBERON_0003012","flocculonodular lobe")</f>
        <v/>
      </c>
      <c r="B931" t="inlineStr">
        <is>
          <t>&lt;http://purl.obolibrary.org/obo/UBERON_0003012&gt;</t>
        </is>
      </c>
      <c r="C931" t="inlineStr">
        <is>
          <t>flocculonodular lobe</t>
        </is>
      </c>
      <c r="D931" t="inlineStr">
        <is>
          <t>&lt;http://purl.obolibrary.org/obo/DHBA_12852&gt;</t>
        </is>
      </c>
    </row>
    <row r="932">
      <c r="A932">
        <f>HYPERLINK("https://www.ebi.ac.uk/ols/ontologies/uberon/terms?iri=http://purl.obolibrary.org/obo/UBERON_0003012","flocculonodular lobe")</f>
        <v/>
      </c>
      <c r="B932" t="inlineStr">
        <is>
          <t>&lt;http://purl.obolibrary.org/obo/UBERON_0003012&gt;</t>
        </is>
      </c>
      <c r="C932" t="inlineStr">
        <is>
          <t>flocculonodular lobe</t>
        </is>
      </c>
      <c r="D932" t="inlineStr">
        <is>
          <t>&lt;http://purl.obolibrary.org/obo/HBA_12944&gt;</t>
        </is>
      </c>
    </row>
    <row r="933">
      <c r="A933">
        <f>HYPERLINK("https://www.ebi.ac.uk/ols/ontologies/uberon/terms?iri=http://purl.obolibrary.org/obo/UBERON_0027331","flocculonodular lobe, hemisphere portion")</f>
        <v/>
      </c>
      <c r="B933" t="inlineStr">
        <is>
          <t>&lt;http://purl.obolibrary.org/obo/UBERON_0027331&gt;</t>
        </is>
      </c>
      <c r="C933" t="inlineStr">
        <is>
          <t>lobule IX (uvula and tosil)</t>
        </is>
      </c>
      <c r="D933" t="inlineStr">
        <is>
          <t>&lt;http://purl.obolibrary.org/obo/DHBA_12851&gt;</t>
        </is>
      </c>
    </row>
    <row r="934">
      <c r="A934">
        <f>HYPERLINK("https://www.ebi.ac.uk/ols/ontologies/uberon/terms?iri=http://purl.obolibrary.org/obo/UBERON_0027331","flocculonodular lobe, hemisphere portion")</f>
        <v/>
      </c>
      <c r="B934" t="inlineStr">
        <is>
          <t>&lt;http://purl.obolibrary.org/obo/UBERON_0027331&gt;</t>
        </is>
      </c>
      <c r="C934" t="inlineStr">
        <is>
          <t>lobule X (nodulus and flocculus)</t>
        </is>
      </c>
      <c r="D934" t="inlineStr">
        <is>
          <t>&lt;http://purl.obolibrary.org/obo/DHBA_12853&gt;</t>
        </is>
      </c>
    </row>
    <row r="935">
      <c r="A935">
        <f>HYPERLINK("https://www.ebi.ac.uk/ols/ontologies/uberon/terms?iri=http://purl.obolibrary.org/obo/UBERON_0027331","flocculonodular lobe, hemisphere portion")</f>
        <v/>
      </c>
      <c r="B935" t="inlineStr">
        <is>
          <t>&lt;http://purl.obolibrary.org/obo/UBERON_0027331&gt;</t>
        </is>
      </c>
      <c r="C935" t="inlineStr">
        <is>
          <t>molecular layer of PVF</t>
        </is>
      </c>
      <c r="D935" t="inlineStr">
        <is>
          <t>&lt;http://purl.obolibrary.org/obo/DHBA_13258&gt;</t>
        </is>
      </c>
    </row>
    <row r="936">
      <c r="A936">
        <f>HYPERLINK("https://www.ebi.ac.uk/ols/ontologies/uberon/terms?iri=http://purl.obolibrary.org/obo/UBERON_0027331","flocculonodular lobe, hemisphere portion")</f>
        <v/>
      </c>
      <c r="B936" t="inlineStr">
        <is>
          <t>&lt;http://purl.obolibrary.org/obo/UBERON_0027331&gt;</t>
        </is>
      </c>
      <c r="C936" t="inlineStr">
        <is>
          <t>Purkinje cell layer of PVF</t>
        </is>
      </c>
      <c r="D936" t="inlineStr">
        <is>
          <t>&lt;http://purl.obolibrary.org/obo/DHBA_13259&gt;</t>
        </is>
      </c>
    </row>
    <row r="937">
      <c r="A937">
        <f>HYPERLINK("https://www.ebi.ac.uk/ols/ontologies/uberon/terms?iri=http://purl.obolibrary.org/obo/UBERON_0027331","flocculonodular lobe, hemisphere portion")</f>
        <v/>
      </c>
      <c r="B937" t="inlineStr">
        <is>
          <t>&lt;http://purl.obolibrary.org/obo/UBERON_0027331&gt;</t>
        </is>
      </c>
      <c r="C937" t="inlineStr">
        <is>
          <t>granular cell layer of PVF</t>
        </is>
      </c>
      <c r="D937" t="inlineStr">
        <is>
          <t>&lt;http://purl.obolibrary.org/obo/DHBA_13260&gt;</t>
        </is>
      </c>
    </row>
    <row r="938">
      <c r="A938">
        <f>HYPERLINK("https://www.ebi.ac.uk/ols/ontologies/uberon/terms?iri=http://purl.obolibrary.org/obo/UBERON_0027331","flocculonodular lobe, hemisphere portion")</f>
        <v/>
      </c>
      <c r="B938" t="inlineStr">
        <is>
          <t>&lt;http://purl.obolibrary.org/obo/UBERON_0027331&gt;</t>
        </is>
      </c>
      <c r="C938" t="inlineStr">
        <is>
          <t>IX</t>
        </is>
      </c>
      <c r="D938" t="inlineStr">
        <is>
          <t>&lt;http://purl.obolibrary.org/obo/HBA_12943&gt;</t>
        </is>
      </c>
    </row>
    <row r="939">
      <c r="A939">
        <f>HYPERLINK("https://www.ebi.ac.uk/ols/ontologies/uberon/terms?iri=http://purl.obolibrary.org/obo/UBERON_0027331","flocculonodular lobe, hemisphere portion")</f>
        <v/>
      </c>
      <c r="B939" t="inlineStr">
        <is>
          <t>&lt;http://purl.obolibrary.org/obo/UBERON_0027331&gt;</t>
        </is>
      </c>
      <c r="C939" t="inlineStr">
        <is>
          <t>IX, left, paravermis</t>
        </is>
      </c>
      <c r="D939" t="inlineStr">
        <is>
          <t>&lt;http://purl.obolibrary.org/obo/HBA_4728&gt;</t>
        </is>
      </c>
    </row>
    <row r="940">
      <c r="A940">
        <f>HYPERLINK("https://www.ebi.ac.uk/ols/ontologies/uberon/terms?iri=http://purl.obolibrary.org/obo/UBERON_0027331","flocculonodular lobe, hemisphere portion")</f>
        <v/>
      </c>
      <c r="B940" t="inlineStr">
        <is>
          <t>&lt;http://purl.obolibrary.org/obo/UBERON_0027331&gt;</t>
        </is>
      </c>
      <c r="C940" t="inlineStr">
        <is>
          <t>IX, left, lateral hemisphere</t>
        </is>
      </c>
      <c r="D940" t="inlineStr">
        <is>
          <t>&lt;http://purl.obolibrary.org/obo/HBA_4744&gt;</t>
        </is>
      </c>
    </row>
    <row r="941">
      <c r="A941">
        <f>HYPERLINK("https://www.ebi.ac.uk/ols/ontologies/uberon/terms?iri=http://purl.obolibrary.org/obo/UBERON_0027331","flocculonodular lobe, hemisphere portion")</f>
        <v/>
      </c>
      <c r="B941" t="inlineStr">
        <is>
          <t>&lt;http://purl.obolibrary.org/obo/UBERON_0027331&gt;</t>
        </is>
      </c>
      <c r="C941" t="inlineStr">
        <is>
          <t>X, left, lateral hemisphere</t>
        </is>
      </c>
      <c r="D941" t="inlineStr">
        <is>
          <t>&lt;http://purl.obolibrary.org/obo/HBA_4746&gt;</t>
        </is>
      </c>
    </row>
    <row r="942">
      <c r="A942">
        <f>HYPERLINK("https://www.ebi.ac.uk/ols/ontologies/uberon/terms?iri=http://purl.obolibrary.org/obo/UBERON_0027331","flocculonodular lobe, hemisphere portion")</f>
        <v/>
      </c>
      <c r="B942" t="inlineStr">
        <is>
          <t>&lt;http://purl.obolibrary.org/obo/UBERON_0027331&gt;</t>
        </is>
      </c>
      <c r="C942" t="inlineStr">
        <is>
          <t>IX, right, paravermis</t>
        </is>
      </c>
      <c r="D942" t="inlineStr">
        <is>
          <t>&lt;http://purl.obolibrary.org/obo/HBA_4761&gt;</t>
        </is>
      </c>
    </row>
    <row r="943">
      <c r="A943">
        <f>HYPERLINK("https://www.ebi.ac.uk/ols/ontologies/uberon/terms?iri=http://purl.obolibrary.org/obo/UBERON_0027331","flocculonodular lobe, hemisphere portion")</f>
        <v/>
      </c>
      <c r="B943" t="inlineStr">
        <is>
          <t>&lt;http://purl.obolibrary.org/obo/UBERON_0027331&gt;</t>
        </is>
      </c>
      <c r="C943" t="inlineStr">
        <is>
          <t>X, right, paravermis</t>
        </is>
      </c>
      <c r="D943" t="inlineStr">
        <is>
          <t>&lt;http://purl.obolibrary.org/obo/HBA_4763&gt;</t>
        </is>
      </c>
    </row>
    <row r="944">
      <c r="A944">
        <f>HYPERLINK("https://www.ebi.ac.uk/ols/ontologies/uberon/terms?iri=http://purl.obolibrary.org/obo/UBERON_0027331","flocculonodular lobe, hemisphere portion")</f>
        <v/>
      </c>
      <c r="B944" t="inlineStr">
        <is>
          <t>&lt;http://purl.obolibrary.org/obo/UBERON_0027331&gt;</t>
        </is>
      </c>
      <c r="C944" t="inlineStr">
        <is>
          <t>IX, right, lateral hemisphere</t>
        </is>
      </c>
      <c r="D944" t="inlineStr">
        <is>
          <t>&lt;http://purl.obolibrary.org/obo/HBA_4777&gt;</t>
        </is>
      </c>
    </row>
    <row r="945">
      <c r="A945">
        <f>HYPERLINK("https://www.ebi.ac.uk/ols/ontologies/uberon/terms?iri=http://purl.obolibrary.org/obo/UBERON_0027331","flocculonodular lobe, hemisphere portion")</f>
        <v/>
      </c>
      <c r="B945" t="inlineStr">
        <is>
          <t>&lt;http://purl.obolibrary.org/obo/UBERON_0027331&gt;</t>
        </is>
      </c>
      <c r="C945" t="inlineStr">
        <is>
          <t>X, right, lateral hemisphere</t>
        </is>
      </c>
      <c r="D945" t="inlineStr">
        <is>
          <t>&lt;http://purl.obolibrary.org/obo/HBA_4779&gt;</t>
        </is>
      </c>
    </row>
    <row r="946">
      <c r="A946">
        <f>HYPERLINK("https://www.ebi.ac.uk/ols/ontologies/uberon/terms?iri=http://purl.obolibrary.org/obo/UBERON_0027331","flocculonodular lobe, hemisphere portion")</f>
        <v/>
      </c>
      <c r="B946" t="inlineStr">
        <is>
          <t>&lt;http://purl.obolibrary.org/obo/UBERON_0027331&gt;</t>
        </is>
      </c>
      <c r="C946" t="inlineStr">
        <is>
          <t>Paraflocculus, granular layer</t>
        </is>
      </c>
      <c r="D946" t="inlineStr">
        <is>
          <t>&lt;http://purl.obolibrary.org/obo/MBA_10687&gt;</t>
        </is>
      </c>
    </row>
    <row r="947">
      <c r="A947">
        <f>HYPERLINK("https://www.ebi.ac.uk/ols/ontologies/uberon/terms?iri=http://purl.obolibrary.org/obo/UBERON_0027331","flocculonodular lobe, hemisphere portion")</f>
        <v/>
      </c>
      <c r="B947" t="inlineStr">
        <is>
          <t>&lt;http://purl.obolibrary.org/obo/UBERON_0027331&gt;</t>
        </is>
      </c>
      <c r="C947" t="inlineStr">
        <is>
          <t>Paraflocculus, Purkinje layer</t>
        </is>
      </c>
      <c r="D947" t="inlineStr">
        <is>
          <t>&lt;http://purl.obolibrary.org/obo/MBA_10688&gt;</t>
        </is>
      </c>
    </row>
    <row r="948">
      <c r="A948">
        <f>HYPERLINK("https://www.ebi.ac.uk/ols/ontologies/uberon/terms?iri=http://purl.obolibrary.org/obo/UBERON_0027331","flocculonodular lobe, hemisphere portion")</f>
        <v/>
      </c>
      <c r="B948" t="inlineStr">
        <is>
          <t>&lt;http://purl.obolibrary.org/obo/UBERON_0027331&gt;</t>
        </is>
      </c>
      <c r="C948" t="inlineStr">
        <is>
          <t>Paraflocculus, molecular layer</t>
        </is>
      </c>
      <c r="D948" t="inlineStr">
        <is>
          <t>&lt;http://purl.obolibrary.org/obo/MBA_10689&gt;</t>
        </is>
      </c>
    </row>
    <row r="949">
      <c r="A949">
        <f>HYPERLINK("https://www.ebi.ac.uk/ols/ontologies/uberon/terms?iri=http://purl.obolibrary.org/obo/UBERON_0027331","flocculonodular lobe, hemisphere portion")</f>
        <v/>
      </c>
      <c r="B949" t="inlineStr">
        <is>
          <t>&lt;http://purl.obolibrary.org/obo/UBERON_0027331&gt;</t>
        </is>
      </c>
      <c r="C949" t="inlineStr">
        <is>
          <t>Flocculus, granular layer</t>
        </is>
      </c>
      <c r="D949" t="inlineStr">
        <is>
          <t>&lt;http://purl.obolibrary.org/obo/MBA_10690&gt;</t>
        </is>
      </c>
    </row>
    <row r="950">
      <c r="A950">
        <f>HYPERLINK("https://www.ebi.ac.uk/ols/ontologies/uberon/terms?iri=http://purl.obolibrary.org/obo/UBERON_0027331","flocculonodular lobe, hemisphere portion")</f>
        <v/>
      </c>
      <c r="B950" t="inlineStr">
        <is>
          <t>&lt;http://purl.obolibrary.org/obo/UBERON_0027331&gt;</t>
        </is>
      </c>
      <c r="C950" t="inlineStr">
        <is>
          <t>Flocculus, Purkinje layer</t>
        </is>
      </c>
      <c r="D950" t="inlineStr">
        <is>
          <t>&lt;http://purl.obolibrary.org/obo/MBA_10691&gt;</t>
        </is>
      </c>
    </row>
    <row r="951">
      <c r="A951">
        <f>HYPERLINK("https://www.ebi.ac.uk/ols/ontologies/uberon/terms?iri=http://purl.obolibrary.org/obo/UBERON_0027331","flocculonodular lobe, hemisphere portion")</f>
        <v/>
      </c>
      <c r="B951" t="inlineStr">
        <is>
          <t>&lt;http://purl.obolibrary.org/obo/UBERON_0027331&gt;</t>
        </is>
      </c>
      <c r="C951" t="inlineStr">
        <is>
          <t>Flocculus, molecular layer</t>
        </is>
      </c>
      <c r="D951" t="inlineStr">
        <is>
          <t>&lt;http://purl.obolibrary.org/obo/MBA_10692&gt;</t>
        </is>
      </c>
    </row>
    <row r="952">
      <c r="A952">
        <f>HYPERLINK("https://www.ebi.ac.uk/ols/ontologies/uberon/terms?iri=http://purl.obolibrary.org/obo/UBERON_0027331","flocculonodular lobe, hemisphere portion")</f>
        <v/>
      </c>
      <c r="B952" t="inlineStr">
        <is>
          <t>&lt;http://purl.obolibrary.org/obo/UBERON_0027331&gt;</t>
        </is>
      </c>
      <c r="C952" t="inlineStr">
        <is>
          <t>Uvula (IX), granular layer</t>
        </is>
      </c>
      <c r="D952" t="inlineStr">
        <is>
          <t>&lt;http://purl.obolibrary.org/obo/MBA_10732&gt;</t>
        </is>
      </c>
    </row>
    <row r="953">
      <c r="A953">
        <f>HYPERLINK("https://www.ebi.ac.uk/ols/ontologies/uberon/terms?iri=http://purl.obolibrary.org/obo/UBERON_0027331","flocculonodular lobe, hemisphere portion")</f>
        <v/>
      </c>
      <c r="B953" t="inlineStr">
        <is>
          <t>&lt;http://purl.obolibrary.org/obo/UBERON_0027331&gt;</t>
        </is>
      </c>
      <c r="C953" t="inlineStr">
        <is>
          <t>Uvula (IX), Purkinje layer</t>
        </is>
      </c>
      <c r="D953" t="inlineStr">
        <is>
          <t>&lt;http://purl.obolibrary.org/obo/MBA_10733&gt;</t>
        </is>
      </c>
    </row>
    <row r="954">
      <c r="A954">
        <f>HYPERLINK("https://www.ebi.ac.uk/ols/ontologies/uberon/terms?iri=http://purl.obolibrary.org/obo/UBERON_0027331","flocculonodular lobe, hemisphere portion")</f>
        <v/>
      </c>
      <c r="B954" t="inlineStr">
        <is>
          <t>&lt;http://purl.obolibrary.org/obo/UBERON_0027331&gt;</t>
        </is>
      </c>
      <c r="C954" t="inlineStr">
        <is>
          <t>Uvula (IX), molecular layer</t>
        </is>
      </c>
      <c r="D954" t="inlineStr">
        <is>
          <t>&lt;http://purl.obolibrary.org/obo/MBA_10734&gt;</t>
        </is>
      </c>
    </row>
    <row r="955">
      <c r="A955">
        <f>HYPERLINK("https://www.ebi.ac.uk/ols/ontologies/uberon/terms?iri=http://purl.obolibrary.org/obo/UBERON_0027331","flocculonodular lobe, hemisphere portion")</f>
        <v/>
      </c>
      <c r="B955" t="inlineStr">
        <is>
          <t>&lt;http://purl.obolibrary.org/obo/UBERON_0027331&gt;</t>
        </is>
      </c>
      <c r="C955" t="inlineStr">
        <is>
          <t>Nodulus (X), granular layer</t>
        </is>
      </c>
      <c r="D955" t="inlineStr">
        <is>
          <t>&lt;http://purl.obolibrary.org/obo/MBA_10735&gt;</t>
        </is>
      </c>
    </row>
    <row r="956">
      <c r="A956">
        <f>HYPERLINK("https://www.ebi.ac.uk/ols/ontologies/uberon/terms?iri=http://purl.obolibrary.org/obo/UBERON_0027331","flocculonodular lobe, hemisphere portion")</f>
        <v/>
      </c>
      <c r="B956" t="inlineStr">
        <is>
          <t>&lt;http://purl.obolibrary.org/obo/UBERON_0027331&gt;</t>
        </is>
      </c>
      <c r="C956" t="inlineStr">
        <is>
          <t>Nodulus (X), Purkinje layer</t>
        </is>
      </c>
      <c r="D956" t="inlineStr">
        <is>
          <t>&lt;http://purl.obolibrary.org/obo/MBA_10736&gt;</t>
        </is>
      </c>
    </row>
    <row r="957">
      <c r="A957">
        <f>HYPERLINK("https://www.ebi.ac.uk/ols/ontologies/uberon/terms?iri=http://purl.obolibrary.org/obo/UBERON_0027331","flocculonodular lobe, hemisphere portion")</f>
        <v/>
      </c>
      <c r="B957" t="inlineStr">
        <is>
          <t>&lt;http://purl.obolibrary.org/obo/UBERON_0027331&gt;</t>
        </is>
      </c>
      <c r="C957" t="inlineStr">
        <is>
          <t>Nodulus (X), molecular layer</t>
        </is>
      </c>
      <c r="D957" t="inlineStr">
        <is>
          <t>&lt;http://purl.obolibrary.org/obo/MBA_10737&gt;</t>
        </is>
      </c>
    </row>
    <row r="958">
      <c r="A958">
        <f>HYPERLINK("https://www.ebi.ac.uk/ols/ontologies/uberon/terms?iri=http://purl.obolibrary.org/obo/UBERON_0027331","flocculonodular lobe, hemisphere portion")</f>
        <v/>
      </c>
      <c r="B958" t="inlineStr">
        <is>
          <t>&lt;http://purl.obolibrary.org/obo/UBERON_0027331&gt;</t>
        </is>
      </c>
      <c r="C958" t="inlineStr">
        <is>
          <t>Uvula (IX)</t>
        </is>
      </c>
      <c r="D958" t="inlineStr">
        <is>
          <t>&lt;http://purl.obolibrary.org/obo/MBA_957&gt;</t>
        </is>
      </c>
    </row>
    <row r="959">
      <c r="A959">
        <f>HYPERLINK("https://www.ebi.ac.uk/ols/ontologies/uberon/terms?iri=http://purl.obolibrary.org/obo/UBERON_0027331","flocculonodular lobe, hemisphere portion")</f>
        <v/>
      </c>
      <c r="B959" t="inlineStr">
        <is>
          <t>&lt;http://purl.obolibrary.org/obo/UBERON_0027331&gt;</t>
        </is>
      </c>
      <c r="C959" t="inlineStr">
        <is>
          <t>Nodulus (X)</t>
        </is>
      </c>
      <c r="D959" t="inlineStr">
        <is>
          <t>&lt;http://purl.obolibrary.org/obo/MBA_968&gt;</t>
        </is>
      </c>
    </row>
    <row r="960">
      <c r="A960">
        <f>HYPERLINK("https://www.ebi.ac.uk/ols/ontologies/uberon/terms?iri=http://purl.obolibrary.org/obo/UBERON_0001063","flocculus")</f>
        <v/>
      </c>
      <c r="B960" t="inlineStr">
        <is>
          <t>&lt;http://purl.obolibrary.org/obo/UBERON_0001063&gt;</t>
        </is>
      </c>
      <c r="C960" t="inlineStr">
        <is>
          <t>flocculus</t>
        </is>
      </c>
      <c r="D960" t="inlineStr">
        <is>
          <t>&lt;http://purl.obolibrary.org/obo/DMBA_16946&gt;</t>
        </is>
      </c>
    </row>
    <row r="961">
      <c r="A961">
        <f>HYPERLINK("https://www.ebi.ac.uk/ols/ontologies/uberon/terms?iri=http://purl.obolibrary.org/obo/UBERON_0001063","flocculus")</f>
        <v/>
      </c>
      <c r="B961" t="inlineStr">
        <is>
          <t>&lt;http://purl.obolibrary.org/obo/UBERON_0001063&gt;</t>
        </is>
      </c>
      <c r="C961" t="inlineStr">
        <is>
          <t>X</t>
        </is>
      </c>
      <c r="D961" t="inlineStr">
        <is>
          <t>&lt;http://purl.obolibrary.org/obo/HBA_12945&gt;</t>
        </is>
      </c>
    </row>
    <row r="962">
      <c r="A962">
        <f>HYPERLINK("https://www.ebi.ac.uk/ols/ontologies/uberon/terms?iri=http://purl.obolibrary.org/obo/UBERON_0001063","flocculus")</f>
        <v/>
      </c>
      <c r="B962" t="inlineStr">
        <is>
          <t>&lt;http://purl.obolibrary.org/obo/UBERON_0001063&gt;</t>
        </is>
      </c>
      <c r="C962" t="inlineStr">
        <is>
          <t>Flocculus</t>
        </is>
      </c>
      <c r="D962" t="inlineStr">
        <is>
          <t>&lt;http://purl.obolibrary.org/obo/MBA_1049&gt;</t>
        </is>
      </c>
    </row>
    <row r="963">
      <c r="A963">
        <f>HYPERLINK("https://www.ebi.ac.uk/ols/ontologies/uberon/terms?iri=http://purl.obolibrary.org/obo/UBERON_0003311","floor plate of medulla oblongata")</f>
        <v/>
      </c>
      <c r="B963" t="inlineStr">
        <is>
          <t>&lt;http://purl.obolibrary.org/obo/UBERON_0003311&gt;</t>
        </is>
      </c>
      <c r="C963" t="inlineStr">
        <is>
          <t>ventricular zone of r7F</t>
        </is>
      </c>
      <c r="D963" t="inlineStr">
        <is>
          <t>&lt;http://purl.obolibrary.org/obo/DMBA_112892383&gt;</t>
        </is>
      </c>
    </row>
    <row r="964">
      <c r="A964">
        <f>HYPERLINK("https://www.ebi.ac.uk/ols/ontologies/uberon/terms?iri=http://purl.obolibrary.org/obo/UBERON_0003311","floor plate of medulla oblongata")</f>
        <v/>
      </c>
      <c r="B964" t="inlineStr">
        <is>
          <t>&lt;http://purl.obolibrary.org/obo/UBERON_0003311&gt;</t>
        </is>
      </c>
      <c r="C964" t="inlineStr">
        <is>
          <t>mantle zone of r7F</t>
        </is>
      </c>
      <c r="D964" t="inlineStr">
        <is>
          <t>&lt;http://purl.obolibrary.org/obo/DMBA_112892385&gt;</t>
        </is>
      </c>
    </row>
    <row r="965">
      <c r="A965">
        <f>HYPERLINK("https://www.ebi.ac.uk/ols/ontologies/uberon/terms?iri=http://purl.obolibrary.org/obo/UBERON_0003311","floor plate of medulla oblongata")</f>
        <v/>
      </c>
      <c r="B965" t="inlineStr">
        <is>
          <t>&lt;http://purl.obolibrary.org/obo/UBERON_0003311&gt;</t>
        </is>
      </c>
      <c r="C965" t="inlineStr">
        <is>
          <t>periventricular stratum of r7F</t>
        </is>
      </c>
      <c r="D965" t="inlineStr">
        <is>
          <t>&lt;http://purl.obolibrary.org/obo/DMBA_112892387&gt;</t>
        </is>
      </c>
    </row>
    <row r="966">
      <c r="A966">
        <f>HYPERLINK("https://www.ebi.ac.uk/ols/ontologies/uberon/terms?iri=http://purl.obolibrary.org/obo/UBERON_0003311","floor plate of medulla oblongata")</f>
        <v/>
      </c>
      <c r="B966" t="inlineStr">
        <is>
          <t>&lt;http://purl.obolibrary.org/obo/UBERON_0003311&gt;</t>
        </is>
      </c>
      <c r="C966" t="inlineStr">
        <is>
          <t>intermediate stratum of r7F</t>
        </is>
      </c>
      <c r="D966" t="inlineStr">
        <is>
          <t>&lt;http://purl.obolibrary.org/obo/DMBA_112892389&gt;</t>
        </is>
      </c>
    </row>
    <row r="967">
      <c r="A967">
        <f>HYPERLINK("https://www.ebi.ac.uk/ols/ontologies/uberon/terms?iri=http://purl.obolibrary.org/obo/UBERON_0003311","floor plate of medulla oblongata")</f>
        <v/>
      </c>
      <c r="B967" t="inlineStr">
        <is>
          <t>&lt;http://purl.obolibrary.org/obo/UBERON_0003311&gt;</t>
        </is>
      </c>
      <c r="C967" t="inlineStr">
        <is>
          <t>superficial stratum of r7F</t>
        </is>
      </c>
      <c r="D967" t="inlineStr">
        <is>
          <t>&lt;http://purl.obolibrary.org/obo/DMBA_112892391&gt;</t>
        </is>
      </c>
    </row>
    <row r="968">
      <c r="A968">
        <f>HYPERLINK("https://www.ebi.ac.uk/ols/ontologies/uberon/terms?iri=http://purl.obolibrary.org/obo/UBERON_0003311","floor plate of medulla oblongata")</f>
        <v/>
      </c>
      <c r="B968" t="inlineStr">
        <is>
          <t>&lt;http://purl.obolibrary.org/obo/UBERON_0003311&gt;</t>
        </is>
      </c>
      <c r="C968" t="inlineStr">
        <is>
          <t>ventricular zone of r8F</t>
        </is>
      </c>
      <c r="D968" t="inlineStr">
        <is>
          <t>&lt;http://purl.obolibrary.org/obo/DMBA_112892395&gt;</t>
        </is>
      </c>
    </row>
    <row r="969">
      <c r="A969">
        <f>HYPERLINK("https://www.ebi.ac.uk/ols/ontologies/uberon/terms?iri=http://purl.obolibrary.org/obo/UBERON_0003311","floor plate of medulla oblongata")</f>
        <v/>
      </c>
      <c r="B969" t="inlineStr">
        <is>
          <t>&lt;http://purl.obolibrary.org/obo/UBERON_0003311&gt;</t>
        </is>
      </c>
      <c r="C969" t="inlineStr">
        <is>
          <t>mantle zone of r8F</t>
        </is>
      </c>
      <c r="D969" t="inlineStr">
        <is>
          <t>&lt;http://purl.obolibrary.org/obo/DMBA_112892397&gt;</t>
        </is>
      </c>
    </row>
    <row r="970">
      <c r="A970">
        <f>HYPERLINK("https://www.ebi.ac.uk/ols/ontologies/uberon/terms?iri=http://purl.obolibrary.org/obo/UBERON_0003311","floor plate of medulla oblongata")</f>
        <v/>
      </c>
      <c r="B970" t="inlineStr">
        <is>
          <t>&lt;http://purl.obolibrary.org/obo/UBERON_0003311&gt;</t>
        </is>
      </c>
      <c r="C970" t="inlineStr">
        <is>
          <t>periventricular stratum of r8F</t>
        </is>
      </c>
      <c r="D970" t="inlineStr">
        <is>
          <t>&lt;http://purl.obolibrary.org/obo/DMBA_112892399&gt;</t>
        </is>
      </c>
    </row>
    <row r="971">
      <c r="A971">
        <f>HYPERLINK("https://www.ebi.ac.uk/ols/ontologies/uberon/terms?iri=http://purl.obolibrary.org/obo/UBERON_0003311","floor plate of medulla oblongata")</f>
        <v/>
      </c>
      <c r="B971" t="inlineStr">
        <is>
          <t>&lt;http://purl.obolibrary.org/obo/UBERON_0003311&gt;</t>
        </is>
      </c>
      <c r="C971" t="inlineStr">
        <is>
          <t>intermediate stratum of r8F</t>
        </is>
      </c>
      <c r="D971" t="inlineStr">
        <is>
          <t>&lt;http://purl.obolibrary.org/obo/DMBA_112892401&gt;</t>
        </is>
      </c>
    </row>
    <row r="972">
      <c r="A972">
        <f>HYPERLINK("https://www.ebi.ac.uk/ols/ontologies/uberon/terms?iri=http://purl.obolibrary.org/obo/UBERON_0003311","floor plate of medulla oblongata")</f>
        <v/>
      </c>
      <c r="B972" t="inlineStr">
        <is>
          <t>&lt;http://purl.obolibrary.org/obo/UBERON_0003311&gt;</t>
        </is>
      </c>
      <c r="C972" t="inlineStr">
        <is>
          <t>superficial stratum of r8F</t>
        </is>
      </c>
      <c r="D972" t="inlineStr">
        <is>
          <t>&lt;http://purl.obolibrary.org/obo/DMBA_112892403&gt;</t>
        </is>
      </c>
    </row>
    <row r="973">
      <c r="A973">
        <f>HYPERLINK("https://www.ebi.ac.uk/ols/ontologies/uberon/terms?iri=http://purl.obolibrary.org/obo/UBERON_0003307","floor plate of midbrain")</f>
        <v/>
      </c>
      <c r="B973" t="inlineStr">
        <is>
          <t>&lt;http://purl.obolibrary.org/obo/UBERON_0003307&gt;</t>
        </is>
      </c>
      <c r="C973" t="inlineStr">
        <is>
          <t>floor plate of midbrain</t>
        </is>
      </c>
      <c r="D973" t="inlineStr">
        <is>
          <t>&lt;http://purl.obolibrary.org/obo/DHBA_12325&gt;</t>
        </is>
      </c>
    </row>
    <row r="974">
      <c r="A974">
        <f>HYPERLINK("https://www.ebi.ac.uk/ols/ontologies/uberon/terms?iri=http://purl.obolibrary.org/obo/UBERON_0003306","floor plate of neural tube")</f>
        <v/>
      </c>
      <c r="B974" t="inlineStr">
        <is>
          <t>&lt;http://purl.obolibrary.org/obo/UBERON_0003306&gt;</t>
        </is>
      </c>
      <c r="C974" t="inlineStr">
        <is>
          <t>ventricular zone of r1F</t>
        </is>
      </c>
      <c r="D974" t="inlineStr">
        <is>
          <t>&lt;http://purl.obolibrary.org/obo/DMBA_112892323&gt;</t>
        </is>
      </c>
    </row>
    <row r="975">
      <c r="A975">
        <f>HYPERLINK("https://www.ebi.ac.uk/ols/ontologies/uberon/terms?iri=http://purl.obolibrary.org/obo/UBERON_0003306","floor plate of neural tube")</f>
        <v/>
      </c>
      <c r="B975" t="inlineStr">
        <is>
          <t>&lt;http://purl.obolibrary.org/obo/UBERON_0003306&gt;</t>
        </is>
      </c>
      <c r="C975" t="inlineStr">
        <is>
          <t>mantle zone of r1F</t>
        </is>
      </c>
      <c r="D975" t="inlineStr">
        <is>
          <t>&lt;http://purl.obolibrary.org/obo/DMBA_112892325&gt;</t>
        </is>
      </c>
    </row>
    <row r="976">
      <c r="A976">
        <f>HYPERLINK("https://www.ebi.ac.uk/ols/ontologies/uberon/terms?iri=http://purl.obolibrary.org/obo/UBERON_0003306","floor plate of neural tube")</f>
        <v/>
      </c>
      <c r="B976" t="inlineStr">
        <is>
          <t>&lt;http://purl.obolibrary.org/obo/UBERON_0003306&gt;</t>
        </is>
      </c>
      <c r="C976" t="inlineStr">
        <is>
          <t>periventricular stratum of r1F</t>
        </is>
      </c>
      <c r="D976" t="inlineStr">
        <is>
          <t>&lt;http://purl.obolibrary.org/obo/DMBA_112892327&gt;</t>
        </is>
      </c>
    </row>
    <row r="977">
      <c r="A977">
        <f>HYPERLINK("https://www.ebi.ac.uk/ols/ontologies/uberon/terms?iri=http://purl.obolibrary.org/obo/UBERON_0003306","floor plate of neural tube")</f>
        <v/>
      </c>
      <c r="B977" t="inlineStr">
        <is>
          <t>&lt;http://purl.obolibrary.org/obo/UBERON_0003306&gt;</t>
        </is>
      </c>
      <c r="C977" t="inlineStr">
        <is>
          <t>intermediate stratum of r1F</t>
        </is>
      </c>
      <c r="D977" t="inlineStr">
        <is>
          <t>&lt;http://purl.obolibrary.org/obo/DMBA_112892329&gt;</t>
        </is>
      </c>
    </row>
    <row r="978">
      <c r="A978">
        <f>HYPERLINK("https://www.ebi.ac.uk/ols/ontologies/uberon/terms?iri=http://purl.obolibrary.org/obo/UBERON_0003306","floor plate of neural tube")</f>
        <v/>
      </c>
      <c r="B978" t="inlineStr">
        <is>
          <t>&lt;http://purl.obolibrary.org/obo/UBERON_0003306&gt;</t>
        </is>
      </c>
      <c r="C978" t="inlineStr">
        <is>
          <t>superficial stratum of r1F</t>
        </is>
      </c>
      <c r="D978" t="inlineStr">
        <is>
          <t>&lt;http://purl.obolibrary.org/obo/DMBA_112892331&gt;</t>
        </is>
      </c>
    </row>
    <row r="979">
      <c r="A979">
        <f>HYPERLINK("https://www.ebi.ac.uk/ols/ontologies/uberon/terms?iri=http://purl.obolibrary.org/obo/UBERON_0003306","floor plate of neural tube")</f>
        <v/>
      </c>
      <c r="B979" t="inlineStr">
        <is>
          <t>&lt;http://purl.obolibrary.org/obo/UBERON_0003306&gt;</t>
        </is>
      </c>
      <c r="C979" t="inlineStr">
        <is>
          <t>ventricular zone of r2F</t>
        </is>
      </c>
      <c r="D979" t="inlineStr">
        <is>
          <t>&lt;http://purl.obolibrary.org/obo/DMBA_112892333&gt;</t>
        </is>
      </c>
    </row>
    <row r="980">
      <c r="A980">
        <f>HYPERLINK("https://www.ebi.ac.uk/ols/ontologies/uberon/terms?iri=http://purl.obolibrary.org/obo/UBERON_0003306","floor plate of neural tube")</f>
        <v/>
      </c>
      <c r="B980" t="inlineStr">
        <is>
          <t>&lt;http://purl.obolibrary.org/obo/UBERON_0003306&gt;</t>
        </is>
      </c>
      <c r="C980" t="inlineStr">
        <is>
          <t>mantle zone of r2F</t>
        </is>
      </c>
      <c r="D980" t="inlineStr">
        <is>
          <t>&lt;http://purl.obolibrary.org/obo/DMBA_112892335&gt;</t>
        </is>
      </c>
    </row>
    <row r="981">
      <c r="A981">
        <f>HYPERLINK("https://www.ebi.ac.uk/ols/ontologies/uberon/terms?iri=http://purl.obolibrary.org/obo/UBERON_0003306","floor plate of neural tube")</f>
        <v/>
      </c>
      <c r="B981" t="inlineStr">
        <is>
          <t>&lt;http://purl.obolibrary.org/obo/UBERON_0003306&gt;</t>
        </is>
      </c>
      <c r="C981" t="inlineStr">
        <is>
          <t>periventricular stratum of r2F</t>
        </is>
      </c>
      <c r="D981" t="inlineStr">
        <is>
          <t>&lt;http://purl.obolibrary.org/obo/DMBA_112892337&gt;</t>
        </is>
      </c>
    </row>
    <row r="982">
      <c r="A982">
        <f>HYPERLINK("https://www.ebi.ac.uk/ols/ontologies/uberon/terms?iri=http://purl.obolibrary.org/obo/UBERON_0003306","floor plate of neural tube")</f>
        <v/>
      </c>
      <c r="B982" t="inlineStr">
        <is>
          <t>&lt;http://purl.obolibrary.org/obo/UBERON_0003306&gt;</t>
        </is>
      </c>
      <c r="C982" t="inlineStr">
        <is>
          <t>intermediate stratum of r2F</t>
        </is>
      </c>
      <c r="D982" t="inlineStr">
        <is>
          <t>&lt;http://purl.obolibrary.org/obo/DMBA_112892339&gt;</t>
        </is>
      </c>
    </row>
    <row r="983">
      <c r="A983">
        <f>HYPERLINK("https://www.ebi.ac.uk/ols/ontologies/uberon/terms?iri=http://purl.obolibrary.org/obo/UBERON_0003306","floor plate of neural tube")</f>
        <v/>
      </c>
      <c r="B983" t="inlineStr">
        <is>
          <t>&lt;http://purl.obolibrary.org/obo/UBERON_0003306&gt;</t>
        </is>
      </c>
      <c r="C983" t="inlineStr">
        <is>
          <t>superficial stratum of r2F</t>
        </is>
      </c>
      <c r="D983" t="inlineStr">
        <is>
          <t>&lt;http://purl.obolibrary.org/obo/DMBA_112892341&gt;</t>
        </is>
      </c>
    </row>
    <row r="984">
      <c r="A984">
        <f>HYPERLINK("https://www.ebi.ac.uk/ols/ontologies/uberon/terms?iri=http://purl.obolibrary.org/obo/UBERON_0003306","floor plate of neural tube")</f>
        <v/>
      </c>
      <c r="B984" t="inlineStr">
        <is>
          <t>&lt;http://purl.obolibrary.org/obo/UBERON_0003306&gt;</t>
        </is>
      </c>
      <c r="C984" t="inlineStr">
        <is>
          <t>ventricular zone of r3F</t>
        </is>
      </c>
      <c r="D984" t="inlineStr">
        <is>
          <t>&lt;http://purl.obolibrary.org/obo/DMBA_112892343&gt;</t>
        </is>
      </c>
    </row>
    <row r="985">
      <c r="A985">
        <f>HYPERLINK("https://www.ebi.ac.uk/ols/ontologies/uberon/terms?iri=http://purl.obolibrary.org/obo/UBERON_0003306","floor plate of neural tube")</f>
        <v/>
      </c>
      <c r="B985" t="inlineStr">
        <is>
          <t>&lt;http://purl.obolibrary.org/obo/UBERON_0003306&gt;</t>
        </is>
      </c>
      <c r="C985" t="inlineStr">
        <is>
          <t>mantle zone of r3F</t>
        </is>
      </c>
      <c r="D985" t="inlineStr">
        <is>
          <t>&lt;http://purl.obolibrary.org/obo/DMBA_112892345&gt;</t>
        </is>
      </c>
    </row>
    <row r="986">
      <c r="A986">
        <f>HYPERLINK("https://www.ebi.ac.uk/ols/ontologies/uberon/terms?iri=http://purl.obolibrary.org/obo/UBERON_0003306","floor plate of neural tube")</f>
        <v/>
      </c>
      <c r="B986" t="inlineStr">
        <is>
          <t>&lt;http://purl.obolibrary.org/obo/UBERON_0003306&gt;</t>
        </is>
      </c>
      <c r="C986" t="inlineStr">
        <is>
          <t>periventricular stratum of r3F</t>
        </is>
      </c>
      <c r="D986" t="inlineStr">
        <is>
          <t>&lt;http://purl.obolibrary.org/obo/DMBA_112892347&gt;</t>
        </is>
      </c>
    </row>
    <row r="987">
      <c r="A987">
        <f>HYPERLINK("https://www.ebi.ac.uk/ols/ontologies/uberon/terms?iri=http://purl.obolibrary.org/obo/UBERON_0003306","floor plate of neural tube")</f>
        <v/>
      </c>
      <c r="B987" t="inlineStr">
        <is>
          <t>&lt;http://purl.obolibrary.org/obo/UBERON_0003306&gt;</t>
        </is>
      </c>
      <c r="C987" t="inlineStr">
        <is>
          <t>intermediate stratum of r3F</t>
        </is>
      </c>
      <c r="D987" t="inlineStr">
        <is>
          <t>&lt;http://purl.obolibrary.org/obo/DMBA_112892349&gt;</t>
        </is>
      </c>
    </row>
    <row r="988">
      <c r="A988">
        <f>HYPERLINK("https://www.ebi.ac.uk/ols/ontologies/uberon/terms?iri=http://purl.obolibrary.org/obo/UBERON_0003306","floor plate of neural tube")</f>
        <v/>
      </c>
      <c r="B988" t="inlineStr">
        <is>
          <t>&lt;http://purl.obolibrary.org/obo/UBERON_0003306&gt;</t>
        </is>
      </c>
      <c r="C988" t="inlineStr">
        <is>
          <t>superficial stratum of r3F</t>
        </is>
      </c>
      <c r="D988" t="inlineStr">
        <is>
          <t>&lt;http://purl.obolibrary.org/obo/DMBA_112892351&gt;</t>
        </is>
      </c>
    </row>
    <row r="989">
      <c r="A989">
        <f>HYPERLINK("https://www.ebi.ac.uk/ols/ontologies/uberon/terms?iri=http://purl.obolibrary.org/obo/UBERON_0003306","floor plate of neural tube")</f>
        <v/>
      </c>
      <c r="B989" t="inlineStr">
        <is>
          <t>&lt;http://purl.obolibrary.org/obo/UBERON_0003306&gt;</t>
        </is>
      </c>
      <c r="C989" t="inlineStr">
        <is>
          <t>ventricular zone of r4F</t>
        </is>
      </c>
      <c r="D989" t="inlineStr">
        <is>
          <t>&lt;http://purl.obolibrary.org/obo/DMBA_112892353&gt;</t>
        </is>
      </c>
    </row>
    <row r="990">
      <c r="A990">
        <f>HYPERLINK("https://www.ebi.ac.uk/ols/ontologies/uberon/terms?iri=http://purl.obolibrary.org/obo/UBERON_0003306","floor plate of neural tube")</f>
        <v/>
      </c>
      <c r="B990" t="inlineStr">
        <is>
          <t>&lt;http://purl.obolibrary.org/obo/UBERON_0003306&gt;</t>
        </is>
      </c>
      <c r="C990" t="inlineStr">
        <is>
          <t>mantle zone of r4F</t>
        </is>
      </c>
      <c r="D990" t="inlineStr">
        <is>
          <t>&lt;http://purl.obolibrary.org/obo/DMBA_112892355&gt;</t>
        </is>
      </c>
    </row>
    <row r="991">
      <c r="A991">
        <f>HYPERLINK("https://www.ebi.ac.uk/ols/ontologies/uberon/terms?iri=http://purl.obolibrary.org/obo/UBERON_0003306","floor plate of neural tube")</f>
        <v/>
      </c>
      <c r="B991" t="inlineStr">
        <is>
          <t>&lt;http://purl.obolibrary.org/obo/UBERON_0003306&gt;</t>
        </is>
      </c>
      <c r="C991" t="inlineStr">
        <is>
          <t>periventricular stratum of r4F</t>
        </is>
      </c>
      <c r="D991" t="inlineStr">
        <is>
          <t>&lt;http://purl.obolibrary.org/obo/DMBA_112892357&gt;</t>
        </is>
      </c>
    </row>
    <row r="992">
      <c r="A992">
        <f>HYPERLINK("https://www.ebi.ac.uk/ols/ontologies/uberon/terms?iri=http://purl.obolibrary.org/obo/UBERON_0003306","floor plate of neural tube")</f>
        <v/>
      </c>
      <c r="B992" t="inlineStr">
        <is>
          <t>&lt;http://purl.obolibrary.org/obo/UBERON_0003306&gt;</t>
        </is>
      </c>
      <c r="C992" t="inlineStr">
        <is>
          <t>intermediate stratum of r4F</t>
        </is>
      </c>
      <c r="D992" t="inlineStr">
        <is>
          <t>&lt;http://purl.obolibrary.org/obo/DMBA_112892359&gt;</t>
        </is>
      </c>
    </row>
    <row r="993">
      <c r="A993">
        <f>HYPERLINK("https://www.ebi.ac.uk/ols/ontologies/uberon/terms?iri=http://purl.obolibrary.org/obo/UBERON_0003306","floor plate of neural tube")</f>
        <v/>
      </c>
      <c r="B993" t="inlineStr">
        <is>
          <t>&lt;http://purl.obolibrary.org/obo/UBERON_0003306&gt;</t>
        </is>
      </c>
      <c r="C993" t="inlineStr">
        <is>
          <t>superficial stratum of r4F</t>
        </is>
      </c>
      <c r="D993" t="inlineStr">
        <is>
          <t>&lt;http://purl.obolibrary.org/obo/DMBA_112892361&gt;</t>
        </is>
      </c>
    </row>
    <row r="994">
      <c r="A994">
        <f>HYPERLINK("https://www.ebi.ac.uk/ols/ontologies/uberon/terms?iri=http://purl.obolibrary.org/obo/UBERON_0003306","floor plate of neural tube")</f>
        <v/>
      </c>
      <c r="B994" t="inlineStr">
        <is>
          <t>&lt;http://purl.obolibrary.org/obo/UBERON_0003306&gt;</t>
        </is>
      </c>
      <c r="C994" t="inlineStr">
        <is>
          <t>ventricular zone of r5F</t>
        </is>
      </c>
      <c r="D994" t="inlineStr">
        <is>
          <t>&lt;http://purl.obolibrary.org/obo/DMBA_112892363&gt;</t>
        </is>
      </c>
    </row>
    <row r="995">
      <c r="A995">
        <f>HYPERLINK("https://www.ebi.ac.uk/ols/ontologies/uberon/terms?iri=http://purl.obolibrary.org/obo/UBERON_0003306","floor plate of neural tube")</f>
        <v/>
      </c>
      <c r="B995" t="inlineStr">
        <is>
          <t>&lt;http://purl.obolibrary.org/obo/UBERON_0003306&gt;</t>
        </is>
      </c>
      <c r="C995" t="inlineStr">
        <is>
          <t>mantle zone of r5F</t>
        </is>
      </c>
      <c r="D995" t="inlineStr">
        <is>
          <t>&lt;http://purl.obolibrary.org/obo/DMBA_112892365&gt;</t>
        </is>
      </c>
    </row>
    <row r="996">
      <c r="A996">
        <f>HYPERLINK("https://www.ebi.ac.uk/ols/ontologies/uberon/terms?iri=http://purl.obolibrary.org/obo/UBERON_0003306","floor plate of neural tube")</f>
        <v/>
      </c>
      <c r="B996" t="inlineStr">
        <is>
          <t>&lt;http://purl.obolibrary.org/obo/UBERON_0003306&gt;</t>
        </is>
      </c>
      <c r="C996" t="inlineStr">
        <is>
          <t>periventricular stratum of r5F</t>
        </is>
      </c>
      <c r="D996" t="inlineStr">
        <is>
          <t>&lt;http://purl.obolibrary.org/obo/DMBA_112892367&gt;</t>
        </is>
      </c>
    </row>
    <row r="997">
      <c r="A997">
        <f>HYPERLINK("https://www.ebi.ac.uk/ols/ontologies/uberon/terms?iri=http://purl.obolibrary.org/obo/UBERON_0003306","floor plate of neural tube")</f>
        <v/>
      </c>
      <c r="B997" t="inlineStr">
        <is>
          <t>&lt;http://purl.obolibrary.org/obo/UBERON_0003306&gt;</t>
        </is>
      </c>
      <c r="C997" t="inlineStr">
        <is>
          <t>intermediate stratum of r5F</t>
        </is>
      </c>
      <c r="D997" t="inlineStr">
        <is>
          <t>&lt;http://purl.obolibrary.org/obo/DMBA_112892369&gt;</t>
        </is>
      </c>
    </row>
    <row r="998">
      <c r="A998">
        <f>HYPERLINK("https://www.ebi.ac.uk/ols/ontologies/uberon/terms?iri=http://purl.obolibrary.org/obo/UBERON_0003306","floor plate of neural tube")</f>
        <v/>
      </c>
      <c r="B998" t="inlineStr">
        <is>
          <t>&lt;http://purl.obolibrary.org/obo/UBERON_0003306&gt;</t>
        </is>
      </c>
      <c r="C998" t="inlineStr">
        <is>
          <t>superficial stratum of r5F</t>
        </is>
      </c>
      <c r="D998" t="inlineStr">
        <is>
          <t>&lt;http://purl.obolibrary.org/obo/DMBA_112892371&gt;</t>
        </is>
      </c>
    </row>
    <row r="999">
      <c r="A999">
        <f>HYPERLINK("https://www.ebi.ac.uk/ols/ontologies/uberon/terms?iri=http://purl.obolibrary.org/obo/UBERON_0003306","floor plate of neural tube")</f>
        <v/>
      </c>
      <c r="B999" t="inlineStr">
        <is>
          <t>&lt;http://purl.obolibrary.org/obo/UBERON_0003306&gt;</t>
        </is>
      </c>
      <c r="C999" t="inlineStr">
        <is>
          <t>ventricular zone of r6F</t>
        </is>
      </c>
      <c r="D999" t="inlineStr">
        <is>
          <t>&lt;http://purl.obolibrary.org/obo/DMBA_112892373&gt;</t>
        </is>
      </c>
    </row>
    <row r="1000">
      <c r="A1000">
        <f>HYPERLINK("https://www.ebi.ac.uk/ols/ontologies/uberon/terms?iri=http://purl.obolibrary.org/obo/UBERON_0003306","floor plate of neural tube")</f>
        <v/>
      </c>
      <c r="B1000" t="inlineStr">
        <is>
          <t>&lt;http://purl.obolibrary.org/obo/UBERON_0003306&gt;</t>
        </is>
      </c>
      <c r="C1000" t="inlineStr">
        <is>
          <t>mantle zone of r6F</t>
        </is>
      </c>
      <c r="D1000" t="inlineStr">
        <is>
          <t>&lt;http://purl.obolibrary.org/obo/DMBA_112892375&gt;</t>
        </is>
      </c>
    </row>
    <row r="1001">
      <c r="A1001">
        <f>HYPERLINK("https://www.ebi.ac.uk/ols/ontologies/uberon/terms?iri=http://purl.obolibrary.org/obo/UBERON_0003306","floor plate of neural tube")</f>
        <v/>
      </c>
      <c r="B1001" t="inlineStr">
        <is>
          <t>&lt;http://purl.obolibrary.org/obo/UBERON_0003306&gt;</t>
        </is>
      </c>
      <c r="C1001" t="inlineStr">
        <is>
          <t>periventricular stratum of r6F</t>
        </is>
      </c>
      <c r="D1001" t="inlineStr">
        <is>
          <t>&lt;http://purl.obolibrary.org/obo/DMBA_112892377&gt;</t>
        </is>
      </c>
    </row>
    <row r="1002">
      <c r="A1002">
        <f>HYPERLINK("https://www.ebi.ac.uk/ols/ontologies/uberon/terms?iri=http://purl.obolibrary.org/obo/UBERON_0003306","floor plate of neural tube")</f>
        <v/>
      </c>
      <c r="B1002" t="inlineStr">
        <is>
          <t>&lt;http://purl.obolibrary.org/obo/UBERON_0003306&gt;</t>
        </is>
      </c>
      <c r="C1002" t="inlineStr">
        <is>
          <t>intermediate stratum of r6F</t>
        </is>
      </c>
      <c r="D1002" t="inlineStr">
        <is>
          <t>&lt;http://purl.obolibrary.org/obo/DMBA_112892379&gt;</t>
        </is>
      </c>
    </row>
    <row r="1003">
      <c r="A1003">
        <f>HYPERLINK("https://www.ebi.ac.uk/ols/ontologies/uberon/terms?iri=http://purl.obolibrary.org/obo/UBERON_0003306","floor plate of neural tube")</f>
        <v/>
      </c>
      <c r="B1003" t="inlineStr">
        <is>
          <t>&lt;http://purl.obolibrary.org/obo/UBERON_0003306&gt;</t>
        </is>
      </c>
      <c r="C1003" t="inlineStr">
        <is>
          <t>superficial stratum of r6F</t>
        </is>
      </c>
      <c r="D1003" t="inlineStr">
        <is>
          <t>&lt;http://purl.obolibrary.org/obo/DMBA_112892381&gt;</t>
        </is>
      </c>
    </row>
    <row r="1004">
      <c r="A1004">
        <f>HYPERLINK("https://www.ebi.ac.uk/ols/ontologies/uberon/terms?iri=http://purl.obolibrary.org/obo/UBERON_0003306","floor plate of neural tube")</f>
        <v/>
      </c>
      <c r="B1004" t="inlineStr">
        <is>
          <t>&lt;http://purl.obolibrary.org/obo/UBERON_0003306&gt;</t>
        </is>
      </c>
      <c r="C1004" t="inlineStr">
        <is>
          <t>median part of IPR</t>
        </is>
      </c>
      <c r="D1004" t="inlineStr">
        <is>
          <t>&lt;http://purl.obolibrary.org/obo/DMBA_124372444&gt;</t>
        </is>
      </c>
    </row>
    <row r="1005">
      <c r="A1005">
        <f>HYPERLINK("https://www.ebi.ac.uk/ols/ontologies/uberon/terms?iri=http://purl.obolibrary.org/obo/UBERON_0003306","floor plate of neural tube")</f>
        <v/>
      </c>
      <c r="B1005" t="inlineStr">
        <is>
          <t>&lt;http://purl.obolibrary.org/obo/UBERON_0003306&gt;</t>
        </is>
      </c>
      <c r="C1005" t="inlineStr">
        <is>
          <t>median part of IPC</t>
        </is>
      </c>
      <c r="D1005" t="inlineStr">
        <is>
          <t>&lt;http://purl.obolibrary.org/obo/DMBA_124372448&gt;</t>
        </is>
      </c>
    </row>
    <row r="1006">
      <c r="A1006">
        <f>HYPERLINK("https://www.ebi.ac.uk/ols/ontologies/uberon/terms?iri=http://purl.obolibrary.org/obo/UBERON_0034676","forceps major of corpus callosum")</f>
        <v/>
      </c>
      <c r="B1006" t="inlineStr">
        <is>
          <t>&lt;http://purl.obolibrary.org/obo/UBERON_0034676&gt;</t>
        </is>
      </c>
      <c r="C1006" t="inlineStr">
        <is>
          <t>forceps major (occipitalis)</t>
        </is>
      </c>
      <c r="D1006" t="inlineStr">
        <is>
          <t>&lt;http://purl.obolibrary.org/obo/DHBA_12025&gt;</t>
        </is>
      </c>
    </row>
    <row r="1007">
      <c r="A1007">
        <f>HYPERLINK("https://www.ebi.ac.uk/ols/ontologies/uberon/terms?iri=http://purl.obolibrary.org/obo/UBERON_0034678","forceps minor of corpus callosum")</f>
        <v/>
      </c>
      <c r="B1007" t="inlineStr">
        <is>
          <t>&lt;http://purl.obolibrary.org/obo/UBERON_0034678&gt;</t>
        </is>
      </c>
      <c r="C1007" t="inlineStr">
        <is>
          <t>forceps minor (frontalis)</t>
        </is>
      </c>
      <c r="D1007" t="inlineStr">
        <is>
          <t>&lt;http://purl.obolibrary.org/obo/DHBA_12024&gt;</t>
        </is>
      </c>
    </row>
    <row r="1008">
      <c r="A1008">
        <f>HYPERLINK("https://www.ebi.ac.uk/ols/ontologies/uberon/terms?iri=http://purl.obolibrary.org/obo/UBERON_0001890","forebrain")</f>
        <v/>
      </c>
      <c r="B1008" t="inlineStr">
        <is>
          <t>&lt;http://purl.obolibrary.org/obo/UBERON_0001890&gt;</t>
        </is>
      </c>
      <c r="C1008" t="inlineStr">
        <is>
          <t>forebrain (prosencephalon)</t>
        </is>
      </c>
      <c r="D1008" t="inlineStr">
        <is>
          <t>&lt;http://purl.obolibrary.org/obo/DHBA_10156&gt;</t>
        </is>
      </c>
    </row>
    <row r="1009">
      <c r="A1009">
        <f>HYPERLINK("https://www.ebi.ac.uk/ols/ontologies/uberon/terms?iri=http://purl.obolibrary.org/obo/UBERON_0001890","forebrain")</f>
        <v/>
      </c>
      <c r="B1009" t="inlineStr">
        <is>
          <t>&lt;http://purl.obolibrary.org/obo/UBERON_0001890&gt;</t>
        </is>
      </c>
      <c r="C1009" t="inlineStr">
        <is>
          <t>forebrain</t>
        </is>
      </c>
      <c r="D1009" t="inlineStr">
        <is>
          <t>&lt;http://purl.obolibrary.org/obo/DMBA_15566&gt;</t>
        </is>
      </c>
    </row>
    <row r="1010">
      <c r="A1010">
        <f>HYPERLINK("https://www.ebi.ac.uk/ols/ontologies/uberon/terms?iri=http://purl.obolibrary.org/obo/UBERON_0022247","forebrain ipsilateral fiber tracts")</f>
        <v/>
      </c>
      <c r="B1010" t="inlineStr">
        <is>
          <t>&lt;http://purl.obolibrary.org/obo/UBERON_0022247&gt;</t>
        </is>
      </c>
      <c r="C1010" t="inlineStr">
        <is>
          <t>forebrain ipsilateral fiber tracts</t>
        </is>
      </c>
      <c r="D1010" t="inlineStr">
        <is>
          <t>&lt;http://purl.obolibrary.org/obo/DHBA_10568&gt;</t>
        </is>
      </c>
    </row>
    <row r="1011">
      <c r="A1011">
        <f>HYPERLINK("https://www.ebi.ac.uk/ols/ontologies/uberon/terms?iri=http://purl.obolibrary.org/obo/UBERON_0000052","fornix of brain")</f>
        <v/>
      </c>
      <c r="B1011" t="inlineStr">
        <is>
          <t>&lt;http://purl.obolibrary.org/obo/UBERON_0000052&gt;</t>
        </is>
      </c>
      <c r="C1011" t="inlineStr">
        <is>
          <t>fornix</t>
        </is>
      </c>
      <c r="D1011" t="inlineStr">
        <is>
          <t>&lt;http://purl.obolibrary.org/obo/DHBA_10576&gt;</t>
        </is>
      </c>
    </row>
    <row r="1012">
      <c r="A1012">
        <f>HYPERLINK("https://www.ebi.ac.uk/ols/ontologies/uberon/terms?iri=http://purl.obolibrary.org/obo/UBERON_0000052","fornix of brain")</f>
        <v/>
      </c>
      <c r="B1012" t="inlineStr">
        <is>
          <t>&lt;http://purl.obolibrary.org/obo/UBERON_0000052&gt;</t>
        </is>
      </c>
      <c r="C1012" t="inlineStr">
        <is>
          <t>fornix tract</t>
        </is>
      </c>
      <c r="D1012" t="inlineStr">
        <is>
          <t>&lt;http://purl.obolibrary.org/obo/DMBA_17767&gt;</t>
        </is>
      </c>
    </row>
    <row r="1013">
      <c r="A1013">
        <f>HYPERLINK("https://www.ebi.ac.uk/ols/ontologies/uberon/terms?iri=http://purl.obolibrary.org/obo/UBERON_0000052","fornix of brain")</f>
        <v/>
      </c>
      <c r="B1013" t="inlineStr">
        <is>
          <t>&lt;http://purl.obolibrary.org/obo/UBERON_0000052&gt;</t>
        </is>
      </c>
      <c r="C1013" t="inlineStr">
        <is>
          <t>fornix</t>
        </is>
      </c>
      <c r="D1013" t="inlineStr">
        <is>
          <t>&lt;http://purl.obolibrary.org/obo/HBA_9249&gt;</t>
        </is>
      </c>
    </row>
    <row r="1014">
      <c r="A1014">
        <f>HYPERLINK("https://www.ebi.ac.uk/ols/ontologies/uberon/terms?iri=http://purl.obolibrary.org/obo/UBERON_0002422","fourth ventricle")</f>
        <v/>
      </c>
      <c r="B1014" t="inlineStr">
        <is>
          <t>&lt;http://purl.obolibrary.org/obo/UBERON_0002422&gt;</t>
        </is>
      </c>
      <c r="C1014" t="inlineStr">
        <is>
          <t>ventricles of hindbrain</t>
        </is>
      </c>
      <c r="D1014" t="inlineStr">
        <is>
          <t>&lt;http://purl.obolibrary.org/obo/DHBA_10669&gt;</t>
        </is>
      </c>
    </row>
    <row r="1015">
      <c r="A1015">
        <f>HYPERLINK("https://www.ebi.ac.uk/ols/ontologies/uberon/terms?iri=http://purl.obolibrary.org/obo/UBERON_0002422","fourth ventricle")</f>
        <v/>
      </c>
      <c r="B1015" t="inlineStr">
        <is>
          <t>&lt;http://purl.obolibrary.org/obo/UBERON_0002422&gt;</t>
        </is>
      </c>
      <c r="C1015" t="inlineStr">
        <is>
          <t>fourth ventricle</t>
        </is>
      </c>
      <c r="D1015" t="inlineStr">
        <is>
          <t>&lt;http://purl.obolibrary.org/obo/DHBA_12805&gt;</t>
        </is>
      </c>
    </row>
    <row r="1016">
      <c r="A1016">
        <f>HYPERLINK("https://www.ebi.ac.uk/ols/ontologies/uberon/terms?iri=http://purl.obolibrary.org/obo/UBERON_0002422","fourth ventricle")</f>
        <v/>
      </c>
      <c r="B1016" t="inlineStr">
        <is>
          <t>&lt;http://purl.obolibrary.org/obo/UBERON_0002422&gt;</t>
        </is>
      </c>
      <c r="C1016" t="inlineStr">
        <is>
          <t>ventricles, hindbrain</t>
        </is>
      </c>
      <c r="D1016" t="inlineStr">
        <is>
          <t>&lt;http://purl.obolibrary.org/obo/DMBA_126651782&gt;</t>
        </is>
      </c>
    </row>
    <row r="1017">
      <c r="A1017">
        <f>HYPERLINK("https://www.ebi.ac.uk/ols/ontologies/uberon/terms?iri=http://purl.obolibrary.org/obo/UBERON_0002422","fourth ventricle")</f>
        <v/>
      </c>
      <c r="B1017" t="inlineStr">
        <is>
          <t>&lt;http://purl.obolibrary.org/obo/UBERON_0002422&gt;</t>
        </is>
      </c>
      <c r="C1017" t="inlineStr">
        <is>
          <t>fourth ventricle</t>
        </is>
      </c>
      <c r="D1017" t="inlineStr">
        <is>
          <t>&lt;http://purl.obolibrary.org/obo/HBA_9421&gt;</t>
        </is>
      </c>
    </row>
    <row r="1018">
      <c r="A1018">
        <f>HYPERLINK("https://www.ebi.ac.uk/ols/ontologies/uberon/terms?iri=http://purl.obolibrary.org/obo/UBERON_0002422","fourth ventricle")</f>
        <v/>
      </c>
      <c r="B1018" t="inlineStr">
        <is>
          <t>&lt;http://purl.obolibrary.org/obo/UBERON_0002422&gt;</t>
        </is>
      </c>
      <c r="C1018" t="inlineStr">
        <is>
          <t>fourth ventricle</t>
        </is>
      </c>
      <c r="D1018" t="inlineStr">
        <is>
          <t>&lt;http://purl.obolibrary.org/obo/MBA_145&gt;</t>
        </is>
      </c>
    </row>
    <row r="1019">
      <c r="A1019">
        <f>HYPERLINK("https://www.ebi.ac.uk/ols/ontologies/uberon/terms?iri=http://purl.obolibrary.org/obo/UBERON_0001870","frontal cortex")</f>
        <v/>
      </c>
      <c r="B1019" t="inlineStr">
        <is>
          <t>&lt;http://purl.obolibrary.org/obo/UBERON_0001870&gt;</t>
        </is>
      </c>
      <c r="C1019" t="inlineStr">
        <is>
          <t>frontal neocortex</t>
        </is>
      </c>
      <c r="D1019" t="inlineStr">
        <is>
          <t>&lt;http://purl.obolibrary.org/obo/DHBA_10161&gt;</t>
        </is>
      </c>
    </row>
    <row r="1020">
      <c r="A1020">
        <f>HYPERLINK("https://www.ebi.ac.uk/ols/ontologies/uberon/terms?iri=http://purl.obolibrary.org/obo/UBERON_0001870","frontal cortex")</f>
        <v/>
      </c>
      <c r="B1020" t="inlineStr">
        <is>
          <t>&lt;http://purl.obolibrary.org/obo/UBERON_0001870&gt;</t>
        </is>
      </c>
      <c r="C1020" t="inlineStr">
        <is>
          <t>frontal cortex</t>
        </is>
      </c>
      <c r="D1020" t="inlineStr">
        <is>
          <t>&lt;http://purl.obolibrary.org/obo/DMBA_16002&gt;</t>
        </is>
      </c>
    </row>
    <row r="1021">
      <c r="A1021">
        <f>HYPERLINK("https://www.ebi.ac.uk/ols/ontologies/uberon/terms?iri=http://purl.obolibrary.org/obo/UBERON_0016525","frontal lobe")</f>
        <v/>
      </c>
      <c r="B1021" t="inlineStr">
        <is>
          <t>&lt;http://purl.obolibrary.org/obo/UBERON_0016525&gt;</t>
        </is>
      </c>
      <c r="C1021" t="inlineStr">
        <is>
          <t>frontal lobe</t>
        </is>
      </c>
      <c r="D1021" t="inlineStr">
        <is>
          <t>&lt;http://purl.obolibrary.org/obo/DHBA_12113&gt;</t>
        </is>
      </c>
    </row>
    <row r="1022">
      <c r="A1022">
        <f>HYPERLINK("https://www.ebi.ac.uk/ols/ontologies/uberon/terms?iri=http://purl.obolibrary.org/obo/UBERON_0016525","frontal lobe")</f>
        <v/>
      </c>
      <c r="B1022" t="inlineStr">
        <is>
          <t>&lt;http://purl.obolibrary.org/obo/UBERON_0016525&gt;</t>
        </is>
      </c>
      <c r="C1022" t="inlineStr">
        <is>
          <t>frontal lobe</t>
        </is>
      </c>
      <c r="D1022" t="inlineStr">
        <is>
          <t>&lt;http://purl.obolibrary.org/obo/HBA_4009&gt;</t>
        </is>
      </c>
    </row>
    <row r="1023">
      <c r="A1023">
        <f>HYPERLINK("https://www.ebi.ac.uk/ols/ontologies/uberon/terms?iri=http://purl.obolibrary.org/obo/UBERON_0002947","frontal operculum")</f>
        <v/>
      </c>
      <c r="B1023" t="inlineStr">
        <is>
          <t>&lt;http://purl.obolibrary.org/obo/UBERON_0002947&gt;</t>
        </is>
      </c>
      <c r="C1023" t="inlineStr">
        <is>
          <t>frontal operculum</t>
        </is>
      </c>
      <c r="D1023" t="inlineStr">
        <is>
          <t>&lt;http://purl.obolibrary.org/obo/DHBA_12127&gt;</t>
        </is>
      </c>
    </row>
    <row r="1024">
      <c r="A1024">
        <f>HYPERLINK("https://www.ebi.ac.uk/ols/ontologies/uberon/terms?iri=http://purl.obolibrary.org/obo/UBERON_0002947","frontal operculum")</f>
        <v/>
      </c>
      <c r="B1024" t="inlineStr">
        <is>
          <t>&lt;http://purl.obolibrary.org/obo/UBERON_0002947&gt;</t>
        </is>
      </c>
      <c r="C1024" t="inlineStr">
        <is>
          <t>frontal operculum</t>
        </is>
      </c>
      <c r="D1024" t="inlineStr">
        <is>
          <t>&lt;http://purl.obolibrary.org/obo/HBA_4078&gt;</t>
        </is>
      </c>
    </row>
    <row r="1025">
      <c r="A1025">
        <f>HYPERLINK("https://www.ebi.ac.uk/ols/ontologies/uberon/terms?iri=http://purl.obolibrary.org/obo/UBERON_0002795","frontal pole")</f>
        <v/>
      </c>
      <c r="B1025" t="inlineStr">
        <is>
          <t>&lt;http://purl.obolibrary.org/obo/UBERON_0002795&gt;</t>
        </is>
      </c>
      <c r="C1025" t="inlineStr">
        <is>
          <t>frontal pole</t>
        </is>
      </c>
      <c r="D1025" t="inlineStr">
        <is>
          <t>&lt;http://purl.obolibrary.org/obo/DHBA_146034888&gt;</t>
        </is>
      </c>
    </row>
    <row r="1026">
      <c r="A1026">
        <f>HYPERLINK("https://www.ebi.ac.uk/ols/ontologies/uberon/terms?iri=http://purl.obolibrary.org/obo/UBERON_0002795","frontal pole")</f>
        <v/>
      </c>
      <c r="B1026" t="inlineStr">
        <is>
          <t>&lt;http://purl.obolibrary.org/obo/UBERON_0002795&gt;</t>
        </is>
      </c>
      <c r="C1026" t="inlineStr">
        <is>
          <t>frontal pole</t>
        </is>
      </c>
      <c r="D1026" t="inlineStr">
        <is>
          <t>&lt;http://purl.obolibrary.org/obo/HBA_4888&gt;</t>
        </is>
      </c>
    </row>
    <row r="1027">
      <c r="A1027">
        <f>HYPERLINK("https://www.ebi.ac.uk/ols/ontologies/uberon/terms?iri=http://purl.obolibrary.org/obo/UBERON_0002795","frontal pole")</f>
        <v/>
      </c>
      <c r="B1027" t="inlineStr">
        <is>
          <t>&lt;http://purl.obolibrary.org/obo/UBERON_0002795&gt;</t>
        </is>
      </c>
      <c r="C1027" t="inlineStr">
        <is>
          <t>Frontal pole, cerebral cortex</t>
        </is>
      </c>
      <c r="D1027" t="inlineStr">
        <is>
          <t>&lt;http://purl.obolibrary.org/obo/MBA_184&gt;</t>
        </is>
      </c>
    </row>
    <row r="1028">
      <c r="A1028">
        <f>HYPERLINK("https://www.ebi.ac.uk/ols/ontologies/uberon/terms?iri=http://purl.obolibrary.org/obo/UBERON_0014639","frontal sulcus")</f>
        <v/>
      </c>
      <c r="B1028" t="inlineStr">
        <is>
          <t>&lt;http://purl.obolibrary.org/obo/UBERON_0014639&gt;</t>
        </is>
      </c>
      <c r="C1028" t="inlineStr">
        <is>
          <t>frontal lobe sulci</t>
        </is>
      </c>
      <c r="D1028" t="inlineStr">
        <is>
          <t>&lt;http://purl.obolibrary.org/obo/HBA_9354&gt;</t>
        </is>
      </c>
    </row>
    <row r="1029">
      <c r="A1029">
        <f>HYPERLINK("https://www.ebi.ac.uk/ols/ontologies/uberon/terms?iri=http://purl.obolibrary.org/obo/UBERON_0002799","fronto-orbital sulcus")</f>
        <v/>
      </c>
      <c r="B1029" t="inlineStr">
        <is>
          <t>&lt;http://purl.obolibrary.org/obo/UBERON_0002799&gt;</t>
        </is>
      </c>
      <c r="C1029" t="inlineStr">
        <is>
          <t>fronto-orbital sulcus</t>
        </is>
      </c>
      <c r="D1029" t="inlineStr">
        <is>
          <t>&lt;http://purl.obolibrary.org/obo/HBA_9362&gt;</t>
        </is>
      </c>
    </row>
    <row r="1030">
      <c r="A1030">
        <f>HYPERLINK("https://www.ebi.ac.uk/ols/ontologies/uberon/terms?iri=http://purl.obolibrary.org/obo/UBERON_0014544","frontomarginal sulcus")</f>
        <v/>
      </c>
      <c r="B1030" t="inlineStr">
        <is>
          <t>&lt;http://purl.obolibrary.org/obo/UBERON_0014544&gt;</t>
        </is>
      </c>
      <c r="C1030" t="inlineStr">
        <is>
          <t>frontomarginal sulcus</t>
        </is>
      </c>
      <c r="D1030" t="inlineStr">
        <is>
          <t>&lt;http://purl.obolibrary.org/obo/DHBA_146034792&gt;</t>
        </is>
      </c>
    </row>
    <row r="1031">
      <c r="A1031">
        <f>HYPERLINK("https://www.ebi.ac.uk/ols/ontologies/uberon/terms?iri=http://purl.obolibrary.org/obo/UBERON_0014544","frontomarginal sulcus")</f>
        <v/>
      </c>
      <c r="B1031" t="inlineStr">
        <is>
          <t>&lt;http://purl.obolibrary.org/obo/UBERON_0014544&gt;</t>
        </is>
      </c>
      <c r="C1031" t="inlineStr">
        <is>
          <t>frontomarginal sulcus</t>
        </is>
      </c>
      <c r="D1031" t="inlineStr">
        <is>
          <t>&lt;http://purl.obolibrary.org/obo/HBA_9363&gt;</t>
        </is>
      </c>
    </row>
    <row r="1032">
      <c r="A1032">
        <f>HYPERLINK("https://www.ebi.ac.uk/ols/ontologies/uberon/terms?iri=http://purl.obolibrary.org/obo/UBERON_0014605","fundus striati")</f>
        <v/>
      </c>
      <c r="B1032" t="inlineStr">
        <is>
          <t>&lt;http://purl.obolibrary.org/obo/UBERON_0014605&gt;</t>
        </is>
      </c>
      <c r="C1032" t="inlineStr">
        <is>
          <t>Fundus of striatum</t>
        </is>
      </c>
      <c r="D1032" t="inlineStr">
        <is>
          <t>&lt;http://purl.obolibrary.org/obo/MBA_998&gt;</t>
        </is>
      </c>
    </row>
    <row r="1033">
      <c r="A1033">
        <f>HYPERLINK("https://www.ebi.ac.uk/ols/ontologies/uberon/terms?iri=http://purl.obolibrary.org/obo/UBERON_0002766","fusiform gyrus")</f>
        <v/>
      </c>
      <c r="B1033" t="inlineStr">
        <is>
          <t>&lt;http://purl.obolibrary.org/obo/UBERON_0002766&gt;</t>
        </is>
      </c>
      <c r="C1033" t="inlineStr">
        <is>
          <t>fusiform gyrus</t>
        </is>
      </c>
      <c r="D1033" t="inlineStr">
        <is>
          <t>&lt;http://purl.obolibrary.org/obo/HBA_4156&gt;</t>
        </is>
      </c>
    </row>
    <row r="1034">
      <c r="A1034">
        <f>HYPERLINK("https://www.ebi.ac.uk/ols/ontologies/uberon/terms?iri=http://purl.obolibrary.org/obo/UBERON_0011175","fusiform nucleus of stria terminalis")</f>
        <v/>
      </c>
      <c r="B1034" t="inlineStr">
        <is>
          <t>&lt;http://purl.obolibrary.org/obo/UBERON_0011175&gt;</t>
        </is>
      </c>
      <c r="C1034" t="inlineStr">
        <is>
          <t>Bed nuclei of the stria terminalis, anterior division, fusiform nucleus</t>
        </is>
      </c>
      <c r="D1034" t="inlineStr">
        <is>
          <t>&lt;http://purl.obolibrary.org/obo/MBA_513&gt;</t>
        </is>
      </c>
    </row>
    <row r="1035">
      <c r="A1035">
        <f>HYPERLINK("https://www.ebi.ac.uk/ols/ontologies/uberon/terms?iri=http://purl.obolibrary.org/obo/UBERON_0004023","ganglionic eminence")</f>
        <v/>
      </c>
      <c r="B1035" t="inlineStr">
        <is>
          <t>&lt;http://purl.obolibrary.org/obo/UBERON_0004023&gt;</t>
        </is>
      </c>
      <c r="C1035" t="inlineStr">
        <is>
          <t>Ganglionic eminence (VZ in basal nuclei)</t>
        </is>
      </c>
      <c r="D1035" t="inlineStr">
        <is>
          <t>&lt;http://purl.obolibrary.org/obo/DHBA_10549&gt;</t>
        </is>
      </c>
    </row>
    <row r="1036">
      <c r="A1036">
        <f>HYPERLINK("https://www.ebi.ac.uk/ols/ontologies/uberon/terms?iri=http://purl.obolibrary.org/obo/UBERON_0004023","ganglionic eminence")</f>
        <v/>
      </c>
      <c r="B1036" t="inlineStr">
        <is>
          <t>&lt;http://purl.obolibrary.org/obo/UBERON_0004023&gt;</t>
        </is>
      </c>
      <c r="C1036" t="inlineStr">
        <is>
          <t>ganglionic eminence (VZ in basal nuclei)</t>
        </is>
      </c>
      <c r="D1036" t="inlineStr">
        <is>
          <t>&lt;http://purl.obolibrary.org/obo/PBA_128012818&gt;</t>
        </is>
      </c>
    </row>
    <row r="1037">
      <c r="A1037">
        <f>HYPERLINK("https://www.ebi.ac.uk/ols/ontologies/uberon/terms?iri=http://purl.obolibrary.org/obo/UBERON_0009051","gelatinous nucleus of solitary tract")</f>
        <v/>
      </c>
      <c r="B1037" t="inlineStr">
        <is>
          <t>&lt;http://purl.obolibrary.org/obo/UBERON_0009051&gt;</t>
        </is>
      </c>
      <c r="C1037" t="inlineStr">
        <is>
          <t>Nucleus of the solitary tract, gelatinous part</t>
        </is>
      </c>
      <c r="D1037" t="inlineStr">
        <is>
          <t>&lt;http://purl.obolibrary.org/obo/MBA_674&gt;</t>
        </is>
      </c>
    </row>
    <row r="1038">
      <c r="A1038">
        <f>HYPERLINK("https://www.ebi.ac.uk/ols/ontologies/uberon/terms?iri=http://purl.obolibrary.org/obo/UBERON_0015599","genu of corpus callosum")</f>
        <v/>
      </c>
      <c r="B1038" t="inlineStr">
        <is>
          <t>&lt;http://purl.obolibrary.org/obo/UBERON_0015599&gt;</t>
        </is>
      </c>
      <c r="C1038" t="inlineStr">
        <is>
          <t>genu of corpus callosum</t>
        </is>
      </c>
      <c r="D1038" t="inlineStr">
        <is>
          <t>&lt;http://purl.obolibrary.org/obo/DHBA_10563&gt;</t>
        </is>
      </c>
    </row>
    <row r="1039">
      <c r="A1039">
        <f>HYPERLINK("https://www.ebi.ac.uk/ols/ontologies/uberon/terms?iri=http://purl.obolibrary.org/obo/UBERON_0015599","genu of corpus callosum")</f>
        <v/>
      </c>
      <c r="B1039" t="inlineStr">
        <is>
          <t>&lt;http://purl.obolibrary.org/obo/UBERON_0015599&gt;</t>
        </is>
      </c>
      <c r="C1039" t="inlineStr">
        <is>
          <t>genu of the corpus callosum</t>
        </is>
      </c>
      <c r="D1039" t="inlineStr">
        <is>
          <t>&lt;http://purl.obolibrary.org/obo/HBA_9223&gt;</t>
        </is>
      </c>
    </row>
    <row r="1040">
      <c r="A1040">
        <f>HYPERLINK("https://www.ebi.ac.uk/ols/ontologies/uberon/terms?iri=http://purl.obolibrary.org/obo/UBERON_0015599","genu of corpus callosum")</f>
        <v/>
      </c>
      <c r="B1040" t="inlineStr">
        <is>
          <t>&lt;http://purl.obolibrary.org/obo/UBERON_0015599&gt;</t>
        </is>
      </c>
      <c r="C1040" t="inlineStr">
        <is>
          <t>genu of corpus callosum</t>
        </is>
      </c>
      <c r="D1040" t="inlineStr">
        <is>
          <t>&lt;http://purl.obolibrary.org/obo/MBA_1108&gt;</t>
        </is>
      </c>
    </row>
    <row r="1041">
      <c r="A1041">
        <f>HYPERLINK("https://www.ebi.ac.uk/ols/ontologies/uberon/terms?iri=http://purl.obolibrary.org/obo/UBERON_0014915","genu of facial nerve")</f>
        <v/>
      </c>
      <c r="B1041" t="inlineStr">
        <is>
          <t>&lt;http://purl.obolibrary.org/obo/UBERON_0014915&gt;</t>
        </is>
      </c>
      <c r="C1041" t="inlineStr">
        <is>
          <t>genu of the facial nerve</t>
        </is>
      </c>
      <c r="D1041" t="inlineStr">
        <is>
          <t>&lt;http://purl.obolibrary.org/obo/DHBA_12738&gt;</t>
        </is>
      </c>
    </row>
    <row r="1042">
      <c r="A1042">
        <f>HYPERLINK("https://www.ebi.ac.uk/ols/ontologies/uberon/terms?iri=http://purl.obolibrary.org/obo/UBERON_0014915","genu of facial nerve")</f>
        <v/>
      </c>
      <c r="B1042" t="inlineStr">
        <is>
          <t>&lt;http://purl.obolibrary.org/obo/UBERON_0014915&gt;</t>
        </is>
      </c>
      <c r="C1042" t="inlineStr">
        <is>
          <t>genu of the facial nerve</t>
        </is>
      </c>
      <c r="D1042" t="inlineStr">
        <is>
          <t>&lt;http://purl.obolibrary.org/obo/MBA_1116&gt;</t>
        </is>
      </c>
    </row>
    <row r="1043">
      <c r="A1043">
        <f>HYPERLINK("https://www.ebi.ac.uk/ols/ontologies/uberon/terms?iri=http://purl.obolibrary.org/obo/UBERON_0002155","gigantocellular nucleus")</f>
        <v/>
      </c>
      <c r="B1043" t="inlineStr">
        <is>
          <t>&lt;http://purl.obolibrary.org/obo/UBERON_0002155&gt;</t>
        </is>
      </c>
      <c r="C1043" t="inlineStr">
        <is>
          <t>gigantocellular reticular nuclei</t>
        </is>
      </c>
      <c r="D1043" t="inlineStr">
        <is>
          <t>&lt;http://purl.obolibrary.org/obo/DHBA_12625&gt;</t>
        </is>
      </c>
    </row>
    <row r="1044">
      <c r="A1044">
        <f>HYPERLINK("https://www.ebi.ac.uk/ols/ontologies/uberon/terms?iri=http://purl.obolibrary.org/obo/UBERON_0002155","gigantocellular nucleus")</f>
        <v/>
      </c>
      <c r="B1044" t="inlineStr">
        <is>
          <t>&lt;http://purl.obolibrary.org/obo/UBERON_0002155&gt;</t>
        </is>
      </c>
      <c r="C1044" t="inlineStr">
        <is>
          <t>gigantocellular group</t>
        </is>
      </c>
      <c r="D1044" t="inlineStr">
        <is>
          <t>&lt;http://purl.obolibrary.org/obo/HBA_9597&gt;</t>
        </is>
      </c>
    </row>
    <row r="1045">
      <c r="A1045">
        <f>HYPERLINK("https://www.ebi.ac.uk/ols/ontologies/uberon/terms?iri=http://purl.obolibrary.org/obo/UBERON_0002155","gigantocellular nucleus")</f>
        <v/>
      </c>
      <c r="B1045" t="inlineStr">
        <is>
          <t>&lt;http://purl.obolibrary.org/obo/UBERON_0002155&gt;</t>
        </is>
      </c>
      <c r="C1045" t="inlineStr">
        <is>
          <t>gigantocellular nucleus, left</t>
        </is>
      </c>
      <c r="D1045" t="inlineStr">
        <is>
          <t>&lt;http://purl.obolibrary.org/obo/HBA_9602&gt;</t>
        </is>
      </c>
    </row>
    <row r="1046">
      <c r="A1046">
        <f>HYPERLINK("https://www.ebi.ac.uk/ols/ontologies/uberon/terms?iri=http://purl.obolibrary.org/obo/UBERON_0002155","gigantocellular nucleus")</f>
        <v/>
      </c>
      <c r="B1046" t="inlineStr">
        <is>
          <t>&lt;http://purl.obolibrary.org/obo/UBERON_0002155&gt;</t>
        </is>
      </c>
      <c r="C1046" t="inlineStr">
        <is>
          <t>Gigantocellular reticular nucleus</t>
        </is>
      </c>
      <c r="D1046" t="inlineStr">
        <is>
          <t>&lt;http://purl.obolibrary.org/obo/MBA_1048&gt;</t>
        </is>
      </c>
    </row>
    <row r="1047">
      <c r="A1047">
        <f>HYPERLINK("https://www.ebi.ac.uk/ols/ontologies/uberon/terms?iri=http://purl.obolibrary.org/obo/UBERON_0003296","gland of diencephalon")</f>
        <v/>
      </c>
      <c r="B1047" t="inlineStr">
        <is>
          <t>&lt;http://purl.obolibrary.org/obo/UBERON_0003296&gt;</t>
        </is>
      </c>
      <c r="C1047" t="inlineStr">
        <is>
          <t>subcommissural organ</t>
        </is>
      </c>
      <c r="D1047" t="inlineStr">
        <is>
          <t>&lt;http://purl.obolibrary.org/obo/DMBA_16514&gt;</t>
        </is>
      </c>
    </row>
    <row r="1048">
      <c r="A1048">
        <f>HYPERLINK("https://www.ebi.ac.uk/ols/ontologies/uberon/terms?iri=http://purl.obolibrary.org/obo/UBERON_0001875","globus pallidus")</f>
        <v/>
      </c>
      <c r="B1048" t="inlineStr">
        <is>
          <t>&lt;http://purl.obolibrary.org/obo/UBERON_0001875&gt;</t>
        </is>
      </c>
      <c r="C1048" t="inlineStr">
        <is>
          <t>globus pallidus</t>
        </is>
      </c>
      <c r="D1048" t="inlineStr">
        <is>
          <t>&lt;http://purl.obolibrary.org/obo/DHBA_10342&gt;</t>
        </is>
      </c>
    </row>
    <row r="1049">
      <c r="A1049">
        <f>HYPERLINK("https://www.ebi.ac.uk/ols/ontologies/uberon/terms?iri=http://purl.obolibrary.org/obo/UBERON_0001875","globus pallidus")</f>
        <v/>
      </c>
      <c r="B1049" t="inlineStr">
        <is>
          <t>&lt;http://purl.obolibrary.org/obo/UBERON_0001875&gt;</t>
        </is>
      </c>
      <c r="C1049" t="inlineStr">
        <is>
          <t>globus pallidus</t>
        </is>
      </c>
      <c r="D1049" t="inlineStr">
        <is>
          <t>&lt;http://purl.obolibrary.org/obo/HBA_4293&gt;</t>
        </is>
      </c>
    </row>
    <row r="1050">
      <c r="A1050">
        <f>HYPERLINK("https://www.ebi.ac.uk/ols/ontologies/uberon/terms?iri=http://purl.obolibrary.org/obo/UBERON_0001875","globus pallidus")</f>
        <v/>
      </c>
      <c r="B1050" t="inlineStr">
        <is>
          <t>&lt;http://purl.obolibrary.org/obo/UBERON_0001875&gt;</t>
        </is>
      </c>
      <c r="C1050" t="inlineStr">
        <is>
          <t>globus pallidus</t>
        </is>
      </c>
      <c r="D1050" t="inlineStr">
        <is>
          <t>&lt;http://purl.obolibrary.org/obo/PBA_10097&gt;</t>
        </is>
      </c>
    </row>
    <row r="1051">
      <c r="A1051">
        <f>HYPERLINK("https://www.ebi.ac.uk/ols/ontologies/uberon/terms?iri=http://purl.obolibrary.org/obo/UBERON_0001649","glossopharyngeal nerve")</f>
        <v/>
      </c>
      <c r="B1051" t="inlineStr">
        <is>
          <t>&lt;http://purl.obolibrary.org/obo/UBERON_0001649&gt;</t>
        </is>
      </c>
      <c r="C1051" t="inlineStr">
        <is>
          <t>glossopharyngeal nerve</t>
        </is>
      </c>
      <c r="D1051" t="inlineStr">
        <is>
          <t>&lt;http://purl.obolibrary.org/obo/HBA_9334&gt;</t>
        </is>
      </c>
    </row>
    <row r="1052">
      <c r="A1052">
        <f>HYPERLINK("https://www.ebi.ac.uk/ols/ontologies/uberon/terms?iri=http://purl.obolibrary.org/obo/UBERON_0001649","glossopharyngeal nerve")</f>
        <v/>
      </c>
      <c r="B1052" t="inlineStr">
        <is>
          <t>&lt;http://purl.obolibrary.org/obo/UBERON_0001649&gt;</t>
        </is>
      </c>
      <c r="C1052" t="inlineStr">
        <is>
          <t>glossopharyngeal nerve</t>
        </is>
      </c>
      <c r="D1052" t="inlineStr">
        <is>
          <t>&lt;http://purl.obolibrary.org/obo/MBA_808&gt;</t>
        </is>
      </c>
    </row>
    <row r="1053">
      <c r="A1053">
        <f>HYPERLINK("https://www.ebi.ac.uk/ols/ontologies/uberon/terms?iri=http://purl.obolibrary.org/obo/UBERON_0019310","glossopharyngeal nerve root")</f>
        <v/>
      </c>
      <c r="B1053" t="inlineStr">
        <is>
          <t>&lt;http://purl.obolibrary.org/obo/UBERON_0019310&gt;</t>
        </is>
      </c>
      <c r="C1053" t="inlineStr">
        <is>
          <t>root of glossopharyngeal nerve</t>
        </is>
      </c>
      <c r="D1053" t="inlineStr">
        <is>
          <t>&lt;http://purl.obolibrary.org/obo/DHBA_12887&gt;</t>
        </is>
      </c>
    </row>
    <row r="1054">
      <c r="A1054">
        <f>HYPERLINK("https://www.ebi.ac.uk/ols/ontologies/uberon/terms?iri=http://purl.obolibrary.org/obo/UBERON_0019310","glossopharyngeal nerve root")</f>
        <v/>
      </c>
      <c r="B1054" t="inlineStr">
        <is>
          <t>&lt;http://purl.obolibrary.org/obo/UBERON_0019310&gt;</t>
        </is>
      </c>
      <c r="C1054" t="inlineStr">
        <is>
          <t>glossopharyngeal nerve root</t>
        </is>
      </c>
      <c r="D1054" t="inlineStr">
        <is>
          <t>&lt;http://purl.obolibrary.org/obo/DMBA_17747&gt;</t>
        </is>
      </c>
    </row>
    <row r="1055">
      <c r="A1055">
        <f>HYPERLINK("https://www.ebi.ac.uk/ols/ontologies/uberon/terms?iri=http://purl.obolibrary.org/obo/UBERON_0005821","gracile fasciculus")</f>
        <v/>
      </c>
      <c r="B1055" t="inlineStr">
        <is>
          <t>&lt;http://purl.obolibrary.org/obo/UBERON_0005821&gt;</t>
        </is>
      </c>
      <c r="C1055" t="inlineStr">
        <is>
          <t>gracile fasciculus</t>
        </is>
      </c>
      <c r="D1055" t="inlineStr">
        <is>
          <t>&lt;http://purl.obolibrary.org/obo/DHBA_12739&gt;</t>
        </is>
      </c>
    </row>
    <row r="1056">
      <c r="A1056">
        <f>HYPERLINK("https://www.ebi.ac.uk/ols/ontologies/uberon/terms?iri=http://purl.obolibrary.org/obo/UBERON_0005821","gracile fasciculus")</f>
        <v/>
      </c>
      <c r="B1056" t="inlineStr">
        <is>
          <t>&lt;http://purl.obolibrary.org/obo/UBERON_0005821&gt;</t>
        </is>
      </c>
      <c r="C1056" t="inlineStr">
        <is>
          <t>gracile fasciculus</t>
        </is>
      </c>
      <c r="D1056" t="inlineStr">
        <is>
          <t>&lt;http://purl.obolibrary.org/obo/HBA_265505586&gt;</t>
        </is>
      </c>
    </row>
    <row r="1057">
      <c r="A1057">
        <f>HYPERLINK("https://www.ebi.ac.uk/ols/ontologies/uberon/terms?iri=http://purl.obolibrary.org/obo/UBERON_0005821","gracile fasciculus")</f>
        <v/>
      </c>
      <c r="B1057" t="inlineStr">
        <is>
          <t>&lt;http://purl.obolibrary.org/obo/UBERON_0005821&gt;</t>
        </is>
      </c>
      <c r="C1057" t="inlineStr">
        <is>
          <t>gracile fascicle</t>
        </is>
      </c>
      <c r="D1057" t="inlineStr">
        <is>
          <t>&lt;http://purl.obolibrary.org/obo/MBA_388&gt;</t>
        </is>
      </c>
    </row>
    <row r="1058">
      <c r="A1058">
        <f>HYPERLINK("https://www.ebi.ac.uk/ols/ontologies/uberon/terms?iri=http://purl.obolibrary.org/obo/UBERON_0005826","gracile fasciculus of spinal cord")</f>
        <v/>
      </c>
      <c r="B1058" t="inlineStr">
        <is>
          <t>&lt;http://purl.obolibrary.org/obo/UBERON_0005826&gt;</t>
        </is>
      </c>
      <c r="C1058" t="inlineStr">
        <is>
          <t>gracile fascicle</t>
        </is>
      </c>
      <c r="D1058" t="inlineStr">
        <is>
          <t>&lt;http://purl.obolibrary.org/obo/MBA_388&gt;</t>
        </is>
      </c>
    </row>
    <row r="1059">
      <c r="A1059">
        <f>HYPERLINK("https://www.ebi.ac.uk/ols/ontologies/uberon/terms?iri=http://purl.obolibrary.org/obo/UBERON_0002161","gracile nucleus")</f>
        <v/>
      </c>
      <c r="B1059" t="inlineStr">
        <is>
          <t>&lt;http://purl.obolibrary.org/obo/UBERON_0002161&gt;</t>
        </is>
      </c>
      <c r="C1059" t="inlineStr">
        <is>
          <t>gracile nucleus</t>
        </is>
      </c>
      <c r="D1059" t="inlineStr">
        <is>
          <t>&lt;http://purl.obolibrary.org/obo/DHBA_12592&gt;</t>
        </is>
      </c>
    </row>
    <row r="1060">
      <c r="A1060">
        <f>HYPERLINK("https://www.ebi.ac.uk/ols/ontologies/uberon/terms?iri=http://purl.obolibrary.org/obo/UBERON_0002161","gracile nucleus")</f>
        <v/>
      </c>
      <c r="B1060" t="inlineStr">
        <is>
          <t>&lt;http://purl.obolibrary.org/obo/UBERON_0002161&gt;</t>
        </is>
      </c>
      <c r="C1060" t="inlineStr">
        <is>
          <t>gracile nucleus</t>
        </is>
      </c>
      <c r="D1060" t="inlineStr">
        <is>
          <t>&lt;http://purl.obolibrary.org/obo/HBA_9554&gt;</t>
        </is>
      </c>
    </row>
    <row r="1061">
      <c r="A1061">
        <f>HYPERLINK("https://www.ebi.ac.uk/ols/ontologies/uberon/terms?iri=http://purl.obolibrary.org/obo/UBERON_0002161","gracile nucleus")</f>
        <v/>
      </c>
      <c r="B1061" t="inlineStr">
        <is>
          <t>&lt;http://purl.obolibrary.org/obo/UBERON_0002161&gt;</t>
        </is>
      </c>
      <c r="C1061" t="inlineStr">
        <is>
          <t>Gracile nucleus</t>
        </is>
      </c>
      <c r="D1061" t="inlineStr">
        <is>
          <t>&lt;http://purl.obolibrary.org/obo/MBA_1039&gt;</t>
        </is>
      </c>
    </row>
    <row r="1062">
      <c r="A1062">
        <f>HYPERLINK("https://www.ebi.ac.uk/ols/ontologies/uberon/terms?iri=http://purl.obolibrary.org/obo/UBERON_0034892","granular insular cortex")</f>
        <v/>
      </c>
      <c r="B1062" t="inlineStr">
        <is>
          <t>&lt;http://purl.obolibrary.org/obo/UBERON_0034892&gt;</t>
        </is>
      </c>
      <c r="C1062" t="inlineStr">
        <is>
          <t>granular insular cortex</t>
        </is>
      </c>
      <c r="D1062" t="inlineStr">
        <is>
          <t>&lt;http://purl.obolibrary.org/obo/DHBA_10290&gt;</t>
        </is>
      </c>
    </row>
    <row r="1063">
      <c r="A1063">
        <f>HYPERLINK("https://www.ebi.ac.uk/ols/ontologies/uberon/terms?iri=http://purl.obolibrary.org/obo/UBERON_0002956","granular layer of cerebellar cortex")</f>
        <v/>
      </c>
      <c r="B1063" t="inlineStr">
        <is>
          <t>&lt;http://purl.obolibrary.org/obo/UBERON_0002956&gt;</t>
        </is>
      </c>
      <c r="C1063" t="inlineStr">
        <is>
          <t>Cerebellar cortex, granular layer</t>
        </is>
      </c>
      <c r="D1063" t="inlineStr">
        <is>
          <t>&lt;http://purl.obolibrary.org/obo/MBA_1143&gt;</t>
        </is>
      </c>
    </row>
    <row r="1064">
      <c r="A1064">
        <f>HYPERLINK("https://www.ebi.ac.uk/ols/ontologies/uberon/terms?iri=http://purl.obolibrary.org/obo/UBERON_0002020","gray matter")</f>
        <v/>
      </c>
      <c r="B1064" t="inlineStr">
        <is>
          <t>&lt;http://purl.obolibrary.org/obo/UBERON_0002020&gt;</t>
        </is>
      </c>
      <c r="C1064" t="inlineStr">
        <is>
          <t>gray matter</t>
        </is>
      </c>
      <c r="D1064" t="inlineStr">
        <is>
          <t>&lt;http://purl.obolibrary.org/obo/HBA_4006&gt;</t>
        </is>
      </c>
    </row>
    <row r="1065">
      <c r="A1065">
        <f>HYPERLINK("https://www.ebi.ac.uk/ols/ontologies/uberon/terms?iri=http://purl.obolibrary.org/obo/UBERON_0019269","gray matter of diencephalon")</f>
        <v/>
      </c>
      <c r="B1065" t="inlineStr">
        <is>
          <t>&lt;http://purl.obolibrary.org/obo/UBERON_0019269&gt;</t>
        </is>
      </c>
      <c r="C1065" t="inlineStr">
        <is>
          <t>pretectum</t>
        </is>
      </c>
      <c r="D1065" t="inlineStr">
        <is>
          <t>&lt;http://purl.obolibrary.org/obo/DMBA_16510&gt;</t>
        </is>
      </c>
    </row>
    <row r="1066">
      <c r="A1066">
        <f>HYPERLINK("https://www.ebi.ac.uk/ols/ontologies/uberon/terms?iri=http://purl.obolibrary.org/obo/UBERON_0019269","gray matter of diencephalon")</f>
        <v/>
      </c>
      <c r="B1066" t="inlineStr">
        <is>
          <t>&lt;http://purl.obolibrary.org/obo/UBERON_0019269&gt;</t>
        </is>
      </c>
      <c r="C1066" t="inlineStr">
        <is>
          <t>red nucleus, parvicellular part</t>
        </is>
      </c>
      <c r="D1066" t="inlineStr">
        <is>
          <t>&lt;http://purl.obolibrary.org/obo/DMBA_16633&gt;</t>
        </is>
      </c>
    </row>
    <row r="1067">
      <c r="A1067">
        <f>HYPERLINK("https://www.ebi.ac.uk/ols/ontologies/uberon/terms?iri=http://purl.obolibrary.org/obo/UBERON_0019269","gray matter of diencephalon")</f>
        <v/>
      </c>
      <c r="B1067" t="inlineStr">
        <is>
          <t>&lt;http://purl.obolibrary.org/obo/UBERON_0019269&gt;</t>
        </is>
      </c>
      <c r="C1067" t="inlineStr">
        <is>
          <t>Pretectal region</t>
        </is>
      </c>
      <c r="D1067" t="inlineStr">
        <is>
          <t>&lt;http://purl.obolibrary.org/obo/MBA_1100&gt;</t>
        </is>
      </c>
    </row>
    <row r="1068">
      <c r="A1068">
        <f>HYPERLINK("https://www.ebi.ac.uk/ols/ontologies/uberon/terms?iri=http://purl.obolibrary.org/obo/UBERON_0019269","gray matter of diencephalon")</f>
        <v/>
      </c>
      <c r="B1068" t="inlineStr">
        <is>
          <t>&lt;http://purl.obolibrary.org/obo/UBERON_0019269&gt;</t>
        </is>
      </c>
      <c r="C1068" t="inlineStr">
        <is>
          <t>amygdalohippocampal area</t>
        </is>
      </c>
      <c r="D1068" t="inlineStr">
        <is>
          <t>&lt;http://purl.obolibrary.org/obo/PBA_10135&gt;</t>
        </is>
      </c>
    </row>
    <row r="1069">
      <c r="A1069">
        <f>HYPERLINK("https://www.ebi.ac.uk/ols/ontologies/uberon/terms?iri=http://purl.obolibrary.org/obo/UBERON_0019264","gray matter of forebrain")</f>
        <v/>
      </c>
      <c r="B1069" t="inlineStr">
        <is>
          <t>&lt;http://purl.obolibrary.org/obo/UBERON_0019264&gt;</t>
        </is>
      </c>
      <c r="C1069" t="inlineStr">
        <is>
          <t>gray matter of forebrain</t>
        </is>
      </c>
      <c r="D1069" t="inlineStr">
        <is>
          <t>&lt;http://purl.obolibrary.org/obo/DHBA_10157&gt;</t>
        </is>
      </c>
    </row>
    <row r="1070">
      <c r="A1070">
        <f>HYPERLINK("https://www.ebi.ac.uk/ols/ontologies/uberon/terms?iri=http://purl.obolibrary.org/obo/UBERON_0019263","gray matter of hindbrain")</f>
        <v/>
      </c>
      <c r="B1070" t="inlineStr">
        <is>
          <t>&lt;http://purl.obolibrary.org/obo/UBERON_0019263&gt;</t>
        </is>
      </c>
      <c r="C1070" t="inlineStr">
        <is>
          <t>gray matter of the hindbrain</t>
        </is>
      </c>
      <c r="D1070" t="inlineStr">
        <is>
          <t>&lt;http://purl.obolibrary.org/obo/DHBA_10654&gt;</t>
        </is>
      </c>
    </row>
    <row r="1071">
      <c r="A1071">
        <f>HYPERLINK("https://www.ebi.ac.uk/ols/ontologies/uberon/terms?iri=http://purl.obolibrary.org/obo/UBERON_0019267","gray matter of midbrain")</f>
        <v/>
      </c>
      <c r="B1071" t="inlineStr">
        <is>
          <t>&lt;http://purl.obolibrary.org/obo/UBERON_0019267&gt;</t>
        </is>
      </c>
      <c r="C1071" t="inlineStr">
        <is>
          <t>gray matter of midbrain</t>
        </is>
      </c>
      <c r="D1071" t="inlineStr">
        <is>
          <t>&lt;http://purl.obolibrary.org/obo/DHBA_10649&gt;</t>
        </is>
      </c>
    </row>
    <row r="1072">
      <c r="A1072">
        <f>HYPERLINK("https://www.ebi.ac.uk/ols/ontologies/uberon/terms?iri=http://purl.obolibrary.org/obo/UBERON_0019267","gray matter of midbrain")</f>
        <v/>
      </c>
      <c r="B1072" t="inlineStr">
        <is>
          <t>&lt;http://purl.obolibrary.org/obo/UBERON_0019267&gt;</t>
        </is>
      </c>
      <c r="C1072" t="inlineStr">
        <is>
          <t>pretectum</t>
        </is>
      </c>
      <c r="D1072" t="inlineStr">
        <is>
          <t>&lt;http://purl.obolibrary.org/obo/DMBA_16510&gt;</t>
        </is>
      </c>
    </row>
    <row r="1073">
      <c r="A1073">
        <f>HYPERLINK("https://www.ebi.ac.uk/ols/ontologies/uberon/terms?iri=http://purl.obolibrary.org/obo/UBERON_0019267","gray matter of midbrain")</f>
        <v/>
      </c>
      <c r="B1073" t="inlineStr">
        <is>
          <t>&lt;http://purl.obolibrary.org/obo/UBERON_0019267&gt;</t>
        </is>
      </c>
      <c r="C1073" t="inlineStr">
        <is>
          <t>Pretectal region</t>
        </is>
      </c>
      <c r="D1073" t="inlineStr">
        <is>
          <t>&lt;http://purl.obolibrary.org/obo/MBA_1100&gt;</t>
        </is>
      </c>
    </row>
    <row r="1074">
      <c r="A1074">
        <f>HYPERLINK("https://www.ebi.ac.uk/ols/ontologies/uberon/terms?iri=http://purl.obolibrary.org/obo/UBERON_0002315","gray matter of spinal cord")</f>
        <v/>
      </c>
      <c r="B1074" t="inlineStr">
        <is>
          <t>&lt;http://purl.obolibrary.org/obo/UBERON_0002315&gt;</t>
        </is>
      </c>
      <c r="C1074" t="inlineStr">
        <is>
          <t>gray matter of spinal cord</t>
        </is>
      </c>
      <c r="D1074" t="inlineStr">
        <is>
          <t>&lt;http://purl.obolibrary.org/obo/DHBA_146035048&gt;</t>
        </is>
      </c>
    </row>
    <row r="1075">
      <c r="A1075">
        <f>HYPERLINK("https://www.ebi.ac.uk/ols/ontologies/uberon/terms?iri=http://purl.obolibrary.org/obo/UBERON_0011300","gray matter of telencephalon")</f>
        <v/>
      </c>
      <c r="B1075" t="inlineStr">
        <is>
          <t>&lt;http://purl.obolibrary.org/obo/UBERON_0011300&gt;</t>
        </is>
      </c>
      <c r="C1075" t="inlineStr">
        <is>
          <t>basal nuclei (basal ganglia)</t>
        </is>
      </c>
      <c r="D1075" t="inlineStr">
        <is>
          <t>&lt;http://purl.obolibrary.org/obo/DHBA_10332&gt;</t>
        </is>
      </c>
    </row>
    <row r="1076">
      <c r="A1076">
        <f>HYPERLINK("https://www.ebi.ac.uk/ols/ontologies/uberon/terms?iri=http://purl.obolibrary.org/obo/UBERON_0011300","gray matter of telencephalon")</f>
        <v/>
      </c>
      <c r="B1076" t="inlineStr">
        <is>
          <t>&lt;http://purl.obolibrary.org/obo/UBERON_0011300&gt;</t>
        </is>
      </c>
      <c r="C1076" t="inlineStr">
        <is>
          <t>Pallidum</t>
        </is>
      </c>
      <c r="D1076" t="inlineStr">
        <is>
          <t>&lt;http://purl.obolibrary.org/obo/MBA_803&gt;</t>
        </is>
      </c>
    </row>
    <row r="1077">
      <c r="A1077">
        <f>HYPERLINK("https://www.ebi.ac.uk/ols/ontologies/uberon/terms?iri=http://purl.obolibrary.org/obo/UBERON_0000200","gyrus")</f>
        <v/>
      </c>
      <c r="B1077" t="inlineStr">
        <is>
          <t>&lt;http://purl.obolibrary.org/obo/UBERON_0000200&gt;</t>
        </is>
      </c>
      <c r="C1077" t="inlineStr">
        <is>
          <t>dentate area (dentate gyrus)</t>
        </is>
      </c>
      <c r="D1077" t="inlineStr">
        <is>
          <t>&lt;http://purl.obolibrary.org/obo/DHBA_10295&gt;</t>
        </is>
      </c>
    </row>
    <row r="1078">
      <c r="A1078">
        <f>HYPERLINK("https://www.ebi.ac.uk/ols/ontologies/uberon/terms?iri=http://purl.obolibrary.org/obo/UBERON_0000200","gyrus")</f>
        <v/>
      </c>
      <c r="B1078" t="inlineStr">
        <is>
          <t>&lt;http://purl.obolibrary.org/obo/UBERON_0000200&gt;</t>
        </is>
      </c>
      <c r="C1078" t="inlineStr">
        <is>
          <t>fasciolar gyrus</t>
        </is>
      </c>
      <c r="D1078" t="inlineStr">
        <is>
          <t>&lt;http://purl.obolibrary.org/obo/DHBA_12175&gt;</t>
        </is>
      </c>
    </row>
    <row r="1079">
      <c r="A1079">
        <f>HYPERLINK("https://www.ebi.ac.uk/ols/ontologies/uberon/terms?iri=http://purl.obolibrary.org/obo/UBERON_0000200","gyrus")</f>
        <v/>
      </c>
      <c r="B1079" t="inlineStr">
        <is>
          <t>&lt;http://purl.obolibrary.org/obo/UBERON_0000200&gt;</t>
        </is>
      </c>
      <c r="C1079" t="inlineStr">
        <is>
          <t>dentate gyrus</t>
        </is>
      </c>
      <c r="D1079" t="inlineStr">
        <is>
          <t>&lt;http://purl.obolibrary.org/obo/HBA_12891&gt;</t>
        </is>
      </c>
    </row>
    <row r="1080">
      <c r="A1080">
        <f>HYPERLINK("https://www.ebi.ac.uk/ols/ontologies/uberon/terms?iri=http://purl.obolibrary.org/obo/UBERON_0004671","gyrus rectus")</f>
        <v/>
      </c>
      <c r="B1080" t="inlineStr">
        <is>
          <t>&lt;http://purl.obolibrary.org/obo/UBERON_0004671&gt;</t>
        </is>
      </c>
      <c r="C1080" t="inlineStr">
        <is>
          <t>gyrus rectus</t>
        </is>
      </c>
      <c r="D1080" t="inlineStr">
        <is>
          <t>&lt;http://purl.obolibrary.org/obo/HBA_4047&gt;</t>
        </is>
      </c>
    </row>
    <row r="1081">
      <c r="A1081">
        <f>HYPERLINK("https://www.ebi.ac.uk/ols/ontologies/uberon/terms?iri=http://purl.obolibrary.org/obo/UBERON_0001904","habenula")</f>
        <v/>
      </c>
      <c r="B1081" t="inlineStr">
        <is>
          <t>&lt;http://purl.obolibrary.org/obo/UBERON_0001904&gt;</t>
        </is>
      </c>
      <c r="C1081" t="inlineStr">
        <is>
          <t>habenular nuclei, left</t>
        </is>
      </c>
      <c r="D1081" t="inlineStr">
        <is>
          <t>&lt;http://purl.obolibrary.org/obo/HBA_4522&gt;</t>
        </is>
      </c>
    </row>
    <row r="1082">
      <c r="A1082">
        <f>HYPERLINK("https://www.ebi.ac.uk/ols/ontologies/uberon/terms?iri=http://purl.obolibrary.org/obo/UBERON_0001909","habenular commissure")</f>
        <v/>
      </c>
      <c r="B1082" t="inlineStr">
        <is>
          <t>&lt;http://purl.obolibrary.org/obo/UBERON_0001909&gt;</t>
        </is>
      </c>
      <c r="C1082" t="inlineStr">
        <is>
          <t>habenular commissure</t>
        </is>
      </c>
      <c r="D1082" t="inlineStr">
        <is>
          <t>&lt;http://purl.obolibrary.org/obo/DHBA_10566&gt;</t>
        </is>
      </c>
    </row>
    <row r="1083">
      <c r="A1083">
        <f>HYPERLINK("https://www.ebi.ac.uk/ols/ontologies/uberon/terms?iri=http://purl.obolibrary.org/obo/UBERON_0001909","habenular commissure")</f>
        <v/>
      </c>
      <c r="B1083" t="inlineStr">
        <is>
          <t>&lt;http://purl.obolibrary.org/obo/UBERON_0001909&gt;</t>
        </is>
      </c>
      <c r="C1083" t="inlineStr">
        <is>
          <t>habenular commissure</t>
        </is>
      </c>
      <c r="D1083" t="inlineStr">
        <is>
          <t>&lt;http://purl.obolibrary.org/obo/DMBA_17768&gt;</t>
        </is>
      </c>
    </row>
    <row r="1084">
      <c r="A1084">
        <f>HYPERLINK("https://www.ebi.ac.uk/ols/ontologies/uberon/terms?iri=http://purl.obolibrary.org/obo/UBERON_0001909","habenular commissure")</f>
        <v/>
      </c>
      <c r="B1084" t="inlineStr">
        <is>
          <t>&lt;http://purl.obolibrary.org/obo/UBERON_0001909&gt;</t>
        </is>
      </c>
      <c r="C1084" t="inlineStr">
        <is>
          <t>habenular commissure</t>
        </is>
      </c>
      <c r="D1084" t="inlineStr">
        <is>
          <t>&lt;http://purl.obolibrary.org/obo/HBA_9227&gt;</t>
        </is>
      </c>
    </row>
    <row r="1085">
      <c r="A1085">
        <f>HYPERLINK("https://www.ebi.ac.uk/ols/ontologies/uberon/terms?iri=http://purl.obolibrary.org/obo/UBERON_0001909","habenular commissure")</f>
        <v/>
      </c>
      <c r="B1085" t="inlineStr">
        <is>
          <t>&lt;http://purl.obolibrary.org/obo/UBERON_0001909&gt;</t>
        </is>
      </c>
      <c r="C1085" t="inlineStr">
        <is>
          <t>habenular commissure</t>
        </is>
      </c>
      <c r="D1085" t="inlineStr">
        <is>
          <t>&lt;http://purl.obolibrary.org/obo/MBA_611&gt;</t>
        </is>
      </c>
    </row>
    <row r="1086">
      <c r="A1086">
        <f>HYPERLINK("https://www.ebi.ac.uk/ols/ontologies/uberon/terms?iri=http://purl.obolibrary.org/obo/UBERON_0008993","habenular nucleus")</f>
        <v/>
      </c>
      <c r="B1086" t="inlineStr">
        <is>
          <t>&lt;http://purl.obolibrary.org/obo/UBERON_0008993&gt;</t>
        </is>
      </c>
      <c r="C1086" t="inlineStr">
        <is>
          <t>habenular nuclei</t>
        </is>
      </c>
      <c r="D1086" t="inlineStr">
        <is>
          <t>&lt;http://purl.obolibrary.org/obo/DHBA_10452&gt;</t>
        </is>
      </c>
    </row>
    <row r="1087">
      <c r="A1087">
        <f>HYPERLINK("https://www.ebi.ac.uk/ols/ontologies/uberon/terms?iri=http://purl.obolibrary.org/obo/UBERON_0008993","habenular nucleus")</f>
        <v/>
      </c>
      <c r="B1087" t="inlineStr">
        <is>
          <t>&lt;http://purl.obolibrary.org/obo/UBERON_0008993&gt;</t>
        </is>
      </c>
      <c r="C1087" t="inlineStr">
        <is>
          <t>habenular nuclei</t>
        </is>
      </c>
      <c r="D1087" t="inlineStr">
        <is>
          <t>&lt;http://purl.obolibrary.org/obo/HBA_4521&gt;</t>
        </is>
      </c>
    </row>
    <row r="1088">
      <c r="A1088">
        <f>HYPERLINK("https://www.ebi.ac.uk/ols/ontologies/uberon/terms?iri=http://purl.obolibrary.org/obo/UBERON_0002138","habenulo-interpeduncular tract")</f>
        <v/>
      </c>
      <c r="B1088" t="inlineStr">
        <is>
          <t>&lt;http://purl.obolibrary.org/obo/UBERON_0002138&gt;</t>
        </is>
      </c>
      <c r="C1088" t="inlineStr">
        <is>
          <t>retroflex tract (habenulo-interpeduncular) tract</t>
        </is>
      </c>
      <c r="D1088" t="inlineStr">
        <is>
          <t>&lt;http://purl.obolibrary.org/obo/DMBA_17790&gt;</t>
        </is>
      </c>
    </row>
    <row r="1089">
      <c r="A1089">
        <f>HYPERLINK("https://www.ebi.ac.uk/ols/ontologies/uberon/terms?iri=http://purl.obolibrary.org/obo/UBERON_0002138","habenulo-interpeduncular tract")</f>
        <v/>
      </c>
      <c r="B1089" t="inlineStr">
        <is>
          <t>&lt;http://purl.obolibrary.org/obo/UBERON_0002138&gt;</t>
        </is>
      </c>
      <c r="C1089" t="inlineStr">
        <is>
          <t>fasciculus retroflexus</t>
        </is>
      </c>
      <c r="D1089" t="inlineStr">
        <is>
          <t>&lt;http://purl.obolibrary.org/obo/HBA_12953&gt;</t>
        </is>
      </c>
    </row>
    <row r="1090">
      <c r="A1090">
        <f>HYPERLINK("https://www.ebi.ac.uk/ols/ontologies/uberon/terms?iri=http://purl.obolibrary.org/obo/UBERON_0002138","habenulo-interpeduncular tract")</f>
        <v/>
      </c>
      <c r="B1090" t="inlineStr">
        <is>
          <t>&lt;http://purl.obolibrary.org/obo/UBERON_0002138&gt;</t>
        </is>
      </c>
      <c r="C1090" t="inlineStr">
        <is>
          <t>fasciculus retroflexus</t>
        </is>
      </c>
      <c r="D1090" t="inlineStr">
        <is>
          <t>&lt;http://purl.obolibrary.org/obo/MBA_595&gt;</t>
        </is>
      </c>
    </row>
    <row r="1091">
      <c r="A1091">
        <f>HYPERLINK("https://www.ebi.ac.uk/ols/ontologies/uberon/terms?iri=http://purl.obolibrary.org/obo/UBERON_0002626","head of caudate nucleus")</f>
        <v/>
      </c>
      <c r="B1091" t="inlineStr">
        <is>
          <t>&lt;http://purl.obolibrary.org/obo/UBERON_0002626&gt;</t>
        </is>
      </c>
      <c r="C1091" t="inlineStr">
        <is>
          <t>head of caudate</t>
        </is>
      </c>
      <c r="D1091" t="inlineStr">
        <is>
          <t>&lt;http://purl.obolibrary.org/obo/DHBA_10335&gt;</t>
        </is>
      </c>
    </row>
    <row r="1092">
      <c r="A1092">
        <f>HYPERLINK("https://www.ebi.ac.uk/ols/ontologies/uberon/terms?iri=http://purl.obolibrary.org/obo/UBERON_0002626","head of caudate nucleus")</f>
        <v/>
      </c>
      <c r="B1092" t="inlineStr">
        <is>
          <t>&lt;http://purl.obolibrary.org/obo/UBERON_0002626&gt;</t>
        </is>
      </c>
      <c r="C1092" t="inlineStr">
        <is>
          <t>head of the caudate nucleus</t>
        </is>
      </c>
      <c r="D1092" t="inlineStr">
        <is>
          <t>&lt;http://purl.obolibrary.org/obo/HBA_12900&gt;</t>
        </is>
      </c>
    </row>
    <row r="1093">
      <c r="A1093">
        <f>HYPERLINK("https://www.ebi.ac.uk/ols/ontologies/uberon/terms?iri=http://purl.obolibrary.org/obo/UBERON_0014647","hemisphere part of cerebellar anterior lobe")</f>
        <v/>
      </c>
      <c r="B1093" t="inlineStr">
        <is>
          <t>&lt;http://purl.obolibrary.org/obo/UBERON_0014647&gt;</t>
        </is>
      </c>
      <c r="C1093" t="inlineStr">
        <is>
          <t>Anterior Lobe</t>
        </is>
      </c>
      <c r="D1093" t="inlineStr">
        <is>
          <t>&lt;http://purl.obolibrary.org/obo/HBA_12931&gt;</t>
        </is>
      </c>
    </row>
    <row r="1094">
      <c r="A1094">
        <f>HYPERLINK("https://www.ebi.ac.uk/ols/ontologies/uberon/terms?iri=http://purl.obolibrary.org/obo/UBERON_0014647","hemisphere part of cerebellar anterior lobe")</f>
        <v/>
      </c>
      <c r="B1094" t="inlineStr">
        <is>
          <t>&lt;http://purl.obolibrary.org/obo/UBERON_0014647&gt;</t>
        </is>
      </c>
      <c r="C1094" t="inlineStr">
        <is>
          <t>Lobule V</t>
        </is>
      </c>
      <c r="D1094" t="inlineStr">
        <is>
          <t>&lt;http://purl.obolibrary.org/obo/MBA_1001&gt;</t>
        </is>
      </c>
    </row>
    <row r="1095">
      <c r="A1095">
        <f>HYPERLINK("https://www.ebi.ac.uk/ols/ontologies/uberon/terms?iri=http://purl.obolibrary.org/obo/UBERON_0014647","hemisphere part of cerebellar anterior lobe")</f>
        <v/>
      </c>
      <c r="B1095" t="inlineStr">
        <is>
          <t>&lt;http://purl.obolibrary.org/obo/UBERON_0014647&gt;</t>
        </is>
      </c>
      <c r="C1095" t="inlineStr">
        <is>
          <t>Lingula (I), granular layer</t>
        </is>
      </c>
      <c r="D1095" t="inlineStr">
        <is>
          <t>&lt;http://purl.obolibrary.org/obo/MBA_10705&gt;</t>
        </is>
      </c>
    </row>
    <row r="1096">
      <c r="A1096">
        <f>HYPERLINK("https://www.ebi.ac.uk/ols/ontologies/uberon/terms?iri=http://purl.obolibrary.org/obo/UBERON_0014647","hemisphere part of cerebellar anterior lobe")</f>
        <v/>
      </c>
      <c r="B1096" t="inlineStr">
        <is>
          <t>&lt;http://purl.obolibrary.org/obo/UBERON_0014647&gt;</t>
        </is>
      </c>
      <c r="C1096" t="inlineStr">
        <is>
          <t>Lingula (I), Purkinje layer</t>
        </is>
      </c>
      <c r="D1096" t="inlineStr">
        <is>
          <t>&lt;http://purl.obolibrary.org/obo/MBA_10706&gt;</t>
        </is>
      </c>
    </row>
    <row r="1097">
      <c r="A1097">
        <f>HYPERLINK("https://www.ebi.ac.uk/ols/ontologies/uberon/terms?iri=http://purl.obolibrary.org/obo/UBERON_0014647","hemisphere part of cerebellar anterior lobe")</f>
        <v/>
      </c>
      <c r="B1097" t="inlineStr">
        <is>
          <t>&lt;http://purl.obolibrary.org/obo/UBERON_0014647&gt;</t>
        </is>
      </c>
      <c r="C1097" t="inlineStr">
        <is>
          <t>Lingula (I), molecular layer</t>
        </is>
      </c>
      <c r="D1097" t="inlineStr">
        <is>
          <t>&lt;http://purl.obolibrary.org/obo/MBA_10707&gt;</t>
        </is>
      </c>
    </row>
    <row r="1098">
      <c r="A1098">
        <f>HYPERLINK("https://www.ebi.ac.uk/ols/ontologies/uberon/terms?iri=http://purl.obolibrary.org/obo/UBERON_0014647","hemisphere part of cerebellar anterior lobe")</f>
        <v/>
      </c>
      <c r="B1098" t="inlineStr">
        <is>
          <t>&lt;http://purl.obolibrary.org/obo/UBERON_0014647&gt;</t>
        </is>
      </c>
      <c r="C1098" t="inlineStr">
        <is>
          <t>Lobule II, granular layer</t>
        </is>
      </c>
      <c r="D1098" t="inlineStr">
        <is>
          <t>&lt;http://purl.obolibrary.org/obo/MBA_10708&gt;</t>
        </is>
      </c>
    </row>
    <row r="1099">
      <c r="A1099">
        <f>HYPERLINK("https://www.ebi.ac.uk/ols/ontologies/uberon/terms?iri=http://purl.obolibrary.org/obo/UBERON_0014647","hemisphere part of cerebellar anterior lobe")</f>
        <v/>
      </c>
      <c r="B1099" t="inlineStr">
        <is>
          <t>&lt;http://purl.obolibrary.org/obo/UBERON_0014647&gt;</t>
        </is>
      </c>
      <c r="C1099" t="inlineStr">
        <is>
          <t>Lobule II, Purkinje layer</t>
        </is>
      </c>
      <c r="D1099" t="inlineStr">
        <is>
          <t>&lt;http://purl.obolibrary.org/obo/MBA_10709&gt;</t>
        </is>
      </c>
    </row>
    <row r="1100">
      <c r="A1100">
        <f>HYPERLINK("https://www.ebi.ac.uk/ols/ontologies/uberon/terms?iri=http://purl.obolibrary.org/obo/UBERON_0014647","hemisphere part of cerebellar anterior lobe")</f>
        <v/>
      </c>
      <c r="B1100" t="inlineStr">
        <is>
          <t>&lt;http://purl.obolibrary.org/obo/UBERON_0014647&gt;</t>
        </is>
      </c>
      <c r="C1100" t="inlineStr">
        <is>
          <t>Lobule II, molecular layer</t>
        </is>
      </c>
      <c r="D1100" t="inlineStr">
        <is>
          <t>&lt;http://purl.obolibrary.org/obo/MBA_10710&gt;</t>
        </is>
      </c>
    </row>
    <row r="1101">
      <c r="A1101">
        <f>HYPERLINK("https://www.ebi.ac.uk/ols/ontologies/uberon/terms?iri=http://purl.obolibrary.org/obo/UBERON_0014647","hemisphere part of cerebellar anterior lobe")</f>
        <v/>
      </c>
      <c r="B1101" t="inlineStr">
        <is>
          <t>&lt;http://purl.obolibrary.org/obo/UBERON_0014647&gt;</t>
        </is>
      </c>
      <c r="C1101" t="inlineStr">
        <is>
          <t>Lobule III, granular layer</t>
        </is>
      </c>
      <c r="D1101" t="inlineStr">
        <is>
          <t>&lt;http://purl.obolibrary.org/obo/MBA_10711&gt;</t>
        </is>
      </c>
    </row>
    <row r="1102">
      <c r="A1102">
        <f>HYPERLINK("https://www.ebi.ac.uk/ols/ontologies/uberon/terms?iri=http://purl.obolibrary.org/obo/UBERON_0014647","hemisphere part of cerebellar anterior lobe")</f>
        <v/>
      </c>
      <c r="B1102" t="inlineStr">
        <is>
          <t>&lt;http://purl.obolibrary.org/obo/UBERON_0014647&gt;</t>
        </is>
      </c>
      <c r="C1102" t="inlineStr">
        <is>
          <t>Lobule III, Purkinje layer</t>
        </is>
      </c>
      <c r="D1102" t="inlineStr">
        <is>
          <t>&lt;http://purl.obolibrary.org/obo/MBA_10712&gt;</t>
        </is>
      </c>
    </row>
    <row r="1103">
      <c r="A1103">
        <f>HYPERLINK("https://www.ebi.ac.uk/ols/ontologies/uberon/terms?iri=http://purl.obolibrary.org/obo/UBERON_0014647","hemisphere part of cerebellar anterior lobe")</f>
        <v/>
      </c>
      <c r="B1103" t="inlineStr">
        <is>
          <t>&lt;http://purl.obolibrary.org/obo/UBERON_0014647&gt;</t>
        </is>
      </c>
      <c r="C1103" t="inlineStr">
        <is>
          <t>Lobule III, molecular layer</t>
        </is>
      </c>
      <c r="D1103" t="inlineStr">
        <is>
          <t>&lt;http://purl.obolibrary.org/obo/MBA_10713&gt;</t>
        </is>
      </c>
    </row>
    <row r="1104">
      <c r="A1104">
        <f>HYPERLINK("https://www.ebi.ac.uk/ols/ontologies/uberon/terms?iri=http://purl.obolibrary.org/obo/UBERON_0014647","hemisphere part of cerebellar anterior lobe")</f>
        <v/>
      </c>
      <c r="B1104" t="inlineStr">
        <is>
          <t>&lt;http://purl.obolibrary.org/obo/UBERON_0014647&gt;</t>
        </is>
      </c>
      <c r="C1104" t="inlineStr">
        <is>
          <t>Lobule IV, granular layer</t>
        </is>
      </c>
      <c r="D1104" t="inlineStr">
        <is>
          <t>&lt;http://purl.obolibrary.org/obo/MBA_10714&gt;</t>
        </is>
      </c>
    </row>
    <row r="1105">
      <c r="A1105">
        <f>HYPERLINK("https://www.ebi.ac.uk/ols/ontologies/uberon/terms?iri=http://purl.obolibrary.org/obo/UBERON_0014647","hemisphere part of cerebellar anterior lobe")</f>
        <v/>
      </c>
      <c r="B1105" t="inlineStr">
        <is>
          <t>&lt;http://purl.obolibrary.org/obo/UBERON_0014647&gt;</t>
        </is>
      </c>
      <c r="C1105" t="inlineStr">
        <is>
          <t>Lobule IV, Purkinje layer</t>
        </is>
      </c>
      <c r="D1105" t="inlineStr">
        <is>
          <t>&lt;http://purl.obolibrary.org/obo/MBA_10715&gt;</t>
        </is>
      </c>
    </row>
    <row r="1106">
      <c r="A1106">
        <f>HYPERLINK("https://www.ebi.ac.uk/ols/ontologies/uberon/terms?iri=http://purl.obolibrary.org/obo/UBERON_0014647","hemisphere part of cerebellar anterior lobe")</f>
        <v/>
      </c>
      <c r="B1106" t="inlineStr">
        <is>
          <t>&lt;http://purl.obolibrary.org/obo/UBERON_0014647&gt;</t>
        </is>
      </c>
      <c r="C1106" t="inlineStr">
        <is>
          <t>Lobule IV, molecular layer</t>
        </is>
      </c>
      <c r="D1106" t="inlineStr">
        <is>
          <t>&lt;http://purl.obolibrary.org/obo/MBA_10716&gt;</t>
        </is>
      </c>
    </row>
    <row r="1107">
      <c r="A1107">
        <f>HYPERLINK("https://www.ebi.ac.uk/ols/ontologies/uberon/terms?iri=http://purl.obolibrary.org/obo/UBERON_0014647","hemisphere part of cerebellar anterior lobe")</f>
        <v/>
      </c>
      <c r="B1107" t="inlineStr">
        <is>
          <t>&lt;http://purl.obolibrary.org/obo/UBERON_0014647&gt;</t>
        </is>
      </c>
      <c r="C1107" t="inlineStr">
        <is>
          <t>Lobule V, granular layer</t>
        </is>
      </c>
      <c r="D1107" t="inlineStr">
        <is>
          <t>&lt;http://purl.obolibrary.org/obo/MBA_10717&gt;</t>
        </is>
      </c>
    </row>
    <row r="1108">
      <c r="A1108">
        <f>HYPERLINK("https://www.ebi.ac.uk/ols/ontologies/uberon/terms?iri=http://purl.obolibrary.org/obo/UBERON_0014647","hemisphere part of cerebellar anterior lobe")</f>
        <v/>
      </c>
      <c r="B1108" t="inlineStr">
        <is>
          <t>&lt;http://purl.obolibrary.org/obo/UBERON_0014647&gt;</t>
        </is>
      </c>
      <c r="C1108" t="inlineStr">
        <is>
          <t>Lobule V, Purkinje layer</t>
        </is>
      </c>
      <c r="D1108" t="inlineStr">
        <is>
          <t>&lt;http://purl.obolibrary.org/obo/MBA_10718&gt;</t>
        </is>
      </c>
    </row>
    <row r="1109">
      <c r="A1109">
        <f>HYPERLINK("https://www.ebi.ac.uk/ols/ontologies/uberon/terms?iri=http://purl.obolibrary.org/obo/UBERON_0014647","hemisphere part of cerebellar anterior lobe")</f>
        <v/>
      </c>
      <c r="B1109" t="inlineStr">
        <is>
          <t>&lt;http://purl.obolibrary.org/obo/UBERON_0014647&gt;</t>
        </is>
      </c>
      <c r="C1109" t="inlineStr">
        <is>
          <t>Lobule V, molecular layer</t>
        </is>
      </c>
      <c r="D1109" t="inlineStr">
        <is>
          <t>&lt;http://purl.obolibrary.org/obo/MBA_10719&gt;</t>
        </is>
      </c>
    </row>
    <row r="1110">
      <c r="A1110">
        <f>HYPERLINK("https://www.ebi.ac.uk/ols/ontologies/uberon/terms?iri=http://purl.obolibrary.org/obo/UBERON_0014647","hemisphere part of cerebellar anterior lobe")</f>
        <v/>
      </c>
      <c r="B1110" t="inlineStr">
        <is>
          <t>&lt;http://purl.obolibrary.org/obo/UBERON_0014647&gt;</t>
        </is>
      </c>
      <c r="C1110" t="inlineStr">
        <is>
          <t>Lobules IV-V, granular layer</t>
        </is>
      </c>
      <c r="D1110" t="inlineStr">
        <is>
          <t>&lt;http://purl.obolibrary.org/obo/MBA_10720&gt;</t>
        </is>
      </c>
    </row>
    <row r="1111">
      <c r="A1111">
        <f>HYPERLINK("https://www.ebi.ac.uk/ols/ontologies/uberon/terms?iri=http://purl.obolibrary.org/obo/UBERON_0014647","hemisphere part of cerebellar anterior lobe")</f>
        <v/>
      </c>
      <c r="B1111" t="inlineStr">
        <is>
          <t>&lt;http://purl.obolibrary.org/obo/UBERON_0014647&gt;</t>
        </is>
      </c>
      <c r="C1111" t="inlineStr">
        <is>
          <t>Lobules IV-V, Purkinje layer</t>
        </is>
      </c>
      <c r="D1111" t="inlineStr">
        <is>
          <t>&lt;http://purl.obolibrary.org/obo/MBA_10721&gt;</t>
        </is>
      </c>
    </row>
    <row r="1112">
      <c r="A1112">
        <f>HYPERLINK("https://www.ebi.ac.uk/ols/ontologies/uberon/terms?iri=http://purl.obolibrary.org/obo/UBERON_0014647","hemisphere part of cerebellar anterior lobe")</f>
        <v/>
      </c>
      <c r="B1112" t="inlineStr">
        <is>
          <t>&lt;http://purl.obolibrary.org/obo/UBERON_0014647&gt;</t>
        </is>
      </c>
      <c r="C1112" t="inlineStr">
        <is>
          <t>Lobules IV-V, molecular layer</t>
        </is>
      </c>
      <c r="D1112" t="inlineStr">
        <is>
          <t>&lt;http://purl.obolibrary.org/obo/MBA_10722&gt;</t>
        </is>
      </c>
    </row>
    <row r="1113">
      <c r="A1113">
        <f>HYPERLINK("https://www.ebi.ac.uk/ols/ontologies/uberon/terms?iri=http://purl.obolibrary.org/obo/UBERON_0014647","hemisphere part of cerebellar anterior lobe")</f>
        <v/>
      </c>
      <c r="B1113" t="inlineStr">
        <is>
          <t>&lt;http://purl.obolibrary.org/obo/UBERON_0014647&gt;</t>
        </is>
      </c>
      <c r="C1113" t="inlineStr">
        <is>
          <t>Lobules IV-V</t>
        </is>
      </c>
      <c r="D1113" t="inlineStr">
        <is>
          <t>&lt;http://purl.obolibrary.org/obo/MBA_1091&gt;</t>
        </is>
      </c>
    </row>
    <row r="1114">
      <c r="A1114">
        <f>HYPERLINK("https://www.ebi.ac.uk/ols/ontologies/uberon/terms?iri=http://purl.obolibrary.org/obo/UBERON_0014647","hemisphere part of cerebellar anterior lobe")</f>
        <v/>
      </c>
      <c r="B1114" t="inlineStr">
        <is>
          <t>&lt;http://purl.obolibrary.org/obo/UBERON_0014647&gt;</t>
        </is>
      </c>
      <c r="C1114" t="inlineStr">
        <is>
          <t>Lingula (I)</t>
        </is>
      </c>
      <c r="D1114" t="inlineStr">
        <is>
          <t>&lt;http://purl.obolibrary.org/obo/MBA_912&gt;</t>
        </is>
      </c>
    </row>
    <row r="1115">
      <c r="A1115">
        <f>HYPERLINK("https://www.ebi.ac.uk/ols/ontologies/uberon/terms?iri=http://purl.obolibrary.org/obo/UBERON_0014647","hemisphere part of cerebellar anterior lobe")</f>
        <v/>
      </c>
      <c r="B1115" t="inlineStr">
        <is>
          <t>&lt;http://purl.obolibrary.org/obo/UBERON_0014647&gt;</t>
        </is>
      </c>
      <c r="C1115" t="inlineStr">
        <is>
          <t>Central lobule</t>
        </is>
      </c>
      <c r="D1115" t="inlineStr">
        <is>
          <t>&lt;http://purl.obolibrary.org/obo/MBA_920&gt;</t>
        </is>
      </c>
    </row>
    <row r="1116">
      <c r="A1116">
        <f>HYPERLINK("https://www.ebi.ac.uk/ols/ontologies/uberon/terms?iri=http://purl.obolibrary.org/obo/UBERON_0014647","hemisphere part of cerebellar anterior lobe")</f>
        <v/>
      </c>
      <c r="B1116" t="inlineStr">
        <is>
          <t>&lt;http://purl.obolibrary.org/obo/UBERON_0014647&gt;</t>
        </is>
      </c>
      <c r="C1116" t="inlineStr">
        <is>
          <t>Culmen</t>
        </is>
      </c>
      <c r="D1116" t="inlineStr">
        <is>
          <t>&lt;http://purl.obolibrary.org/obo/MBA_928&gt;</t>
        </is>
      </c>
    </row>
    <row r="1117">
      <c r="A1117">
        <f>HYPERLINK("https://www.ebi.ac.uk/ols/ontologies/uberon/terms?iri=http://purl.obolibrary.org/obo/UBERON_0014647","hemisphere part of cerebellar anterior lobe")</f>
        <v/>
      </c>
      <c r="B1117" t="inlineStr">
        <is>
          <t>&lt;http://purl.obolibrary.org/obo/UBERON_0014647&gt;</t>
        </is>
      </c>
      <c r="C1117" t="inlineStr">
        <is>
          <t>Lobule II</t>
        </is>
      </c>
      <c r="D1117" t="inlineStr">
        <is>
          <t>&lt;http://purl.obolibrary.org/obo/MBA_976&gt;</t>
        </is>
      </c>
    </row>
    <row r="1118">
      <c r="A1118">
        <f>HYPERLINK("https://www.ebi.ac.uk/ols/ontologies/uberon/terms?iri=http://purl.obolibrary.org/obo/UBERON_0014647","hemisphere part of cerebellar anterior lobe")</f>
        <v/>
      </c>
      <c r="B1118" t="inlineStr">
        <is>
          <t>&lt;http://purl.obolibrary.org/obo/UBERON_0014647&gt;</t>
        </is>
      </c>
      <c r="C1118" t="inlineStr">
        <is>
          <t>Lobule III</t>
        </is>
      </c>
      <c r="D1118" t="inlineStr">
        <is>
          <t>&lt;http://purl.obolibrary.org/obo/MBA_984&gt;</t>
        </is>
      </c>
    </row>
    <row r="1119">
      <c r="A1119">
        <f>HYPERLINK("https://www.ebi.ac.uk/ols/ontologies/uberon/terms?iri=http://purl.obolibrary.org/obo/UBERON_0014647","hemisphere part of cerebellar anterior lobe")</f>
        <v/>
      </c>
      <c r="B1119" t="inlineStr">
        <is>
          <t>&lt;http://purl.obolibrary.org/obo/UBERON_0014647&gt;</t>
        </is>
      </c>
      <c r="C1119" t="inlineStr">
        <is>
          <t>Lobule IV</t>
        </is>
      </c>
      <c r="D1119" t="inlineStr">
        <is>
          <t>&lt;http://purl.obolibrary.org/obo/MBA_992&gt;</t>
        </is>
      </c>
    </row>
    <row r="1120">
      <c r="A1120">
        <f>HYPERLINK("https://www.ebi.ac.uk/ols/ontologies/uberon/terms?iri=http://purl.obolibrary.org/obo/UBERON_0014648","hemisphere part of cerebellar posterior lobe")</f>
        <v/>
      </c>
      <c r="B1120" t="inlineStr">
        <is>
          <t>&lt;http://purl.obolibrary.org/obo/UBERON_0014648&gt;</t>
        </is>
      </c>
      <c r="C1120" t="inlineStr">
        <is>
          <t>paramedian lobule</t>
        </is>
      </c>
      <c r="D1120" t="inlineStr">
        <is>
          <t>&lt;http://purl.obolibrary.org/obo/DMBA_16943&gt;</t>
        </is>
      </c>
    </row>
    <row r="1121">
      <c r="A1121">
        <f>HYPERLINK("https://www.ebi.ac.uk/ols/ontologies/uberon/terms?iri=http://purl.obolibrary.org/obo/UBERON_0014648","hemisphere part of cerebellar posterior lobe")</f>
        <v/>
      </c>
      <c r="B1121" t="inlineStr">
        <is>
          <t>&lt;http://purl.obolibrary.org/obo/UBERON_0014648&gt;</t>
        </is>
      </c>
      <c r="C1121" t="inlineStr">
        <is>
          <t>Posterior Lobe</t>
        </is>
      </c>
      <c r="D1121" t="inlineStr">
        <is>
          <t>&lt;http://purl.obolibrary.org/obo/HBA_12936&gt;</t>
        </is>
      </c>
    </row>
    <row r="1122">
      <c r="A1122">
        <f>HYPERLINK("https://www.ebi.ac.uk/ols/ontologies/uberon/terms?iri=http://purl.obolibrary.org/obo/UBERON_0014648","hemisphere part of cerebellar posterior lobe")</f>
        <v/>
      </c>
      <c r="B1122" t="inlineStr">
        <is>
          <t>&lt;http://purl.obolibrary.org/obo/UBERON_0014648&gt;</t>
        </is>
      </c>
      <c r="C1122" t="inlineStr">
        <is>
          <t>Paramedian lobule</t>
        </is>
      </c>
      <c r="D1122" t="inlineStr">
        <is>
          <t>&lt;http://purl.obolibrary.org/obo/MBA_1025&gt;</t>
        </is>
      </c>
    </row>
    <row r="1123">
      <c r="A1123">
        <f>HYPERLINK("https://www.ebi.ac.uk/ols/ontologies/uberon/terms?iri=http://purl.obolibrary.org/obo/UBERON_0014648","hemisphere part of cerebellar posterior lobe")</f>
        <v/>
      </c>
      <c r="B1123" t="inlineStr">
        <is>
          <t>&lt;http://purl.obolibrary.org/obo/UBERON_0014648&gt;</t>
        </is>
      </c>
      <c r="C1123" t="inlineStr">
        <is>
          <t>Simple lobule, granular layer</t>
        </is>
      </c>
      <c r="D1123" t="inlineStr">
        <is>
          <t>&lt;http://purl.obolibrary.org/obo/MBA_10672&gt;</t>
        </is>
      </c>
    </row>
    <row r="1124">
      <c r="A1124">
        <f>HYPERLINK("https://www.ebi.ac.uk/ols/ontologies/uberon/terms?iri=http://purl.obolibrary.org/obo/UBERON_0014648","hemisphere part of cerebellar posterior lobe")</f>
        <v/>
      </c>
      <c r="B1124" t="inlineStr">
        <is>
          <t>&lt;http://purl.obolibrary.org/obo/UBERON_0014648&gt;</t>
        </is>
      </c>
      <c r="C1124" t="inlineStr">
        <is>
          <t>Simple lobule, Purkinje layer</t>
        </is>
      </c>
      <c r="D1124" t="inlineStr">
        <is>
          <t>&lt;http://purl.obolibrary.org/obo/MBA_10673&gt;</t>
        </is>
      </c>
    </row>
    <row r="1125">
      <c r="A1125">
        <f>HYPERLINK("https://www.ebi.ac.uk/ols/ontologies/uberon/terms?iri=http://purl.obolibrary.org/obo/UBERON_0014648","hemisphere part of cerebellar posterior lobe")</f>
        <v/>
      </c>
      <c r="B1125" t="inlineStr">
        <is>
          <t>&lt;http://purl.obolibrary.org/obo/UBERON_0014648&gt;</t>
        </is>
      </c>
      <c r="C1125" t="inlineStr">
        <is>
          <t>Simple lobule, molecular layer</t>
        </is>
      </c>
      <c r="D1125" t="inlineStr">
        <is>
          <t>&lt;http://purl.obolibrary.org/obo/MBA_10674&gt;</t>
        </is>
      </c>
    </row>
    <row r="1126">
      <c r="A1126">
        <f>HYPERLINK("https://www.ebi.ac.uk/ols/ontologies/uberon/terms?iri=http://purl.obolibrary.org/obo/UBERON_0014648","hemisphere part of cerebellar posterior lobe")</f>
        <v/>
      </c>
      <c r="B1126" t="inlineStr">
        <is>
          <t>&lt;http://purl.obolibrary.org/obo/UBERON_0014648&gt;</t>
        </is>
      </c>
      <c r="C1126" t="inlineStr">
        <is>
          <t>Crus 1, granular layer</t>
        </is>
      </c>
      <c r="D1126" t="inlineStr">
        <is>
          <t>&lt;http://purl.obolibrary.org/obo/MBA_10675&gt;</t>
        </is>
      </c>
    </row>
    <row r="1127">
      <c r="A1127">
        <f>HYPERLINK("https://www.ebi.ac.uk/ols/ontologies/uberon/terms?iri=http://purl.obolibrary.org/obo/UBERON_0014648","hemisphere part of cerebellar posterior lobe")</f>
        <v/>
      </c>
      <c r="B1127" t="inlineStr">
        <is>
          <t>&lt;http://purl.obolibrary.org/obo/UBERON_0014648&gt;</t>
        </is>
      </c>
      <c r="C1127" t="inlineStr">
        <is>
          <t>Crus 1, Purkinje layer</t>
        </is>
      </c>
      <c r="D1127" t="inlineStr">
        <is>
          <t>&lt;http://purl.obolibrary.org/obo/MBA_10676&gt;</t>
        </is>
      </c>
    </row>
    <row r="1128">
      <c r="A1128">
        <f>HYPERLINK("https://www.ebi.ac.uk/ols/ontologies/uberon/terms?iri=http://purl.obolibrary.org/obo/UBERON_0014648","hemisphere part of cerebellar posterior lobe")</f>
        <v/>
      </c>
      <c r="B1128" t="inlineStr">
        <is>
          <t>&lt;http://purl.obolibrary.org/obo/UBERON_0014648&gt;</t>
        </is>
      </c>
      <c r="C1128" t="inlineStr">
        <is>
          <t>Crus 1, molecular layer</t>
        </is>
      </c>
      <c r="D1128" t="inlineStr">
        <is>
          <t>&lt;http://purl.obolibrary.org/obo/MBA_10677&gt;</t>
        </is>
      </c>
    </row>
    <row r="1129">
      <c r="A1129">
        <f>HYPERLINK("https://www.ebi.ac.uk/ols/ontologies/uberon/terms?iri=http://purl.obolibrary.org/obo/UBERON_0014648","hemisphere part of cerebellar posterior lobe")</f>
        <v/>
      </c>
      <c r="B1129" t="inlineStr">
        <is>
          <t>&lt;http://purl.obolibrary.org/obo/UBERON_0014648&gt;</t>
        </is>
      </c>
      <c r="C1129" t="inlineStr">
        <is>
          <t>Crus 2, granular layer</t>
        </is>
      </c>
      <c r="D1129" t="inlineStr">
        <is>
          <t>&lt;http://purl.obolibrary.org/obo/MBA_10678&gt;</t>
        </is>
      </c>
    </row>
    <row r="1130">
      <c r="A1130">
        <f>HYPERLINK("https://www.ebi.ac.uk/ols/ontologies/uberon/terms?iri=http://purl.obolibrary.org/obo/UBERON_0014648","hemisphere part of cerebellar posterior lobe")</f>
        <v/>
      </c>
      <c r="B1130" t="inlineStr">
        <is>
          <t>&lt;http://purl.obolibrary.org/obo/UBERON_0014648&gt;</t>
        </is>
      </c>
      <c r="C1130" t="inlineStr">
        <is>
          <t>Crus 2, Purkinje layer</t>
        </is>
      </c>
      <c r="D1130" t="inlineStr">
        <is>
          <t>&lt;http://purl.obolibrary.org/obo/MBA_10679&gt;</t>
        </is>
      </c>
    </row>
    <row r="1131">
      <c r="A1131">
        <f>HYPERLINK("https://www.ebi.ac.uk/ols/ontologies/uberon/terms?iri=http://purl.obolibrary.org/obo/UBERON_0014648","hemisphere part of cerebellar posterior lobe")</f>
        <v/>
      </c>
      <c r="B1131" t="inlineStr">
        <is>
          <t>&lt;http://purl.obolibrary.org/obo/UBERON_0014648&gt;</t>
        </is>
      </c>
      <c r="C1131" t="inlineStr">
        <is>
          <t>Crus 2, molecular layer</t>
        </is>
      </c>
      <c r="D1131" t="inlineStr">
        <is>
          <t>&lt;http://purl.obolibrary.org/obo/MBA_10680&gt;</t>
        </is>
      </c>
    </row>
    <row r="1132">
      <c r="A1132">
        <f>HYPERLINK("https://www.ebi.ac.uk/ols/ontologies/uberon/terms?iri=http://purl.obolibrary.org/obo/UBERON_0014648","hemisphere part of cerebellar posterior lobe")</f>
        <v/>
      </c>
      <c r="B1132" t="inlineStr">
        <is>
          <t>&lt;http://purl.obolibrary.org/obo/UBERON_0014648&gt;</t>
        </is>
      </c>
      <c r="C1132" t="inlineStr">
        <is>
          <t>Paramedian lobule, granular layer</t>
        </is>
      </c>
      <c r="D1132" t="inlineStr">
        <is>
          <t>&lt;http://purl.obolibrary.org/obo/MBA_10681&gt;</t>
        </is>
      </c>
    </row>
    <row r="1133">
      <c r="A1133">
        <f>HYPERLINK("https://www.ebi.ac.uk/ols/ontologies/uberon/terms?iri=http://purl.obolibrary.org/obo/UBERON_0014648","hemisphere part of cerebellar posterior lobe")</f>
        <v/>
      </c>
      <c r="B1133" t="inlineStr">
        <is>
          <t>&lt;http://purl.obolibrary.org/obo/UBERON_0014648&gt;</t>
        </is>
      </c>
      <c r="C1133" t="inlineStr">
        <is>
          <t>Paramedian lobule, Purkinje layer</t>
        </is>
      </c>
      <c r="D1133" t="inlineStr">
        <is>
          <t>&lt;http://purl.obolibrary.org/obo/MBA_10682&gt;</t>
        </is>
      </c>
    </row>
    <row r="1134">
      <c r="A1134">
        <f>HYPERLINK("https://www.ebi.ac.uk/ols/ontologies/uberon/terms?iri=http://purl.obolibrary.org/obo/UBERON_0014648","hemisphere part of cerebellar posterior lobe")</f>
        <v/>
      </c>
      <c r="B1134" t="inlineStr">
        <is>
          <t>&lt;http://purl.obolibrary.org/obo/UBERON_0014648&gt;</t>
        </is>
      </c>
      <c r="C1134" t="inlineStr">
        <is>
          <t>Paramedian lobule, molecular layer</t>
        </is>
      </c>
      <c r="D1134" t="inlineStr">
        <is>
          <t>&lt;http://purl.obolibrary.org/obo/MBA_10683&gt;</t>
        </is>
      </c>
    </row>
    <row r="1135">
      <c r="A1135">
        <f>HYPERLINK("https://www.ebi.ac.uk/ols/ontologies/uberon/terms?iri=http://purl.obolibrary.org/obo/UBERON_0014648","hemisphere part of cerebellar posterior lobe")</f>
        <v/>
      </c>
      <c r="B1135" t="inlineStr">
        <is>
          <t>&lt;http://purl.obolibrary.org/obo/UBERON_0014648&gt;</t>
        </is>
      </c>
      <c r="C1135" t="inlineStr">
        <is>
          <t>Declive (VI), granular layer</t>
        </is>
      </c>
      <c r="D1135" t="inlineStr">
        <is>
          <t>&lt;http://purl.obolibrary.org/obo/MBA_10723&gt;</t>
        </is>
      </c>
    </row>
    <row r="1136">
      <c r="A1136">
        <f>HYPERLINK("https://www.ebi.ac.uk/ols/ontologies/uberon/terms?iri=http://purl.obolibrary.org/obo/UBERON_0014648","hemisphere part of cerebellar posterior lobe")</f>
        <v/>
      </c>
      <c r="B1136" t="inlineStr">
        <is>
          <t>&lt;http://purl.obolibrary.org/obo/UBERON_0014648&gt;</t>
        </is>
      </c>
      <c r="C1136" t="inlineStr">
        <is>
          <t>Declive (VI), Purkinje layer</t>
        </is>
      </c>
      <c r="D1136" t="inlineStr">
        <is>
          <t>&lt;http://purl.obolibrary.org/obo/MBA_10724&gt;</t>
        </is>
      </c>
    </row>
    <row r="1137">
      <c r="A1137">
        <f>HYPERLINK("https://www.ebi.ac.uk/ols/ontologies/uberon/terms?iri=http://purl.obolibrary.org/obo/UBERON_0014648","hemisphere part of cerebellar posterior lobe")</f>
        <v/>
      </c>
      <c r="B1137" t="inlineStr">
        <is>
          <t>&lt;http://purl.obolibrary.org/obo/UBERON_0014648&gt;</t>
        </is>
      </c>
      <c r="C1137" t="inlineStr">
        <is>
          <t>Declive (VI), molecular layer</t>
        </is>
      </c>
      <c r="D1137" t="inlineStr">
        <is>
          <t>&lt;http://purl.obolibrary.org/obo/MBA_10725&gt;</t>
        </is>
      </c>
    </row>
    <row r="1138">
      <c r="A1138">
        <f>HYPERLINK("https://www.ebi.ac.uk/ols/ontologies/uberon/terms?iri=http://purl.obolibrary.org/obo/UBERON_0014648","hemisphere part of cerebellar posterior lobe")</f>
        <v/>
      </c>
      <c r="B1138" t="inlineStr">
        <is>
          <t>&lt;http://purl.obolibrary.org/obo/UBERON_0014648&gt;</t>
        </is>
      </c>
      <c r="C1138" t="inlineStr">
        <is>
          <t>Folium-tuber vermis (VII), granular layer</t>
        </is>
      </c>
      <c r="D1138" t="inlineStr">
        <is>
          <t>&lt;http://purl.obolibrary.org/obo/MBA_10726&gt;</t>
        </is>
      </c>
    </row>
    <row r="1139">
      <c r="A1139">
        <f>HYPERLINK("https://www.ebi.ac.uk/ols/ontologies/uberon/terms?iri=http://purl.obolibrary.org/obo/UBERON_0014648","hemisphere part of cerebellar posterior lobe")</f>
        <v/>
      </c>
      <c r="B1139" t="inlineStr">
        <is>
          <t>&lt;http://purl.obolibrary.org/obo/UBERON_0014648&gt;</t>
        </is>
      </c>
      <c r="C1139" t="inlineStr">
        <is>
          <t>Folium-tuber vermis (VII), Purkinje layer</t>
        </is>
      </c>
      <c r="D1139" t="inlineStr">
        <is>
          <t>&lt;http://purl.obolibrary.org/obo/MBA_10727&gt;</t>
        </is>
      </c>
    </row>
    <row r="1140">
      <c r="A1140">
        <f>HYPERLINK("https://www.ebi.ac.uk/ols/ontologies/uberon/terms?iri=http://purl.obolibrary.org/obo/UBERON_0014648","hemisphere part of cerebellar posterior lobe")</f>
        <v/>
      </c>
      <c r="B1140" t="inlineStr">
        <is>
          <t>&lt;http://purl.obolibrary.org/obo/UBERON_0014648&gt;</t>
        </is>
      </c>
      <c r="C1140" t="inlineStr">
        <is>
          <t>Folium-tuber vermis (VII), molecular layer</t>
        </is>
      </c>
      <c r="D1140" t="inlineStr">
        <is>
          <t>&lt;http://purl.obolibrary.org/obo/MBA_10728&gt;</t>
        </is>
      </c>
    </row>
    <row r="1141">
      <c r="A1141">
        <f>HYPERLINK("https://www.ebi.ac.uk/ols/ontologies/uberon/terms?iri=http://purl.obolibrary.org/obo/UBERON_0014648","hemisphere part of cerebellar posterior lobe")</f>
        <v/>
      </c>
      <c r="B1141" t="inlineStr">
        <is>
          <t>&lt;http://purl.obolibrary.org/obo/UBERON_0014648&gt;</t>
        </is>
      </c>
      <c r="C1141" t="inlineStr">
        <is>
          <t>Pyramus (VIII), granular layer</t>
        </is>
      </c>
      <c r="D1141" t="inlineStr">
        <is>
          <t>&lt;http://purl.obolibrary.org/obo/MBA_10729&gt;</t>
        </is>
      </c>
    </row>
    <row r="1142">
      <c r="A1142">
        <f>HYPERLINK("https://www.ebi.ac.uk/ols/ontologies/uberon/terms?iri=http://purl.obolibrary.org/obo/UBERON_0014648","hemisphere part of cerebellar posterior lobe")</f>
        <v/>
      </c>
      <c r="B1142" t="inlineStr">
        <is>
          <t>&lt;http://purl.obolibrary.org/obo/UBERON_0014648&gt;</t>
        </is>
      </c>
      <c r="C1142" t="inlineStr">
        <is>
          <t>Pyramus (VIII), Purkinje layer</t>
        </is>
      </c>
      <c r="D1142" t="inlineStr">
        <is>
          <t>&lt;http://purl.obolibrary.org/obo/MBA_10730&gt;</t>
        </is>
      </c>
    </row>
    <row r="1143">
      <c r="A1143">
        <f>HYPERLINK("https://www.ebi.ac.uk/ols/ontologies/uberon/terms?iri=http://purl.obolibrary.org/obo/UBERON_0014648","hemisphere part of cerebellar posterior lobe")</f>
        <v/>
      </c>
      <c r="B1143" t="inlineStr">
        <is>
          <t>&lt;http://purl.obolibrary.org/obo/UBERON_0014648&gt;</t>
        </is>
      </c>
      <c r="C1143" t="inlineStr">
        <is>
          <t>Pyramus (VIII), molecular layer</t>
        </is>
      </c>
      <c r="D1143" t="inlineStr">
        <is>
          <t>&lt;http://purl.obolibrary.org/obo/MBA_10731&gt;</t>
        </is>
      </c>
    </row>
    <row r="1144">
      <c r="A1144">
        <f>HYPERLINK("https://www.ebi.ac.uk/ols/ontologies/uberon/terms?iri=http://purl.obolibrary.org/obo/UBERON_0014648","hemisphere part of cerebellar posterior lobe")</f>
        <v/>
      </c>
      <c r="B1144" t="inlineStr">
        <is>
          <t>&lt;http://purl.obolibrary.org/obo/UBERON_0014648&gt;</t>
        </is>
      </c>
      <c r="C1144" t="inlineStr">
        <is>
          <t>Declive (VI)</t>
        </is>
      </c>
      <c r="D1144" t="inlineStr">
        <is>
          <t>&lt;http://purl.obolibrary.org/obo/MBA_936&gt;</t>
        </is>
      </c>
    </row>
    <row r="1145">
      <c r="A1145">
        <f>HYPERLINK("https://www.ebi.ac.uk/ols/ontologies/uberon/terms?iri=http://purl.obolibrary.org/obo/UBERON_0014648","hemisphere part of cerebellar posterior lobe")</f>
        <v/>
      </c>
      <c r="B1145" t="inlineStr">
        <is>
          <t>&lt;http://purl.obolibrary.org/obo/UBERON_0014648&gt;</t>
        </is>
      </c>
      <c r="C1145" t="inlineStr">
        <is>
          <t>Folium-tuber vermis (VII)</t>
        </is>
      </c>
      <c r="D1145" t="inlineStr">
        <is>
          <t>&lt;http://purl.obolibrary.org/obo/MBA_944&gt;</t>
        </is>
      </c>
    </row>
    <row r="1146">
      <c r="A1146">
        <f>HYPERLINK("https://www.ebi.ac.uk/ols/ontologies/uberon/terms?iri=http://purl.obolibrary.org/obo/UBERON_0014648","hemisphere part of cerebellar posterior lobe")</f>
        <v/>
      </c>
      <c r="B1146" t="inlineStr">
        <is>
          <t>&lt;http://purl.obolibrary.org/obo/UBERON_0014648&gt;</t>
        </is>
      </c>
      <c r="C1146" t="inlineStr">
        <is>
          <t>Pyramus (VIII)</t>
        </is>
      </c>
      <c r="D1146" t="inlineStr">
        <is>
          <t>&lt;http://purl.obolibrary.org/obo/MBA_951&gt;</t>
        </is>
      </c>
    </row>
    <row r="1147">
      <c r="A1147">
        <f>HYPERLINK("https://www.ebi.ac.uk/ols/ontologies/uberon/terms?iri=http://purl.obolibrary.org/obo/UBERON_0002028","hindbrain")</f>
        <v/>
      </c>
      <c r="B1147" t="inlineStr">
        <is>
          <t>&lt;http://purl.obolibrary.org/obo/UBERON_0002028&gt;</t>
        </is>
      </c>
      <c r="C1147" t="inlineStr">
        <is>
          <t>hindbrain (rhombencephalon)</t>
        </is>
      </c>
      <c r="D1147" t="inlineStr">
        <is>
          <t>&lt;http://purl.obolibrary.org/obo/DHBA_10653&gt;</t>
        </is>
      </c>
    </row>
    <row r="1148">
      <c r="A1148">
        <f>HYPERLINK("https://www.ebi.ac.uk/ols/ontologies/uberon/terms?iri=http://purl.obolibrary.org/obo/UBERON_0002028","hindbrain")</f>
        <v/>
      </c>
      <c r="B1148" t="inlineStr">
        <is>
          <t>&lt;http://purl.obolibrary.org/obo/UBERON_0002028&gt;</t>
        </is>
      </c>
      <c r="C1148" t="inlineStr">
        <is>
          <t>hindbrain</t>
        </is>
      </c>
      <c r="D1148" t="inlineStr">
        <is>
          <t>&lt;http://purl.obolibrary.org/obo/DMBA_16808&gt;</t>
        </is>
      </c>
    </row>
    <row r="1149">
      <c r="A1149">
        <f>HYPERLINK("https://www.ebi.ac.uk/ols/ontologies/uberon/terms?iri=http://purl.obolibrary.org/obo/UBERON_0002028","hindbrain")</f>
        <v/>
      </c>
      <c r="B1149" t="inlineStr">
        <is>
          <t>&lt;http://purl.obolibrary.org/obo/UBERON_0002028&gt;</t>
        </is>
      </c>
      <c r="C1149" t="inlineStr">
        <is>
          <t>Hindbrain</t>
        </is>
      </c>
      <c r="D1149" t="inlineStr">
        <is>
          <t>&lt;http://purl.obolibrary.org/obo/MBA_1065&gt;</t>
        </is>
      </c>
    </row>
    <row r="1150">
      <c r="A1150">
        <f>HYPERLINK("https://www.ebi.ac.uk/ols/ontologies/uberon/terms?iri=http://purl.obolibrary.org/obo/UBERON_0034994","hindbrain cortical intermediate zone")</f>
        <v/>
      </c>
      <c r="B1150" t="inlineStr">
        <is>
          <t>&lt;http://purl.obolibrary.org/obo/UBERON_0034994&gt;</t>
        </is>
      </c>
      <c r="C1150" t="inlineStr">
        <is>
          <t>intermediate (mantle) zone of hindbrain</t>
        </is>
      </c>
      <c r="D1150" t="inlineStr">
        <is>
          <t>&lt;http://purl.obolibrary.org/obo/DHBA_12682&gt;</t>
        </is>
      </c>
    </row>
    <row r="1151">
      <c r="A1151">
        <f>HYPERLINK("https://www.ebi.ac.uk/ols/ontologies/uberon/terms?iri=http://purl.obolibrary.org/obo/UBERON_0034709","hindbrain marginal layer")</f>
        <v/>
      </c>
      <c r="B1151" t="inlineStr">
        <is>
          <t>&lt;http://purl.obolibrary.org/obo/UBERON_0034709&gt;</t>
        </is>
      </c>
      <c r="C1151" t="inlineStr">
        <is>
          <t>marginal zone of hindbrain</t>
        </is>
      </c>
      <c r="D1151" t="inlineStr">
        <is>
          <t>&lt;http://purl.obolibrary.org/obo/DHBA_12694&gt;</t>
        </is>
      </c>
    </row>
    <row r="1152">
      <c r="A1152">
        <f>HYPERLINK("https://www.ebi.ac.uk/ols/ontologies/uberon/terms?iri=http://purl.obolibrary.org/obo/UBERON_0009662","hindbrain nucleus")</f>
        <v/>
      </c>
      <c r="B1152" t="inlineStr">
        <is>
          <t>&lt;http://purl.obolibrary.org/obo/UBERON_0009662&gt;</t>
        </is>
      </c>
      <c r="C1152" t="inlineStr">
        <is>
          <t>mesencephalic trigeminal nucleus</t>
        </is>
      </c>
      <c r="D1152" t="inlineStr">
        <is>
          <t>&lt;http://purl.obolibrary.org/obo/DHBA_12208&gt;</t>
        </is>
      </c>
    </row>
    <row r="1153">
      <c r="A1153">
        <f>HYPERLINK("https://www.ebi.ac.uk/ols/ontologies/uberon/terms?iri=http://purl.obolibrary.org/obo/UBERON_0009662","hindbrain nucleus")</f>
        <v/>
      </c>
      <c r="B1153" t="inlineStr">
        <is>
          <t>&lt;http://purl.obolibrary.org/obo/UBERON_0009662&gt;</t>
        </is>
      </c>
      <c r="C1153" t="inlineStr">
        <is>
          <t>ventral tegmental nucleus</t>
        </is>
      </c>
      <c r="D1153" t="inlineStr">
        <is>
          <t>&lt;http://purl.obolibrary.org/obo/DHBA_12266&gt;</t>
        </is>
      </c>
    </row>
    <row r="1154">
      <c r="A1154">
        <f>HYPERLINK("https://www.ebi.ac.uk/ols/ontologies/uberon/terms?iri=http://purl.obolibrary.org/obo/UBERON_0009662","hindbrain nucleus")</f>
        <v/>
      </c>
      <c r="B1154" t="inlineStr">
        <is>
          <t>&lt;http://purl.obolibrary.org/obo/UBERON_0009662&gt;</t>
        </is>
      </c>
      <c r="C1154" t="inlineStr">
        <is>
          <t>peduncular nucleus</t>
        </is>
      </c>
      <c r="D1154" t="inlineStr">
        <is>
          <t>&lt;http://purl.obolibrary.org/obo/DHBA_12413&gt;</t>
        </is>
      </c>
    </row>
    <row r="1155">
      <c r="A1155">
        <f>HYPERLINK("https://www.ebi.ac.uk/ols/ontologies/uberon/terms?iri=http://purl.obolibrary.org/obo/UBERON_0009662","hindbrain nucleus")</f>
        <v/>
      </c>
      <c r="B1155" t="inlineStr">
        <is>
          <t>&lt;http://purl.obolibrary.org/obo/UBERON_0009662&gt;</t>
        </is>
      </c>
      <c r="C1155" t="inlineStr">
        <is>
          <t>nuclei of lateral lemniscus</t>
        </is>
      </c>
      <c r="D1155" t="inlineStr">
        <is>
          <t>&lt;http://purl.obolibrary.org/obo/DHBA_12454&gt;</t>
        </is>
      </c>
    </row>
    <row r="1156">
      <c r="A1156">
        <f>HYPERLINK("https://www.ebi.ac.uk/ols/ontologies/uberon/terms?iri=http://purl.obolibrary.org/obo/UBERON_0009662","hindbrain nucleus")</f>
        <v/>
      </c>
      <c r="B1156" t="inlineStr">
        <is>
          <t>&lt;http://purl.obolibrary.org/obo/UBERON_0009662&gt;</t>
        </is>
      </c>
      <c r="C1156" t="inlineStr">
        <is>
          <t>subcoeruleus nucleus</t>
        </is>
      </c>
      <c r="D1156" t="inlineStr">
        <is>
          <t>&lt;http://purl.obolibrary.org/obo/DHBA_12500&gt;</t>
        </is>
      </c>
    </row>
    <row r="1157">
      <c r="A1157">
        <f>HYPERLINK("https://www.ebi.ac.uk/ols/ontologies/uberon/terms?iri=http://purl.obolibrary.org/obo/UBERON_0009662","hindbrain nucleus")</f>
        <v/>
      </c>
      <c r="B1157" t="inlineStr">
        <is>
          <t>&lt;http://purl.obolibrary.org/obo/UBERON_0009662&gt;</t>
        </is>
      </c>
      <c r="C1157" t="inlineStr">
        <is>
          <t>dorsal tegmental nucleus</t>
        </is>
      </c>
      <c r="D1157" t="inlineStr">
        <is>
          <t>&lt;http://purl.obolibrary.org/obo/DHBA_12508&gt;</t>
        </is>
      </c>
    </row>
    <row r="1158">
      <c r="A1158">
        <f>HYPERLINK("https://www.ebi.ac.uk/ols/ontologies/uberon/terms?iri=http://purl.obolibrary.org/obo/UBERON_0009662","hindbrain nucleus")</f>
        <v/>
      </c>
      <c r="B1158" t="inlineStr">
        <is>
          <t>&lt;http://purl.obolibrary.org/obo/UBERON_0009662&gt;</t>
        </is>
      </c>
      <c r="C1158" t="inlineStr">
        <is>
          <t>laterodorsal tegmental nucleus</t>
        </is>
      </c>
      <c r="D1158" t="inlineStr">
        <is>
          <t>&lt;http://purl.obolibrary.org/obo/DHBA_12519&gt;</t>
        </is>
      </c>
    </row>
    <row r="1159">
      <c r="A1159">
        <f>HYPERLINK("https://www.ebi.ac.uk/ols/ontologies/uberon/terms?iri=http://purl.obolibrary.org/obo/UBERON_0009662","hindbrain nucleus")</f>
        <v/>
      </c>
      <c r="B1159" t="inlineStr">
        <is>
          <t>&lt;http://purl.obolibrary.org/obo/UBERON_0009662&gt;</t>
        </is>
      </c>
      <c r="C1159" t="inlineStr">
        <is>
          <t>parabigeminal nucleus</t>
        </is>
      </c>
      <c r="D1159" t="inlineStr">
        <is>
          <t>&lt;http://purl.obolibrary.org/obo/DMBA_16862&gt;</t>
        </is>
      </c>
    </row>
    <row r="1160">
      <c r="A1160">
        <f>HYPERLINK("https://www.ebi.ac.uk/ols/ontologies/uberon/terms?iri=http://purl.obolibrary.org/obo/UBERON_0009662","hindbrain nucleus")</f>
        <v/>
      </c>
      <c r="B1160" t="inlineStr">
        <is>
          <t>&lt;http://purl.obolibrary.org/obo/UBERON_0009662&gt;</t>
        </is>
      </c>
      <c r="C1160" t="inlineStr">
        <is>
          <t>trochlear nucleus</t>
        </is>
      </c>
      <c r="D1160" t="inlineStr">
        <is>
          <t>&lt;http://purl.obolibrary.org/obo/DMBA_16903&gt;</t>
        </is>
      </c>
    </row>
    <row r="1161">
      <c r="A1161">
        <f>HYPERLINK("https://www.ebi.ac.uk/ols/ontologies/uberon/terms?iri=http://purl.obolibrary.org/obo/UBERON_0009662","hindbrain nucleus")</f>
        <v/>
      </c>
      <c r="B1161" t="inlineStr">
        <is>
          <t>&lt;http://purl.obolibrary.org/obo/UBERON_0009662&gt;</t>
        </is>
      </c>
      <c r="C1161" t="inlineStr">
        <is>
          <t>laterodorsal tegmental nucleus</t>
        </is>
      </c>
      <c r="D1161" t="inlineStr">
        <is>
          <t>&lt;http://purl.obolibrary.org/obo/DMBA_16964&gt;</t>
        </is>
      </c>
    </row>
    <row r="1162">
      <c r="A1162">
        <f>HYPERLINK("https://www.ebi.ac.uk/ols/ontologies/uberon/terms?iri=http://purl.obolibrary.org/obo/UBERON_0009662","hindbrain nucleus")</f>
        <v/>
      </c>
      <c r="B1162" t="inlineStr">
        <is>
          <t>&lt;http://purl.obolibrary.org/obo/UBERON_0009662&gt;</t>
        </is>
      </c>
      <c r="C1162" t="inlineStr">
        <is>
          <t>pedunculopontine tegmental nucleus</t>
        </is>
      </c>
      <c r="D1162" t="inlineStr">
        <is>
          <t>&lt;http://purl.obolibrary.org/obo/DMBA_16965&gt;</t>
        </is>
      </c>
    </row>
    <row r="1163">
      <c r="A1163">
        <f>HYPERLINK("https://www.ebi.ac.uk/ols/ontologies/uberon/terms?iri=http://purl.obolibrary.org/obo/UBERON_0009662","hindbrain nucleus")</f>
        <v/>
      </c>
      <c r="B1163" t="inlineStr">
        <is>
          <t>&lt;http://purl.obolibrary.org/obo/UBERON_0009662&gt;</t>
        </is>
      </c>
      <c r="C1163" t="inlineStr">
        <is>
          <t>dorsal tegmental nucleus</t>
        </is>
      </c>
      <c r="D1163" t="inlineStr">
        <is>
          <t>&lt;http://purl.obolibrary.org/obo/DMBA_17000&gt;</t>
        </is>
      </c>
    </row>
    <row r="1164">
      <c r="A1164">
        <f>HYPERLINK("https://www.ebi.ac.uk/ols/ontologies/uberon/terms?iri=http://purl.obolibrary.org/obo/UBERON_0009662","hindbrain nucleus")</f>
        <v/>
      </c>
      <c r="B1164" t="inlineStr">
        <is>
          <t>&lt;http://purl.obolibrary.org/obo/UBERON_0009662&gt;</t>
        </is>
      </c>
      <c r="C1164" t="inlineStr">
        <is>
          <t>ventral tegmental nucleus</t>
        </is>
      </c>
      <c r="D1164" t="inlineStr">
        <is>
          <t>&lt;http://purl.obolibrary.org/obo/DMBA_17007&gt;</t>
        </is>
      </c>
    </row>
    <row r="1165">
      <c r="A1165">
        <f>HYPERLINK("https://www.ebi.ac.uk/ols/ontologies/uberon/terms?iri=http://purl.obolibrary.org/obo/UBERON_0009662","hindbrain nucleus")</f>
        <v/>
      </c>
      <c r="B1165" t="inlineStr">
        <is>
          <t>&lt;http://purl.obolibrary.org/obo/UBERON_0009662&gt;</t>
        </is>
      </c>
      <c r="C1165" t="inlineStr">
        <is>
          <t>anterior tegmental nucleus</t>
        </is>
      </c>
      <c r="D1165" t="inlineStr">
        <is>
          <t>&lt;http://purl.obolibrary.org/obo/DMBA_17008&gt;</t>
        </is>
      </c>
    </row>
    <row r="1166">
      <c r="A1166">
        <f>HYPERLINK("https://www.ebi.ac.uk/ols/ontologies/uberon/terms?iri=http://purl.obolibrary.org/obo/UBERON_0009662","hindbrain nucleus")</f>
        <v/>
      </c>
      <c r="B1166" t="inlineStr">
        <is>
          <t>&lt;http://purl.obolibrary.org/obo/UBERON_0009662&gt;</t>
        </is>
      </c>
      <c r="C1166" t="inlineStr">
        <is>
          <t>dorsal tegmental nucleus</t>
        </is>
      </c>
      <c r="D1166" t="inlineStr">
        <is>
          <t>&lt;http://purl.obolibrary.org/obo/HBA_265504876&gt;</t>
        </is>
      </c>
    </row>
    <row r="1167">
      <c r="A1167">
        <f>HYPERLINK("https://www.ebi.ac.uk/ols/ontologies/uberon/terms?iri=http://purl.obolibrary.org/obo/UBERON_0009662","hindbrain nucleus")</f>
        <v/>
      </c>
      <c r="B1167" t="inlineStr">
        <is>
          <t>&lt;http://purl.obolibrary.org/obo/UBERON_0009662&gt;</t>
        </is>
      </c>
      <c r="C1167" t="inlineStr">
        <is>
          <t>pedunculopontine tegmental nucleus, left</t>
        </is>
      </c>
      <c r="D1167" t="inlineStr">
        <is>
          <t>&lt;http://purl.obolibrary.org/obo/HBA_9021&gt;</t>
        </is>
      </c>
    </row>
    <row r="1168">
      <c r="A1168">
        <f>HYPERLINK("https://www.ebi.ac.uk/ols/ontologies/uberon/terms?iri=http://purl.obolibrary.org/obo/UBERON_0009662","hindbrain nucleus")</f>
        <v/>
      </c>
      <c r="B1168" t="inlineStr">
        <is>
          <t>&lt;http://purl.obolibrary.org/obo/UBERON_0009662&gt;</t>
        </is>
      </c>
      <c r="C1168" t="inlineStr">
        <is>
          <t>ventral tegmental nucleus</t>
        </is>
      </c>
      <c r="D1168" t="inlineStr">
        <is>
          <t>&lt;http://purl.obolibrary.org/obo/HBA_9069&gt;</t>
        </is>
      </c>
    </row>
    <row r="1169">
      <c r="A1169">
        <f>HYPERLINK("https://www.ebi.ac.uk/ols/ontologies/uberon/terms?iri=http://purl.obolibrary.org/obo/UBERON_0009662","hindbrain nucleus")</f>
        <v/>
      </c>
      <c r="B1169" t="inlineStr">
        <is>
          <t>&lt;http://purl.obolibrary.org/obo/UBERON_0009662&gt;</t>
        </is>
      </c>
      <c r="C1169" t="inlineStr">
        <is>
          <t>nucleus subceruleus</t>
        </is>
      </c>
      <c r="D1169" t="inlineStr">
        <is>
          <t>&lt;http://purl.obolibrary.org/obo/HBA_9154&gt;</t>
        </is>
      </c>
    </row>
    <row r="1170">
      <c r="A1170">
        <f>HYPERLINK("https://www.ebi.ac.uk/ols/ontologies/uberon/terms?iri=http://purl.obolibrary.org/obo/UBERON_0009662","hindbrain nucleus")</f>
        <v/>
      </c>
      <c r="B1170" t="inlineStr">
        <is>
          <t>&lt;http://purl.obolibrary.org/obo/UBERON_0009662&gt;</t>
        </is>
      </c>
      <c r="C1170" t="inlineStr">
        <is>
          <t>mesencephalic nucleus of trigeminal nerve, left</t>
        </is>
      </c>
      <c r="D1170" t="inlineStr">
        <is>
          <t>&lt;http://purl.obolibrary.org/obo/HBA_9205&gt;</t>
        </is>
      </c>
    </row>
    <row r="1171">
      <c r="A1171">
        <f>HYPERLINK("https://www.ebi.ac.uk/ols/ontologies/uberon/terms?iri=http://purl.obolibrary.org/obo/UBERON_0009662","hindbrain nucleus")</f>
        <v/>
      </c>
      <c r="B1171" t="inlineStr">
        <is>
          <t>&lt;http://purl.obolibrary.org/obo/UBERON_0009662&gt;</t>
        </is>
      </c>
      <c r="C1171" t="inlineStr">
        <is>
          <t>Pedunculopontine nucleus</t>
        </is>
      </c>
      <c r="D1171" t="inlineStr">
        <is>
          <t>&lt;http://purl.obolibrary.org/obo/MBA_1052&gt;</t>
        </is>
      </c>
    </row>
    <row r="1172">
      <c r="A1172">
        <f>HYPERLINK("https://www.ebi.ac.uk/ols/ontologies/uberon/terms?iri=http://purl.obolibrary.org/obo/UBERON_0009662","hindbrain nucleus")</f>
        <v/>
      </c>
      <c r="B1172" t="inlineStr">
        <is>
          <t>&lt;http://purl.obolibrary.org/obo/UBERON_0009662&gt;</t>
        </is>
      </c>
      <c r="C1172" t="inlineStr">
        <is>
          <t>Trochlear nucleus</t>
        </is>
      </c>
      <c r="D1172" t="inlineStr">
        <is>
          <t>&lt;http://purl.obolibrary.org/obo/MBA_115&gt;</t>
        </is>
      </c>
    </row>
    <row r="1173">
      <c r="A1173">
        <f>HYPERLINK("https://www.ebi.ac.uk/ols/ontologies/uberon/terms?iri=http://purl.obolibrary.org/obo/UBERON_0009662","hindbrain nucleus")</f>
        <v/>
      </c>
      <c r="B1173" t="inlineStr">
        <is>
          <t>&lt;http://purl.obolibrary.org/obo/UBERON_0009662&gt;</t>
        </is>
      </c>
      <c r="C1173" t="inlineStr">
        <is>
          <t>Laterodorsal tegmental nucleus</t>
        </is>
      </c>
      <c r="D1173" t="inlineStr">
        <is>
          <t>&lt;http://purl.obolibrary.org/obo/MBA_162&gt;</t>
        </is>
      </c>
    </row>
    <row r="1174">
      <c r="A1174">
        <f>HYPERLINK("https://www.ebi.ac.uk/ols/ontologies/uberon/terms?iri=http://purl.obolibrary.org/obo/UBERON_0009662","hindbrain nucleus")</f>
        <v/>
      </c>
      <c r="B1174" t="inlineStr">
        <is>
          <t>&lt;http://purl.obolibrary.org/obo/UBERON_0009662&gt;</t>
        </is>
      </c>
      <c r="C1174" t="inlineStr">
        <is>
          <t>Anterior tegmental nucleus</t>
        </is>
      </c>
      <c r="D1174" t="inlineStr">
        <is>
          <t>&lt;http://purl.obolibrary.org/obo/MBA_231&gt;</t>
        </is>
      </c>
    </row>
    <row r="1175">
      <c r="A1175">
        <f>HYPERLINK("https://www.ebi.ac.uk/ols/ontologies/uberon/terms?iri=http://purl.obolibrary.org/obo/UBERON_0009662","hindbrain nucleus")</f>
        <v/>
      </c>
      <c r="B1175" t="inlineStr">
        <is>
          <t>&lt;http://purl.obolibrary.org/obo/UBERON_0009662&gt;</t>
        </is>
      </c>
      <c r="C1175" t="inlineStr">
        <is>
          <t>Subceruleus nucleus</t>
        </is>
      </c>
      <c r="D1175" t="inlineStr">
        <is>
          <t>&lt;http://purl.obolibrary.org/obo/MBA_350&gt;</t>
        </is>
      </c>
    </row>
    <row r="1176">
      <c r="A1176">
        <f>HYPERLINK("https://www.ebi.ac.uk/ols/ontologies/uberon/terms?iri=http://purl.obolibrary.org/obo/UBERON_0009662","hindbrain nucleus")</f>
        <v/>
      </c>
      <c r="B1176" t="inlineStr">
        <is>
          <t>&lt;http://purl.obolibrary.org/obo/UBERON_0009662&gt;</t>
        </is>
      </c>
      <c r="C1176" t="inlineStr">
        <is>
          <t>Nucleus of the lateral lemniscus</t>
        </is>
      </c>
      <c r="D1176" t="inlineStr">
        <is>
          <t>&lt;http://purl.obolibrary.org/obo/MBA_612&gt;</t>
        </is>
      </c>
    </row>
    <row r="1177">
      <c r="A1177">
        <f>HYPERLINK("https://www.ebi.ac.uk/ols/ontologies/uberon/terms?iri=http://purl.obolibrary.org/obo/UBERON_0009662","hindbrain nucleus")</f>
        <v/>
      </c>
      <c r="B1177" t="inlineStr">
        <is>
          <t>&lt;http://purl.obolibrary.org/obo/UBERON_0009662&gt;</t>
        </is>
      </c>
      <c r="C1177" t="inlineStr">
        <is>
          <t>Superior central nucleus raphe</t>
        </is>
      </c>
      <c r="D1177" t="inlineStr">
        <is>
          <t>&lt;http://purl.obolibrary.org/obo/MBA_679&gt;</t>
        </is>
      </c>
    </row>
    <row r="1178">
      <c r="A1178">
        <f>HYPERLINK("https://www.ebi.ac.uk/ols/ontologies/uberon/terms?iri=http://purl.obolibrary.org/obo/UBERON_0009662","hindbrain nucleus")</f>
        <v/>
      </c>
      <c r="B1178" t="inlineStr">
        <is>
          <t>&lt;http://purl.obolibrary.org/obo/UBERON_0009662&gt;</t>
        </is>
      </c>
      <c r="C1178" t="inlineStr">
        <is>
          <t>Ventral tegmental nucleus</t>
        </is>
      </c>
      <c r="D1178" t="inlineStr">
        <is>
          <t>&lt;http://purl.obolibrary.org/obo/MBA_757&gt;</t>
        </is>
      </c>
    </row>
    <row r="1179">
      <c r="A1179">
        <f>HYPERLINK("https://www.ebi.ac.uk/ols/ontologies/uberon/terms?iri=http://purl.obolibrary.org/obo/UBERON_0009662","hindbrain nucleus")</f>
        <v/>
      </c>
      <c r="B1179" t="inlineStr">
        <is>
          <t>&lt;http://purl.obolibrary.org/obo/UBERON_0009662&gt;</t>
        </is>
      </c>
      <c r="C1179" t="inlineStr">
        <is>
          <t>Parabigeminal nucleus</t>
        </is>
      </c>
      <c r="D1179" t="inlineStr">
        <is>
          <t>&lt;http://purl.obolibrary.org/obo/MBA_874&gt;</t>
        </is>
      </c>
    </row>
    <row r="1180">
      <c r="A1180">
        <f>HYPERLINK("https://www.ebi.ac.uk/ols/ontologies/uberon/terms?iri=http://purl.obolibrary.org/obo/UBERON_0009662","hindbrain nucleus")</f>
        <v/>
      </c>
      <c r="B1180" t="inlineStr">
        <is>
          <t>&lt;http://purl.obolibrary.org/obo/UBERON_0009662&gt;</t>
        </is>
      </c>
      <c r="C1180" t="inlineStr">
        <is>
          <t>Dorsal tegmental nucleus</t>
        </is>
      </c>
      <c r="D1180" t="inlineStr">
        <is>
          <t>&lt;http://purl.obolibrary.org/obo/MBA_880&gt;</t>
        </is>
      </c>
    </row>
    <row r="1181">
      <c r="A1181">
        <f>HYPERLINK("https://www.ebi.ac.uk/ols/ontologies/uberon/terms?iri=http://purl.obolibrary.org/obo/UBERON_0000908","hippocampal commissure")</f>
        <v/>
      </c>
      <c r="B1181" t="inlineStr">
        <is>
          <t>&lt;http://purl.obolibrary.org/obo/UBERON_0000908&gt;</t>
        </is>
      </c>
      <c r="C1181" t="inlineStr">
        <is>
          <t>hippocampal commissure</t>
        </is>
      </c>
      <c r="D1181" t="inlineStr">
        <is>
          <t>&lt;http://purl.obolibrary.org/obo/DHBA_10560&gt;</t>
        </is>
      </c>
    </row>
    <row r="1182">
      <c r="A1182">
        <f>HYPERLINK("https://www.ebi.ac.uk/ols/ontologies/uberon/terms?iri=http://purl.obolibrary.org/obo/UBERON_0000908","hippocampal commissure")</f>
        <v/>
      </c>
      <c r="B1182" t="inlineStr">
        <is>
          <t>&lt;http://purl.obolibrary.org/obo/UBERON_0000908&gt;</t>
        </is>
      </c>
      <c r="C1182" t="inlineStr">
        <is>
          <t>hippocampal commissure</t>
        </is>
      </c>
      <c r="D1182" t="inlineStr">
        <is>
          <t>&lt;http://purl.obolibrary.org/obo/DMBA_17769&gt;</t>
        </is>
      </c>
    </row>
    <row r="1183">
      <c r="A1183">
        <f>HYPERLINK("https://www.ebi.ac.uk/ols/ontologies/uberon/terms?iri=http://purl.obolibrary.org/obo/UBERON_0000908","hippocampal commissure")</f>
        <v/>
      </c>
      <c r="B1183" t="inlineStr">
        <is>
          <t>&lt;http://purl.obolibrary.org/obo/UBERON_0000908&gt;</t>
        </is>
      </c>
      <c r="C1183" t="inlineStr">
        <is>
          <t>hippocampal commissure</t>
        </is>
      </c>
      <c r="D1183" t="inlineStr">
        <is>
          <t>&lt;http://purl.obolibrary.org/obo/HBA_9228&gt;</t>
        </is>
      </c>
    </row>
    <row r="1184">
      <c r="A1184">
        <f>HYPERLINK("https://www.ebi.ac.uk/ols/ontologies/uberon/terms?iri=http://purl.obolibrary.org/obo/UBERON_0000908","hippocampal commissure")</f>
        <v/>
      </c>
      <c r="B1184" t="inlineStr">
        <is>
          <t>&lt;http://purl.obolibrary.org/obo/UBERON_0000908&gt;</t>
        </is>
      </c>
      <c r="C1184" t="inlineStr">
        <is>
          <t>hippocampal commissures</t>
        </is>
      </c>
      <c r="D1184" t="inlineStr">
        <is>
          <t>&lt;http://purl.obolibrary.org/obo/MBA_618&gt;</t>
        </is>
      </c>
    </row>
    <row r="1185">
      <c r="A1185">
        <f>HYPERLINK("https://www.ebi.ac.uk/ols/ontologies/uberon/terms?iri=http://purl.obolibrary.org/obo/UBERON_0002421","hippocampal formation")</f>
        <v/>
      </c>
      <c r="B1185" t="inlineStr">
        <is>
          <t>&lt;http://purl.obolibrary.org/obo/UBERON_0002421&gt;</t>
        </is>
      </c>
      <c r="C1185" t="inlineStr">
        <is>
          <t>hippocampus (hippocampal formation)</t>
        </is>
      </c>
      <c r="D1185" t="inlineStr">
        <is>
          <t>&lt;http://purl.obolibrary.org/obo/DHBA_10294&gt;</t>
        </is>
      </c>
    </row>
    <row r="1186">
      <c r="A1186">
        <f>HYPERLINK("https://www.ebi.ac.uk/ols/ontologies/uberon/terms?iri=http://purl.obolibrary.org/obo/UBERON_0002421","hippocampal formation")</f>
        <v/>
      </c>
      <c r="B1186" t="inlineStr">
        <is>
          <t>&lt;http://purl.obolibrary.org/obo/UBERON_0002421&gt;</t>
        </is>
      </c>
      <c r="C1186" t="inlineStr">
        <is>
          <t>hippocampal formation</t>
        </is>
      </c>
      <c r="D1186" t="inlineStr">
        <is>
          <t>&lt;http://purl.obolibrary.org/obo/HBA_4249&gt;</t>
        </is>
      </c>
    </row>
    <row r="1187">
      <c r="A1187">
        <f>HYPERLINK("https://www.ebi.ac.uk/ols/ontologies/uberon/terms?iri=http://purl.obolibrary.org/obo/UBERON_0002421","hippocampal formation")</f>
        <v/>
      </c>
      <c r="B1187" t="inlineStr">
        <is>
          <t>&lt;http://purl.obolibrary.org/obo/UBERON_0002421&gt;</t>
        </is>
      </c>
      <c r="C1187" t="inlineStr">
        <is>
          <t>Hippocampal formation</t>
        </is>
      </c>
      <c r="D1187" t="inlineStr">
        <is>
          <t>&lt;http://purl.obolibrary.org/obo/MBA_1089&gt;</t>
        </is>
      </c>
    </row>
    <row r="1188">
      <c r="A1188">
        <f>HYPERLINK("https://www.ebi.ac.uk/ols/ontologies/uberon/terms?iri=http://purl.obolibrary.org/obo/UBERON_0002421","hippocampal formation")</f>
        <v/>
      </c>
      <c r="B1188" t="inlineStr">
        <is>
          <t>&lt;http://purl.obolibrary.org/obo/UBERON_0002421&gt;</t>
        </is>
      </c>
      <c r="C1188" t="inlineStr">
        <is>
          <t>hippocampal cortex (hippocampal formation)</t>
        </is>
      </c>
      <c r="D1188" t="inlineStr">
        <is>
          <t>&lt;http://purl.obolibrary.org/obo/PBA_4003&gt;</t>
        </is>
      </c>
    </row>
    <row r="1189">
      <c r="A1189">
        <f>HYPERLINK("https://www.ebi.ac.uk/ols/ontologies/uberon/terms?iri=http://purl.obolibrary.org/obo/UBERON_0002899","hippocampal sulcus")</f>
        <v/>
      </c>
      <c r="B1189" t="inlineStr">
        <is>
          <t>&lt;http://purl.obolibrary.org/obo/UBERON_0002899&gt;</t>
        </is>
      </c>
      <c r="C1189" t="inlineStr">
        <is>
          <t>hippocampal fissure</t>
        </is>
      </c>
      <c r="D1189" t="inlineStr">
        <is>
          <t>&lt;http://purl.obolibrary.org/obo/DHBA_10619&gt;</t>
        </is>
      </c>
    </row>
    <row r="1190">
      <c r="A1190">
        <f>HYPERLINK("https://www.ebi.ac.uk/ols/ontologies/uberon/terms?iri=http://purl.obolibrary.org/obo/UBERON_0002899","hippocampal sulcus")</f>
        <v/>
      </c>
      <c r="B1190" t="inlineStr">
        <is>
          <t>&lt;http://purl.obolibrary.org/obo/UBERON_0002899&gt;</t>
        </is>
      </c>
      <c r="C1190" t="inlineStr">
        <is>
          <t>hippocampal sulcus</t>
        </is>
      </c>
      <c r="D1190" t="inlineStr">
        <is>
          <t>&lt;http://purl.obolibrary.org/obo/HBA_9394&gt;</t>
        </is>
      </c>
    </row>
    <row r="1191">
      <c r="A1191">
        <f>HYPERLINK("https://www.ebi.ac.uk/ols/ontologies/uberon/terms?iri=http://purl.obolibrary.org/obo/UBERON_0002899","hippocampal sulcus")</f>
        <v/>
      </c>
      <c r="B1191" t="inlineStr">
        <is>
          <t>&lt;http://purl.obolibrary.org/obo/UBERON_0002899&gt;</t>
        </is>
      </c>
      <c r="C1191" t="inlineStr">
        <is>
          <t>hippocampal fissure</t>
        </is>
      </c>
      <c r="D1191" t="inlineStr">
        <is>
          <t>&lt;http://purl.obolibrary.org/obo/MBA_1063&gt;</t>
        </is>
      </c>
    </row>
    <row r="1192">
      <c r="A1192">
        <f>HYPERLINK("https://www.ebi.ac.uk/ols/ontologies/uberon/terms?iri=http://purl.obolibrary.org/obo/UBERON_0007639","hippocampus alveus")</f>
        <v/>
      </c>
      <c r="B1192" t="inlineStr">
        <is>
          <t>&lt;http://purl.obolibrary.org/obo/UBERON_0007639&gt;</t>
        </is>
      </c>
      <c r="C1192" t="inlineStr">
        <is>
          <t>alveus</t>
        </is>
      </c>
      <c r="D1192" t="inlineStr">
        <is>
          <t>&lt;http://purl.obolibrary.org/obo/DHBA_10570&gt;</t>
        </is>
      </c>
    </row>
    <row r="1193">
      <c r="A1193">
        <f>HYPERLINK("https://www.ebi.ac.uk/ols/ontologies/uberon/terms?iri=http://purl.obolibrary.org/obo/UBERON_0007639","hippocampus alveus")</f>
        <v/>
      </c>
      <c r="B1193" t="inlineStr">
        <is>
          <t>&lt;http://purl.obolibrary.org/obo/UBERON_0007639&gt;</t>
        </is>
      </c>
      <c r="C1193" t="inlineStr">
        <is>
          <t>alveus</t>
        </is>
      </c>
      <c r="D1193" t="inlineStr">
        <is>
          <t>&lt;http://purl.obolibrary.org/obo/HBA_9234&gt;</t>
        </is>
      </c>
    </row>
    <row r="1194">
      <c r="A1194">
        <f>HYPERLINK("https://www.ebi.ac.uk/ols/ontologies/uberon/terms?iri=http://purl.obolibrary.org/obo/UBERON_0007639","hippocampus alveus")</f>
        <v/>
      </c>
      <c r="B1194" t="inlineStr">
        <is>
          <t>&lt;http://purl.obolibrary.org/obo/UBERON_0007639&gt;</t>
        </is>
      </c>
      <c r="C1194" t="inlineStr">
        <is>
          <t>alveus</t>
        </is>
      </c>
      <c r="D1194" t="inlineStr">
        <is>
          <t>&lt;http://purl.obolibrary.org/obo/MBA_466&gt;</t>
        </is>
      </c>
    </row>
    <row r="1195">
      <c r="A1195">
        <f>HYPERLINK("https://www.ebi.ac.uk/ols/ontologies/uberon/terms?iri=http://purl.obolibrary.org/obo/UBERON_0002310","hippocampus fimbria")</f>
        <v/>
      </c>
      <c r="B1195" t="inlineStr">
        <is>
          <t>&lt;http://purl.obolibrary.org/obo/UBERON_0002310&gt;</t>
        </is>
      </c>
      <c r="C1195" t="inlineStr">
        <is>
          <t>fimbria</t>
        </is>
      </c>
      <c r="D1195" t="inlineStr">
        <is>
          <t>&lt;http://purl.obolibrary.org/obo/DHBA_10575&gt;</t>
        </is>
      </c>
    </row>
    <row r="1196">
      <c r="A1196">
        <f>HYPERLINK("https://www.ebi.ac.uk/ols/ontologies/uberon/terms?iri=http://purl.obolibrary.org/obo/UBERON_0002310","hippocampus fimbria")</f>
        <v/>
      </c>
      <c r="B1196" t="inlineStr">
        <is>
          <t>&lt;http://purl.obolibrary.org/obo/UBERON_0002310&gt;</t>
        </is>
      </c>
      <c r="C1196" t="inlineStr">
        <is>
          <t>fimbria</t>
        </is>
      </c>
      <c r="D1196" t="inlineStr">
        <is>
          <t>&lt;http://purl.obolibrary.org/obo/DMBA_17766&gt;</t>
        </is>
      </c>
    </row>
    <row r="1197">
      <c r="A1197">
        <f>HYPERLINK("https://www.ebi.ac.uk/ols/ontologies/uberon/terms?iri=http://purl.obolibrary.org/obo/UBERON_0002310","hippocampus fimbria")</f>
        <v/>
      </c>
      <c r="B1197" t="inlineStr">
        <is>
          <t>&lt;http://purl.obolibrary.org/obo/UBERON_0002310&gt;</t>
        </is>
      </c>
      <c r="C1197" t="inlineStr">
        <is>
          <t>fimbria, left</t>
        </is>
      </c>
      <c r="D1197" t="inlineStr">
        <is>
          <t>&lt;http://purl.obolibrary.org/obo/HBA_9253&gt;</t>
        </is>
      </c>
    </row>
    <row r="1198">
      <c r="A1198">
        <f>HYPERLINK("https://www.ebi.ac.uk/ols/ontologies/uberon/terms?iri=http://purl.obolibrary.org/obo/UBERON_0002310","hippocampus fimbria")</f>
        <v/>
      </c>
      <c r="B1198" t="inlineStr">
        <is>
          <t>&lt;http://purl.obolibrary.org/obo/UBERON_0002310&gt;</t>
        </is>
      </c>
      <c r="C1198" t="inlineStr">
        <is>
          <t>fimbria</t>
        </is>
      </c>
      <c r="D1198" t="inlineStr">
        <is>
          <t>&lt;http://purl.obolibrary.org/obo/MBA_603&gt;</t>
        </is>
      </c>
    </row>
    <row r="1199">
      <c r="A1199">
        <f>HYPERLINK("https://www.ebi.ac.uk/ols/ontologies/uberon/terms?iri=http://purl.obolibrary.org/obo/UBERON_0002815","horizontal fissure of cerebellum")</f>
        <v/>
      </c>
      <c r="B1199" t="inlineStr">
        <is>
          <t>&lt;http://purl.obolibrary.org/obo/UBERON_0002815&gt;</t>
        </is>
      </c>
      <c r="C1199" t="inlineStr">
        <is>
          <t>horizontal fissure</t>
        </is>
      </c>
      <c r="D1199" t="inlineStr">
        <is>
          <t>&lt;http://purl.obolibrary.org/obo/HBA_9412&gt;</t>
        </is>
      </c>
    </row>
    <row r="1200">
      <c r="A1200">
        <f>HYPERLINK("https://www.ebi.ac.uk/ols/ontologies/uberon/terms?iri=http://purl.obolibrary.org/obo/UBERON_0001650","hypoglossal nerve")</f>
        <v/>
      </c>
      <c r="B1200" t="inlineStr">
        <is>
          <t>&lt;http://purl.obolibrary.org/obo/UBERON_0001650&gt;</t>
        </is>
      </c>
      <c r="C1200" t="inlineStr">
        <is>
          <t>hypoglossal nerve</t>
        </is>
      </c>
      <c r="D1200" t="inlineStr">
        <is>
          <t>&lt;http://purl.obolibrary.org/obo/HBA_9343&gt;</t>
        </is>
      </c>
    </row>
    <row r="1201">
      <c r="A1201">
        <f>HYPERLINK("https://www.ebi.ac.uk/ols/ontologies/uberon/terms?iri=http://purl.obolibrary.org/obo/UBERON_0001650","hypoglossal nerve")</f>
        <v/>
      </c>
      <c r="B1201" t="inlineStr">
        <is>
          <t>&lt;http://purl.obolibrary.org/obo/UBERON_0001650&gt;</t>
        </is>
      </c>
      <c r="C1201" t="inlineStr">
        <is>
          <t>hypoglossal nerve</t>
        </is>
      </c>
      <c r="D1201" t="inlineStr">
        <is>
          <t>&lt;http://purl.obolibrary.org/obo/MBA_813&gt;</t>
        </is>
      </c>
    </row>
    <row r="1202">
      <c r="A1202">
        <f>HYPERLINK("https://www.ebi.ac.uk/ols/ontologies/uberon/terms?iri=http://purl.obolibrary.org/obo/UBERON_0004675","hypoglossal nerve root")</f>
        <v/>
      </c>
      <c r="B1202" t="inlineStr">
        <is>
          <t>&lt;http://purl.obolibrary.org/obo/UBERON_0004675&gt;</t>
        </is>
      </c>
      <c r="C1202" t="inlineStr">
        <is>
          <t>root of hypoglossal nerve</t>
        </is>
      </c>
      <c r="D1202" t="inlineStr">
        <is>
          <t>&lt;http://purl.obolibrary.org/obo/DHBA_12886&gt;</t>
        </is>
      </c>
    </row>
    <row r="1203">
      <c r="A1203">
        <f>HYPERLINK("https://www.ebi.ac.uk/ols/ontologies/uberon/terms?iri=http://purl.obolibrary.org/obo/UBERON_0004675","hypoglossal nerve root")</f>
        <v/>
      </c>
      <c r="B1203" t="inlineStr">
        <is>
          <t>&lt;http://purl.obolibrary.org/obo/UBERON_0004675&gt;</t>
        </is>
      </c>
      <c r="C1203" t="inlineStr">
        <is>
          <t>hypoglossal nerve root</t>
        </is>
      </c>
      <c r="D1203" t="inlineStr">
        <is>
          <t>&lt;http://purl.obolibrary.org/obo/DMBA_17750&gt;</t>
        </is>
      </c>
    </row>
    <row r="1204">
      <c r="A1204">
        <f>HYPERLINK("https://www.ebi.ac.uk/ols/ontologies/uberon/terms?iri=http://purl.obolibrary.org/obo/UBERON_0002871","hypoglossal nucleus")</f>
        <v/>
      </c>
      <c r="B1204" t="inlineStr">
        <is>
          <t>&lt;http://purl.obolibrary.org/obo/UBERON_0002871&gt;</t>
        </is>
      </c>
      <c r="C1204" t="inlineStr">
        <is>
          <t>hypoglossal nucleus</t>
        </is>
      </c>
      <c r="D1204" t="inlineStr">
        <is>
          <t>&lt;http://purl.obolibrary.org/obo/DHBA_12545&gt;</t>
        </is>
      </c>
    </row>
    <row r="1205">
      <c r="A1205">
        <f>HYPERLINK("https://www.ebi.ac.uk/ols/ontologies/uberon/terms?iri=http://purl.obolibrary.org/obo/UBERON_0002871","hypoglossal nucleus")</f>
        <v/>
      </c>
      <c r="B1205" t="inlineStr">
        <is>
          <t>&lt;http://purl.obolibrary.org/obo/UBERON_0002871&gt;</t>
        </is>
      </c>
      <c r="C1205" t="inlineStr">
        <is>
          <t>hypoglossal nucleus</t>
        </is>
      </c>
      <c r="D1205" t="inlineStr">
        <is>
          <t>&lt;http://purl.obolibrary.org/obo/HBA_9557&gt;</t>
        </is>
      </c>
    </row>
    <row r="1206">
      <c r="A1206">
        <f>HYPERLINK("https://www.ebi.ac.uk/ols/ontologies/uberon/terms?iri=http://purl.obolibrary.org/obo/UBERON_0002871","hypoglossal nucleus")</f>
        <v/>
      </c>
      <c r="B1206" t="inlineStr">
        <is>
          <t>&lt;http://purl.obolibrary.org/obo/UBERON_0002871&gt;</t>
        </is>
      </c>
      <c r="C1206" t="inlineStr">
        <is>
          <t>Hypoglossal nucleus</t>
        </is>
      </c>
      <c r="D1206" t="inlineStr">
        <is>
          <t>&lt;http://purl.obolibrary.org/obo/MBA_773&gt;</t>
        </is>
      </c>
    </row>
    <row r="1207">
      <c r="A1207">
        <f>HYPERLINK("https://www.ebi.ac.uk/ols/ontologies/uberon/terms?iri=http://purl.obolibrary.org/obo/UBERON_0006568","hypothalamic nucleus")</f>
        <v/>
      </c>
      <c r="B1207" t="inlineStr">
        <is>
          <t>&lt;http://purl.obolibrary.org/obo/UBERON_0006568&gt;</t>
        </is>
      </c>
      <c r="C1207" t="inlineStr">
        <is>
          <t>anterior hypothalamic nucleus</t>
        </is>
      </c>
      <c r="D1207" t="inlineStr">
        <is>
          <t>&lt;http://purl.obolibrary.org/obo/DHBA_10475&gt;</t>
        </is>
      </c>
    </row>
    <row r="1208">
      <c r="A1208">
        <f>HYPERLINK("https://www.ebi.ac.uk/ols/ontologies/uberon/terms?iri=http://purl.obolibrary.org/obo/UBERON_0006568","hypothalamic nucleus")</f>
        <v/>
      </c>
      <c r="B1208" t="inlineStr">
        <is>
          <t>&lt;http://purl.obolibrary.org/obo/UBERON_0006568&gt;</t>
        </is>
      </c>
      <c r="C1208" t="inlineStr">
        <is>
          <t>median preoptic nucleus</t>
        </is>
      </c>
      <c r="D1208" t="inlineStr">
        <is>
          <t>&lt;http://purl.obolibrary.org/obo/DHBA_13063&gt;</t>
        </is>
      </c>
    </row>
    <row r="1209">
      <c r="A1209">
        <f>HYPERLINK("https://www.ebi.ac.uk/ols/ontologies/uberon/terms?iri=http://purl.obolibrary.org/obo/UBERON_0006568","hypothalamic nucleus")</f>
        <v/>
      </c>
      <c r="B1209" t="inlineStr">
        <is>
          <t>&lt;http://purl.obolibrary.org/obo/UBERON_0006568&gt;</t>
        </is>
      </c>
      <c r="C1209" t="inlineStr">
        <is>
          <t>anterior hypothalamic nucleus</t>
        </is>
      </c>
      <c r="D1209" t="inlineStr">
        <is>
          <t>&lt;http://purl.obolibrary.org/obo/DMBA_15662&gt;</t>
        </is>
      </c>
    </row>
    <row r="1210">
      <c r="A1210">
        <f>HYPERLINK("https://www.ebi.ac.uk/ols/ontologies/uberon/terms?iri=http://purl.obolibrary.org/obo/UBERON_0006568","hypothalamic nucleus")</f>
        <v/>
      </c>
      <c r="B1210" t="inlineStr">
        <is>
          <t>&lt;http://purl.obolibrary.org/obo/UBERON_0006568&gt;</t>
        </is>
      </c>
      <c r="C1210" t="inlineStr">
        <is>
          <t>anterior paraventricular nucleus of thalamus</t>
        </is>
      </c>
      <c r="D1210" t="inlineStr">
        <is>
          <t>&lt;http://purl.obolibrary.org/obo/DMBA_16400&gt;</t>
        </is>
      </c>
    </row>
    <row r="1211">
      <c r="A1211">
        <f>HYPERLINK("https://www.ebi.ac.uk/ols/ontologies/uberon/terms?iri=http://purl.obolibrary.org/obo/UBERON_0006568","hypothalamic nucleus")</f>
        <v/>
      </c>
      <c r="B1211" t="inlineStr">
        <is>
          <t>&lt;http://purl.obolibrary.org/obo/UBERON_0006568&gt;</t>
        </is>
      </c>
      <c r="C1211" t="inlineStr">
        <is>
          <t>anterior hypothalamic nucleus</t>
        </is>
      </c>
      <c r="D1211" t="inlineStr">
        <is>
          <t>&lt;http://purl.obolibrary.org/obo/HBA_12903&gt;</t>
        </is>
      </c>
    </row>
    <row r="1212">
      <c r="A1212">
        <f>HYPERLINK("https://www.ebi.ac.uk/ols/ontologies/uberon/terms?iri=http://purl.obolibrary.org/obo/UBERON_0006568","hypothalamic nucleus")</f>
        <v/>
      </c>
      <c r="B1212" t="inlineStr">
        <is>
          <t>&lt;http://purl.obolibrary.org/obo/UBERON_0006568&gt;</t>
        </is>
      </c>
      <c r="C1212" t="inlineStr">
        <is>
          <t>periventricular nucleus of the hypothalamus, anterior part</t>
        </is>
      </c>
      <c r="D1212" t="inlineStr">
        <is>
          <t>&lt;http://purl.obolibrary.org/obo/HBA_12906&gt;</t>
        </is>
      </c>
    </row>
    <row r="1213">
      <c r="A1213">
        <f>HYPERLINK("https://www.ebi.ac.uk/ols/ontologies/uberon/terms?iri=http://purl.obolibrary.org/obo/UBERON_0006568","hypothalamic nucleus")</f>
        <v/>
      </c>
      <c r="B1213" t="inlineStr">
        <is>
          <t>&lt;http://purl.obolibrary.org/obo/UBERON_0006568&gt;</t>
        </is>
      </c>
      <c r="C1213" t="inlineStr">
        <is>
          <t>median preoptic nucleus, left</t>
        </is>
      </c>
      <c r="D1213" t="inlineStr">
        <is>
          <t>&lt;http://purl.obolibrary.org/obo/HBA_4548&gt;</t>
        </is>
      </c>
    </row>
    <row r="1214">
      <c r="A1214">
        <f>HYPERLINK("https://www.ebi.ac.uk/ols/ontologies/uberon/terms?iri=http://purl.obolibrary.org/obo/UBERON_0006568","hypothalamic nucleus")</f>
        <v/>
      </c>
      <c r="B1214" t="inlineStr">
        <is>
          <t>&lt;http://purl.obolibrary.org/obo/UBERON_0006568&gt;</t>
        </is>
      </c>
      <c r="C1214" t="inlineStr">
        <is>
          <t>periventricular nucleus of the hypothalamus, left, preoptic part</t>
        </is>
      </c>
      <c r="D1214" t="inlineStr">
        <is>
          <t>&lt;http://purl.obolibrary.org/obo/HBA_4549&gt;</t>
        </is>
      </c>
    </row>
    <row r="1215">
      <c r="A1215">
        <f>HYPERLINK("https://www.ebi.ac.uk/ols/ontologies/uberon/terms?iri=http://purl.obolibrary.org/obo/UBERON_0006568","hypothalamic nucleus")</f>
        <v/>
      </c>
      <c r="B1215" t="inlineStr">
        <is>
          <t>&lt;http://purl.obolibrary.org/obo/UBERON_0006568&gt;</t>
        </is>
      </c>
      <c r="C1215" t="inlineStr">
        <is>
          <t>Periventricular hypothalamic nucleus, preoptic part</t>
        </is>
      </c>
      <c r="D1215" t="inlineStr">
        <is>
          <t>&lt;http://purl.obolibrary.org/obo/MBA_133&gt;</t>
        </is>
      </c>
    </row>
    <row r="1216">
      <c r="A1216">
        <f>HYPERLINK("https://www.ebi.ac.uk/ols/ontologies/uberon/terms?iri=http://purl.obolibrary.org/obo/UBERON_0006568","hypothalamic nucleus")</f>
        <v/>
      </c>
      <c r="B1216" t="inlineStr">
        <is>
          <t>&lt;http://purl.obolibrary.org/obo/UBERON_0006568&gt;</t>
        </is>
      </c>
      <c r="C1216" t="inlineStr">
        <is>
          <t>Anteroventral preoptic nucleus</t>
        </is>
      </c>
      <c r="D1216" t="inlineStr">
        <is>
          <t>&lt;http://purl.obolibrary.org/obo/MBA_263&gt;</t>
        </is>
      </c>
    </row>
    <row r="1217">
      <c r="A1217">
        <f>HYPERLINK("https://www.ebi.ac.uk/ols/ontologies/uberon/terms?iri=http://purl.obolibrary.org/obo/UBERON_0006568","hypothalamic nucleus")</f>
        <v/>
      </c>
      <c r="B1217" t="inlineStr">
        <is>
          <t>&lt;http://purl.obolibrary.org/obo/UBERON_0006568&gt;</t>
        </is>
      </c>
      <c r="C1217" t="inlineStr">
        <is>
          <t>Periventricular hypothalamic nucleus, anterior part</t>
        </is>
      </c>
      <c r="D1217" t="inlineStr">
        <is>
          <t>&lt;http://purl.obolibrary.org/obo/MBA_30&gt;</t>
        </is>
      </c>
    </row>
    <row r="1218">
      <c r="A1218">
        <f>HYPERLINK("https://www.ebi.ac.uk/ols/ontologies/uberon/terms?iri=http://purl.obolibrary.org/obo/UBERON_0006568","hypothalamic nucleus")</f>
        <v/>
      </c>
      <c r="B1218" t="inlineStr">
        <is>
          <t>&lt;http://purl.obolibrary.org/obo/UBERON_0006568&gt;</t>
        </is>
      </c>
      <c r="C1218" t="inlineStr">
        <is>
          <t>Median preoptic nucleus</t>
        </is>
      </c>
      <c r="D1218" t="inlineStr">
        <is>
          <t>&lt;http://purl.obolibrary.org/obo/MBA_452&gt;</t>
        </is>
      </c>
    </row>
    <row r="1219">
      <c r="A1219">
        <f>HYPERLINK("https://www.ebi.ac.uk/ols/ontologies/uberon/terms?iri=http://purl.obolibrary.org/obo/UBERON_0006568","hypothalamic nucleus")</f>
        <v/>
      </c>
      <c r="B1219" t="inlineStr">
        <is>
          <t>&lt;http://purl.obolibrary.org/obo/UBERON_0006568&gt;</t>
        </is>
      </c>
      <c r="C1219" t="inlineStr">
        <is>
          <t>Subthalamic nucleus</t>
        </is>
      </c>
      <c r="D1219" t="inlineStr">
        <is>
          <t>&lt;http://purl.obolibrary.org/obo/MBA_470&gt;</t>
        </is>
      </c>
    </row>
    <row r="1220">
      <c r="A1220">
        <f>HYPERLINK("https://www.ebi.ac.uk/ols/ontologies/uberon/terms?iri=http://purl.obolibrary.org/obo/UBERON_0006568","hypothalamic nucleus")</f>
        <v/>
      </c>
      <c r="B1220" t="inlineStr">
        <is>
          <t>&lt;http://purl.obolibrary.org/obo/UBERON_0006568&gt;</t>
        </is>
      </c>
      <c r="C1220" t="inlineStr">
        <is>
          <t>Zona incerta</t>
        </is>
      </c>
      <c r="D1220" t="inlineStr">
        <is>
          <t>&lt;http://purl.obolibrary.org/obo/MBA_797&gt;</t>
        </is>
      </c>
    </row>
    <row r="1221">
      <c r="A1221">
        <f>HYPERLINK("https://www.ebi.ac.uk/ols/ontologies/uberon/terms?iri=http://purl.obolibrary.org/obo/UBERON_0006568","hypothalamic nucleus")</f>
        <v/>
      </c>
      <c r="B1221" t="inlineStr">
        <is>
          <t>&lt;http://purl.obolibrary.org/obo/UBERON_0006568&gt;</t>
        </is>
      </c>
      <c r="C1221" t="inlineStr">
        <is>
          <t>Anterior hypothalamic nucleus</t>
        </is>
      </c>
      <c r="D1221" t="inlineStr">
        <is>
          <t>&lt;http://purl.obolibrary.org/obo/MBA_88&gt;</t>
        </is>
      </c>
    </row>
    <row r="1222">
      <c r="A1222">
        <f>HYPERLINK("https://www.ebi.ac.uk/ols/ontologies/uberon/terms?iri=http://purl.obolibrary.org/obo/UBERON_0001898","hypothalamus")</f>
        <v/>
      </c>
      <c r="B1222" t="inlineStr">
        <is>
          <t>&lt;http://purl.obolibrary.org/obo/UBERON_0001898&gt;</t>
        </is>
      </c>
      <c r="C1222" t="inlineStr">
        <is>
          <t>hypothalamus</t>
        </is>
      </c>
      <c r="D1222" t="inlineStr">
        <is>
          <t>&lt;http://purl.obolibrary.org/obo/DHBA_10467&gt;</t>
        </is>
      </c>
    </row>
    <row r="1223">
      <c r="A1223">
        <f>HYPERLINK("https://www.ebi.ac.uk/ols/ontologies/uberon/terms?iri=http://purl.obolibrary.org/obo/UBERON_0001898","hypothalamus")</f>
        <v/>
      </c>
      <c r="B1223" t="inlineStr">
        <is>
          <t>&lt;http://purl.obolibrary.org/obo/UBERON_0001898&gt;</t>
        </is>
      </c>
      <c r="C1223" t="inlineStr">
        <is>
          <t>hypothalamus</t>
        </is>
      </c>
      <c r="D1223" t="inlineStr">
        <is>
          <t>&lt;http://purl.obolibrary.org/obo/HBA_4540&gt;</t>
        </is>
      </c>
    </row>
    <row r="1224">
      <c r="A1224">
        <f>HYPERLINK("https://www.ebi.ac.uk/ols/ontologies/uberon/terms?iri=http://purl.obolibrary.org/obo/UBERON_0001898","hypothalamus")</f>
        <v/>
      </c>
      <c r="B1224" t="inlineStr">
        <is>
          <t>&lt;http://purl.obolibrary.org/obo/UBERON_0001898&gt;</t>
        </is>
      </c>
      <c r="C1224" t="inlineStr">
        <is>
          <t>Hypothalamus</t>
        </is>
      </c>
      <c r="D1224" t="inlineStr">
        <is>
          <t>&lt;http://purl.obolibrary.org/obo/MBA_1097&gt;</t>
        </is>
      </c>
    </row>
    <row r="1225">
      <c r="A1225">
        <f>HYPERLINK("https://www.ebi.ac.uk/ols/ontologies/uberon/terms?iri=http://purl.obolibrary.org/obo/UBERON_0015793","induseum griseum")</f>
        <v/>
      </c>
      <c r="B1225" t="inlineStr">
        <is>
          <t>&lt;http://purl.obolibrary.org/obo/UBERON_0015793&gt;</t>
        </is>
      </c>
      <c r="C1225" t="inlineStr">
        <is>
          <t>indusium griseum</t>
        </is>
      </c>
      <c r="D1225" t="inlineStr">
        <is>
          <t>&lt;http://purl.obolibrary.org/obo/DHBA_10304&gt;</t>
        </is>
      </c>
    </row>
    <row r="1226">
      <c r="A1226">
        <f>HYPERLINK("https://www.ebi.ac.uk/ols/ontologies/uberon/terms?iri=http://purl.obolibrary.org/obo/UBERON_0015793","induseum griseum")</f>
        <v/>
      </c>
      <c r="B1226" t="inlineStr">
        <is>
          <t>&lt;http://purl.obolibrary.org/obo/UBERON_0015793&gt;</t>
        </is>
      </c>
      <c r="C1226" t="inlineStr">
        <is>
          <t>induseum griseum</t>
        </is>
      </c>
      <c r="D1226" t="inlineStr">
        <is>
          <t>&lt;http://purl.obolibrary.org/obo/DMBA_16147&gt;</t>
        </is>
      </c>
    </row>
    <row r="1227">
      <c r="A1227">
        <f>HYPERLINK("https://www.ebi.ac.uk/ols/ontologies/uberon/terms?iri=http://purl.obolibrary.org/obo/UBERON_0015793","induseum griseum")</f>
        <v/>
      </c>
      <c r="B1227" t="inlineStr">
        <is>
          <t>&lt;http://purl.obolibrary.org/obo/UBERON_0015793&gt;</t>
        </is>
      </c>
      <c r="C1227" t="inlineStr">
        <is>
          <t>indusium griseum</t>
        </is>
      </c>
      <c r="D1227" t="inlineStr">
        <is>
          <t>&lt;http://purl.obolibrary.org/obo/HBA_265504424&gt;</t>
        </is>
      </c>
    </row>
    <row r="1228">
      <c r="A1228">
        <f>HYPERLINK("https://www.ebi.ac.uk/ols/ontologies/uberon/terms?iri=http://purl.obolibrary.org/obo/UBERON_0015793","induseum griseum")</f>
        <v/>
      </c>
      <c r="B1228" t="inlineStr">
        <is>
          <t>&lt;http://purl.obolibrary.org/obo/UBERON_0015793&gt;</t>
        </is>
      </c>
      <c r="C1228" t="inlineStr">
        <is>
          <t>Induseum griseum</t>
        </is>
      </c>
      <c r="D1228" t="inlineStr">
        <is>
          <t>&lt;http://purl.obolibrary.org/obo/MBA_19&gt;</t>
        </is>
      </c>
    </row>
    <row r="1229">
      <c r="A1229">
        <f>HYPERLINK("https://www.ebi.ac.uk/ols/ontologies/uberon/terms?iri=http://purl.obolibrary.org/obo/UBERON_0002163","inferior cerebellar peduncle")</f>
        <v/>
      </c>
      <c r="B1229" t="inlineStr">
        <is>
          <t>&lt;http://purl.obolibrary.org/obo/UBERON_0002163&gt;</t>
        </is>
      </c>
      <c r="C1229" t="inlineStr">
        <is>
          <t>inferior cerebellar peduncle</t>
        </is>
      </c>
      <c r="D1229" t="inlineStr">
        <is>
          <t>&lt;http://purl.obolibrary.org/obo/DHBA_12741&gt;</t>
        </is>
      </c>
    </row>
    <row r="1230">
      <c r="A1230">
        <f>HYPERLINK("https://www.ebi.ac.uk/ols/ontologies/uberon/terms?iri=http://purl.obolibrary.org/obo/UBERON_0002163","inferior cerebellar peduncle")</f>
        <v/>
      </c>
      <c r="B1230" t="inlineStr">
        <is>
          <t>&lt;http://purl.obolibrary.org/obo/UBERON_0002163&gt;</t>
        </is>
      </c>
      <c r="C1230" t="inlineStr">
        <is>
          <t>inferior cerebellar peduncle</t>
        </is>
      </c>
      <c r="D1230" t="inlineStr">
        <is>
          <t>&lt;http://purl.obolibrary.org/obo/DMBA_17772&gt;</t>
        </is>
      </c>
    </row>
    <row r="1231">
      <c r="A1231">
        <f>HYPERLINK("https://www.ebi.ac.uk/ols/ontologies/uberon/terms?iri=http://purl.obolibrary.org/obo/UBERON_0002163","inferior cerebellar peduncle")</f>
        <v/>
      </c>
      <c r="B1231" t="inlineStr">
        <is>
          <t>&lt;http://purl.obolibrary.org/obo/UBERON_0002163&gt;</t>
        </is>
      </c>
      <c r="C1231" t="inlineStr">
        <is>
          <t>inferior cerebellar peduncle, Right</t>
        </is>
      </c>
      <c r="D1231" t="inlineStr">
        <is>
          <t>&lt;http://purl.obolibrary.org/obo/HBA_9291&gt;</t>
        </is>
      </c>
    </row>
    <row r="1232">
      <c r="A1232">
        <f>HYPERLINK("https://www.ebi.ac.uk/ols/ontologies/uberon/terms?iri=http://purl.obolibrary.org/obo/UBERON_0002163","inferior cerebellar peduncle")</f>
        <v/>
      </c>
      <c r="B1232" t="inlineStr">
        <is>
          <t>&lt;http://purl.obolibrary.org/obo/UBERON_0002163&gt;</t>
        </is>
      </c>
      <c r="C1232" t="inlineStr">
        <is>
          <t>inferior cerebellar peduncle</t>
        </is>
      </c>
      <c r="D1232" t="inlineStr">
        <is>
          <t>&lt;http://purl.obolibrary.org/obo/MBA_1123&gt;</t>
        </is>
      </c>
    </row>
    <row r="1233">
      <c r="A1233">
        <f>HYPERLINK("https://www.ebi.ac.uk/ols/ontologies/uberon/terms?iri=http://purl.obolibrary.org/obo/UBERON_0001946","inferior colliculus")</f>
        <v/>
      </c>
      <c r="B1233" t="inlineStr">
        <is>
          <t>&lt;http://purl.obolibrary.org/obo/UBERON_0001946&gt;</t>
        </is>
      </c>
      <c r="C1233" t="inlineStr">
        <is>
          <t>inferior colliculus</t>
        </is>
      </c>
      <c r="D1233" t="inlineStr">
        <is>
          <t>&lt;http://purl.obolibrary.org/obo/DHBA_12305&gt;</t>
        </is>
      </c>
    </row>
    <row r="1234">
      <c r="A1234">
        <f>HYPERLINK("https://www.ebi.ac.uk/ols/ontologies/uberon/terms?iri=http://purl.obolibrary.org/obo/UBERON_0001946","inferior colliculus")</f>
        <v/>
      </c>
      <c r="B1234" t="inlineStr">
        <is>
          <t>&lt;http://purl.obolibrary.org/obo/UBERON_0001946&gt;</t>
        </is>
      </c>
      <c r="C1234" t="inlineStr">
        <is>
          <t>inferior colliculus</t>
        </is>
      </c>
      <c r="D1234" t="inlineStr">
        <is>
          <t>&lt;http://purl.obolibrary.org/obo/DMBA_16692&gt;</t>
        </is>
      </c>
    </row>
    <row r="1235">
      <c r="A1235">
        <f>HYPERLINK("https://www.ebi.ac.uk/ols/ontologies/uberon/terms?iri=http://purl.obolibrary.org/obo/UBERON_0001946","inferior colliculus")</f>
        <v/>
      </c>
      <c r="B1235" t="inlineStr">
        <is>
          <t>&lt;http://purl.obolibrary.org/obo/UBERON_0001946&gt;</t>
        </is>
      </c>
      <c r="C1235" t="inlineStr">
        <is>
          <t>inferior colliculus</t>
        </is>
      </c>
      <c r="D1235" t="inlineStr">
        <is>
          <t>&lt;http://purl.obolibrary.org/obo/HBA_9102&gt;</t>
        </is>
      </c>
    </row>
    <row r="1236">
      <c r="A1236">
        <f>HYPERLINK("https://www.ebi.ac.uk/ols/ontologies/uberon/terms?iri=http://purl.obolibrary.org/obo/UBERON_0001946","inferior colliculus")</f>
        <v/>
      </c>
      <c r="B1236" t="inlineStr">
        <is>
          <t>&lt;http://purl.obolibrary.org/obo/UBERON_0001946&gt;</t>
        </is>
      </c>
      <c r="C1236" t="inlineStr">
        <is>
          <t>Inferior colliculus</t>
        </is>
      </c>
      <c r="D1236" t="inlineStr">
        <is>
          <t>&lt;http://purl.obolibrary.org/obo/MBA_4&gt;</t>
        </is>
      </c>
    </row>
    <row r="1237">
      <c r="A1237">
        <f>HYPERLINK("https://www.ebi.ac.uk/ols/ontologies/uberon/terms?iri=http://purl.obolibrary.org/obo/UBERON_0002998","inferior frontal gyrus")</f>
        <v/>
      </c>
      <c r="B1237" t="inlineStr">
        <is>
          <t>&lt;http://purl.obolibrary.org/obo/UBERON_0002998&gt;</t>
        </is>
      </c>
      <c r="C1237" t="inlineStr">
        <is>
          <t>inferior frontal gyrus</t>
        </is>
      </c>
      <c r="D1237" t="inlineStr">
        <is>
          <t>&lt;http://purl.obolibrary.org/obo/DHBA_12117&gt;</t>
        </is>
      </c>
    </row>
    <row r="1238">
      <c r="A1238">
        <f>HYPERLINK("https://www.ebi.ac.uk/ols/ontologies/uberon/terms?iri=http://purl.obolibrary.org/obo/UBERON_0002998","inferior frontal gyrus")</f>
        <v/>
      </c>
      <c r="B1238" t="inlineStr">
        <is>
          <t>&lt;http://purl.obolibrary.org/obo/UBERON_0002998&gt;</t>
        </is>
      </c>
      <c r="C1238" t="inlineStr">
        <is>
          <t>inferior frontal gyrus</t>
        </is>
      </c>
      <c r="D1238" t="inlineStr">
        <is>
          <t>&lt;http://purl.obolibrary.org/obo/HBA_4035&gt;</t>
        </is>
      </c>
    </row>
    <row r="1239">
      <c r="A1239">
        <f>HYPERLINK("https://www.ebi.ac.uk/ols/ontologies/uberon/terms?iri=http://purl.obolibrary.org/obo/UBERON_0002761","inferior frontal sulcus")</f>
        <v/>
      </c>
      <c r="B1239" t="inlineStr">
        <is>
          <t>&lt;http://purl.obolibrary.org/obo/UBERON_0002761&gt;</t>
        </is>
      </c>
      <c r="C1239" t="inlineStr">
        <is>
          <t>inferior frontal sulcus</t>
        </is>
      </c>
      <c r="D1239" t="inlineStr">
        <is>
          <t>&lt;http://purl.obolibrary.org/obo/DHBA_10631&gt;</t>
        </is>
      </c>
    </row>
    <row r="1240">
      <c r="A1240">
        <f>HYPERLINK("https://www.ebi.ac.uk/ols/ontologies/uberon/terms?iri=http://purl.obolibrary.org/obo/UBERON_0002761","inferior frontal sulcus")</f>
        <v/>
      </c>
      <c r="B1240" t="inlineStr">
        <is>
          <t>&lt;http://purl.obolibrary.org/obo/UBERON_0002761&gt;</t>
        </is>
      </c>
      <c r="C1240" t="inlineStr">
        <is>
          <t>inferior frontal sulcus</t>
        </is>
      </c>
      <c r="D1240" t="inlineStr">
        <is>
          <t>&lt;http://purl.obolibrary.org/obo/HBA_9357&gt;</t>
        </is>
      </c>
    </row>
    <row r="1241">
      <c r="A1241">
        <f>HYPERLINK("https://www.ebi.ac.uk/ols/ontologies/uberon/terms?iri=http://purl.obolibrary.org/obo/UBERON_0006091","inferior horn of the lateral ventricle")</f>
        <v/>
      </c>
      <c r="B1241" t="inlineStr">
        <is>
          <t>&lt;http://purl.obolibrary.org/obo/UBERON_0006091&gt;</t>
        </is>
      </c>
      <c r="C1241" t="inlineStr">
        <is>
          <t>inferior horn of lateral ventricle</t>
        </is>
      </c>
      <c r="D1241" t="inlineStr">
        <is>
          <t>&lt;http://purl.obolibrary.org/obo/DHBA_10600&gt;</t>
        </is>
      </c>
    </row>
    <row r="1242">
      <c r="A1242">
        <f>HYPERLINK("https://www.ebi.ac.uk/ols/ontologies/uberon/terms?iri=http://purl.obolibrary.org/obo/UBERON_0034743","inferior longitudinal fasciculus")</f>
        <v/>
      </c>
      <c r="B1242" t="inlineStr">
        <is>
          <t>&lt;http://purl.obolibrary.org/obo/UBERON_0034743&gt;</t>
        </is>
      </c>
      <c r="C1242" t="inlineStr">
        <is>
          <t>inferior longitudinal fasciculus</t>
        </is>
      </c>
      <c r="D1242" t="inlineStr">
        <is>
          <t>&lt;http://purl.obolibrary.org/obo/DHBA_10580&gt;</t>
        </is>
      </c>
    </row>
    <row r="1243">
      <c r="A1243">
        <f>HYPERLINK("https://www.ebi.ac.uk/ols/ontologies/uberon/terms?iri=http://purl.obolibrary.org/obo/UBERON_0034743","inferior longitudinal fasciculus")</f>
        <v/>
      </c>
      <c r="B1243" t="inlineStr">
        <is>
          <t>&lt;http://purl.obolibrary.org/obo/UBERON_0034743&gt;</t>
        </is>
      </c>
      <c r="C1243" t="inlineStr">
        <is>
          <t>inferior longitudinal fasciculus</t>
        </is>
      </c>
      <c r="D1243" t="inlineStr">
        <is>
          <t>&lt;http://purl.obolibrary.org/obo/HBA_9260&gt;</t>
        </is>
      </c>
    </row>
    <row r="1244">
      <c r="A1244">
        <f>HYPERLINK("https://www.ebi.ac.uk/ols/ontologies/uberon/terms?iri=http://purl.obolibrary.org/obo/UBERON_0014608","inferior occipital gyrus")</f>
        <v/>
      </c>
      <c r="B1244" t="inlineStr">
        <is>
          <t>&lt;http://purl.obolibrary.org/obo/UBERON_0014608&gt;</t>
        </is>
      </c>
      <c r="C1244" t="inlineStr">
        <is>
          <t>inferior occipital gyrus</t>
        </is>
      </c>
      <c r="D1244" t="inlineStr">
        <is>
          <t>&lt;http://purl.obolibrary.org/obo/DHBA_12153&gt;</t>
        </is>
      </c>
    </row>
    <row r="1245">
      <c r="A1245">
        <f>HYPERLINK("https://www.ebi.ac.uk/ols/ontologies/uberon/terms?iri=http://purl.obolibrary.org/obo/UBERON_0014608","inferior occipital gyrus")</f>
        <v/>
      </c>
      <c r="B1245" t="inlineStr">
        <is>
          <t>&lt;http://purl.obolibrary.org/obo/UBERON_0014608&gt;</t>
        </is>
      </c>
      <c r="C1245" t="inlineStr">
        <is>
          <t>inferior occipital gyrus</t>
        </is>
      </c>
      <c r="D1245" t="inlineStr">
        <is>
          <t>&lt;http://purl.obolibrary.org/obo/HBA_4205&gt;</t>
        </is>
      </c>
    </row>
    <row r="1246">
      <c r="A1246">
        <f>HYPERLINK("https://www.ebi.ac.uk/ols/ontologies/uberon/terms?iri=http://purl.obolibrary.org/obo/UBERON_0034753","inferior occipitofrontal fasciculus")</f>
        <v/>
      </c>
      <c r="B1246" t="inlineStr">
        <is>
          <t>&lt;http://purl.obolibrary.org/obo/UBERON_0034753&gt;</t>
        </is>
      </c>
      <c r="C1246" t="inlineStr">
        <is>
          <t>inferior occipitofrontal fasciculus</t>
        </is>
      </c>
      <c r="D1246" t="inlineStr">
        <is>
          <t>&lt;http://purl.obolibrary.org/obo/DHBA_12070&gt;</t>
        </is>
      </c>
    </row>
    <row r="1247">
      <c r="A1247">
        <f>HYPERLINK("https://www.ebi.ac.uk/ols/ontologies/uberon/terms?iri=http://purl.obolibrary.org/obo/UBERON_0002127","inferior olivary complex")</f>
        <v/>
      </c>
      <c r="B1247" t="inlineStr">
        <is>
          <t>&lt;http://purl.obolibrary.org/obo/UBERON_0002127&gt;</t>
        </is>
      </c>
      <c r="C1247" t="inlineStr">
        <is>
          <t>inferior olive</t>
        </is>
      </c>
      <c r="D1247" t="inlineStr">
        <is>
          <t>&lt;http://purl.obolibrary.org/obo/DHBA_12600&gt;</t>
        </is>
      </c>
    </row>
    <row r="1248">
      <c r="A1248">
        <f>HYPERLINK("https://www.ebi.ac.uk/ols/ontologies/uberon/terms?iri=http://purl.obolibrary.org/obo/UBERON_0002127","inferior olivary complex")</f>
        <v/>
      </c>
      <c r="B1248" t="inlineStr">
        <is>
          <t>&lt;http://purl.obolibrary.org/obo/UBERON_0002127&gt;</t>
        </is>
      </c>
      <c r="C1248" t="inlineStr">
        <is>
          <t>inferior olivary complex</t>
        </is>
      </c>
      <c r="D1248" t="inlineStr">
        <is>
          <t>&lt;http://purl.obolibrary.org/obo/HBA_9560&gt;</t>
        </is>
      </c>
    </row>
    <row r="1249">
      <c r="A1249">
        <f>HYPERLINK("https://www.ebi.ac.uk/ols/ontologies/uberon/terms?iri=http://purl.obolibrary.org/obo/UBERON_0002127","inferior olivary complex")</f>
        <v/>
      </c>
      <c r="B1249" t="inlineStr">
        <is>
          <t>&lt;http://purl.obolibrary.org/obo/UBERON_0002127&gt;</t>
        </is>
      </c>
      <c r="C1249" t="inlineStr">
        <is>
          <t>Inferior olivary complex</t>
        </is>
      </c>
      <c r="D1249" t="inlineStr">
        <is>
          <t>&lt;http://purl.obolibrary.org/obo/MBA_83&gt;</t>
        </is>
      </c>
    </row>
    <row r="1250">
      <c r="A1250">
        <f>HYPERLINK("https://www.ebi.ac.uk/ols/ontologies/uberon/terms?iri=http://purl.obolibrary.org/obo/UBERON_0035019","inferior olive, beta nucleus")</f>
        <v/>
      </c>
      <c r="B1250" t="inlineStr">
        <is>
          <t>&lt;http://purl.obolibrary.org/obo/UBERON_0035019&gt;</t>
        </is>
      </c>
      <c r="C1250" t="inlineStr">
        <is>
          <t>inferior olive, beta nucleus</t>
        </is>
      </c>
      <c r="D1250" t="inlineStr">
        <is>
          <t>&lt;http://purl.obolibrary.org/obo/DHBA_12602&gt;</t>
        </is>
      </c>
    </row>
    <row r="1251">
      <c r="A1251">
        <f>HYPERLINK("https://www.ebi.ac.uk/ols/ontologies/uberon/terms?iri=http://purl.obolibrary.org/obo/UBERON_0006088","inferior parietal cortex")</f>
        <v/>
      </c>
      <c r="B1251" t="inlineStr">
        <is>
          <t>&lt;http://purl.obolibrary.org/obo/UBERON_0006088&gt;</t>
        </is>
      </c>
      <c r="C1251" t="inlineStr">
        <is>
          <t>inferior parietal lobule</t>
        </is>
      </c>
      <c r="D1251" t="inlineStr">
        <is>
          <t>&lt;http://purl.obolibrary.org/obo/DHBA_12134&gt;</t>
        </is>
      </c>
    </row>
    <row r="1252">
      <c r="A1252">
        <f>HYPERLINK("https://www.ebi.ac.uk/ols/ontologies/uberon/terms?iri=http://purl.obolibrary.org/obo/UBERON_0006088","inferior parietal cortex")</f>
        <v/>
      </c>
      <c r="B1252" t="inlineStr">
        <is>
          <t>&lt;http://purl.obolibrary.org/obo/UBERON_0006088&gt;</t>
        </is>
      </c>
      <c r="C1252" t="inlineStr">
        <is>
          <t>inferior parietal lobule</t>
        </is>
      </c>
      <c r="D1252" t="inlineStr">
        <is>
          <t>&lt;http://purl.obolibrary.org/obo/HBA_4103&gt;</t>
        </is>
      </c>
    </row>
    <row r="1253">
      <c r="A1253">
        <f>HYPERLINK("https://www.ebi.ac.uk/ols/ontologies/uberon/terms?iri=http://purl.obolibrary.org/obo/UBERON_0002982","inferior pulvinar nucleus")</f>
        <v/>
      </c>
      <c r="B1253" t="inlineStr">
        <is>
          <t>&lt;http://purl.obolibrary.org/obo/UBERON_0002982&gt;</t>
        </is>
      </c>
      <c r="C1253" t="inlineStr">
        <is>
          <t>inferior nucleus of pulvinar</t>
        </is>
      </c>
      <c r="D1253" t="inlineStr">
        <is>
          <t>&lt;http://purl.obolibrary.org/obo/DHBA_10413&gt;</t>
        </is>
      </c>
    </row>
    <row r="1254">
      <c r="A1254">
        <f>HYPERLINK("https://www.ebi.ac.uk/ols/ontologies/uberon/terms?iri=http://purl.obolibrary.org/obo/UBERON_0002982","inferior pulvinar nucleus")</f>
        <v/>
      </c>
      <c r="B1254" t="inlineStr">
        <is>
          <t>&lt;http://purl.obolibrary.org/obo/UBERON_0002982&gt;</t>
        </is>
      </c>
      <c r="C1254" t="inlineStr">
        <is>
          <t>inferior nucleus of the pulvinar, left</t>
        </is>
      </c>
      <c r="D1254" t="inlineStr">
        <is>
          <t>&lt;http://purl.obolibrary.org/obo/HBA_4414&gt;</t>
        </is>
      </c>
    </row>
    <row r="1255">
      <c r="A1255">
        <f>HYPERLINK("https://www.ebi.ac.uk/ols/ontologies/uberon/terms?iri=http://purl.obolibrary.org/obo/UBERON_0019278","inferior rostral gyrus")</f>
        <v/>
      </c>
      <c r="B1255" t="inlineStr">
        <is>
          <t>&lt;http://purl.obolibrary.org/obo/UBERON_0019278&gt;</t>
        </is>
      </c>
      <c r="C1255" t="inlineStr">
        <is>
          <t>inferior rostral gyrus</t>
        </is>
      </c>
      <c r="D1255" t="inlineStr">
        <is>
          <t>&lt;http://purl.obolibrary.org/obo/DHBA_12130&gt;</t>
        </is>
      </c>
    </row>
    <row r="1256">
      <c r="A1256">
        <f>HYPERLINK("https://www.ebi.ac.uk/ols/ontologies/uberon/terms?iri=http://purl.obolibrary.org/obo/UBERON_0019278","inferior rostral gyrus")</f>
        <v/>
      </c>
      <c r="B1256" t="inlineStr">
        <is>
          <t>&lt;http://purl.obolibrary.org/obo/UBERON_0019278&gt;</t>
        </is>
      </c>
      <c r="C1256" t="inlineStr">
        <is>
          <t>inferior rostral gyrus</t>
        </is>
      </c>
      <c r="D1256" t="inlineStr">
        <is>
          <t>&lt;http://purl.obolibrary.org/obo/HBA_4900&gt;</t>
        </is>
      </c>
    </row>
    <row r="1257">
      <c r="A1257">
        <f>HYPERLINK("https://www.ebi.ac.uk/ols/ontologies/uberon/terms?iri=http://purl.obolibrary.org/obo/UBERON_0002767","inferior rostral sulcus")</f>
        <v/>
      </c>
      <c r="B1257" t="inlineStr">
        <is>
          <t>&lt;http://purl.obolibrary.org/obo/UBERON_0002767&gt;</t>
        </is>
      </c>
      <c r="C1257" t="inlineStr">
        <is>
          <t>inferior rostral sulcus</t>
        </is>
      </c>
      <c r="D1257" t="inlineStr">
        <is>
          <t>&lt;http://purl.obolibrary.org/obo/DHBA_146034844&gt;</t>
        </is>
      </c>
    </row>
    <row r="1258">
      <c r="A1258">
        <f>HYPERLINK("https://www.ebi.ac.uk/ols/ontologies/uberon/terms?iri=http://purl.obolibrary.org/obo/UBERON_0002767","inferior rostral sulcus")</f>
        <v/>
      </c>
      <c r="B1258" t="inlineStr">
        <is>
          <t>&lt;http://purl.obolibrary.org/obo/UBERON_0002767&gt;</t>
        </is>
      </c>
      <c r="C1258" t="inlineStr">
        <is>
          <t>inferior rostral sulcus</t>
        </is>
      </c>
      <c r="D1258" t="inlineStr">
        <is>
          <t>&lt;http://purl.obolibrary.org/obo/HBA_9367&gt;</t>
        </is>
      </c>
    </row>
    <row r="1259">
      <c r="A1259">
        <f>HYPERLINK("https://www.ebi.ac.uk/ols/ontologies/uberon/terms?iri=http://purl.obolibrary.org/obo/UBERON_0002872","inferior salivatory nucleus")</f>
        <v/>
      </c>
      <c r="B1259" t="inlineStr">
        <is>
          <t>&lt;http://purl.obolibrary.org/obo/UBERON_0002872&gt;</t>
        </is>
      </c>
      <c r="C1259" t="inlineStr">
        <is>
          <t>inferior salivatory nucleus</t>
        </is>
      </c>
      <c r="D1259" t="inlineStr">
        <is>
          <t>&lt;http://purl.obolibrary.org/obo/DHBA_12544&gt;</t>
        </is>
      </c>
    </row>
    <row r="1260">
      <c r="A1260">
        <f>HYPERLINK("https://www.ebi.ac.uk/ols/ontologies/uberon/terms?iri=http://purl.obolibrary.org/obo/UBERON_0002872","inferior salivatory nucleus")</f>
        <v/>
      </c>
      <c r="B1260" t="inlineStr">
        <is>
          <t>&lt;http://purl.obolibrary.org/obo/UBERON_0002872&gt;</t>
        </is>
      </c>
      <c r="C1260" t="inlineStr">
        <is>
          <t>inferior salivatory nucleus</t>
        </is>
      </c>
      <c r="D1260" t="inlineStr">
        <is>
          <t>&lt;http://purl.obolibrary.org/obo/HBA_9569&gt;</t>
        </is>
      </c>
    </row>
    <row r="1261">
      <c r="A1261">
        <f>HYPERLINK("https://www.ebi.ac.uk/ols/ontologies/uberon/terms?iri=http://purl.obolibrary.org/obo/UBERON_0002872","inferior salivatory nucleus")</f>
        <v/>
      </c>
      <c r="B1261" t="inlineStr">
        <is>
          <t>&lt;http://purl.obolibrary.org/obo/UBERON_0002872&gt;</t>
        </is>
      </c>
      <c r="C1261" t="inlineStr">
        <is>
          <t>Inferior salivatory nucleus</t>
        </is>
      </c>
      <c r="D1261" t="inlineStr">
        <is>
          <t>&lt;http://purl.obolibrary.org/obo/MBA_106&gt;</t>
        </is>
      </c>
    </row>
    <row r="1262">
      <c r="A1262">
        <f>HYPERLINK("https://www.ebi.ac.uk/ols/ontologies/uberon/terms?iri=http://purl.obolibrary.org/obo/UBERON_0002751","inferior temporal gyrus")</f>
        <v/>
      </c>
      <c r="B1262" t="inlineStr">
        <is>
          <t>&lt;http://purl.obolibrary.org/obo/UBERON_0002751&gt;</t>
        </is>
      </c>
      <c r="C1262" t="inlineStr">
        <is>
          <t>inferior temporal gyrus</t>
        </is>
      </c>
      <c r="D1262" t="inlineStr">
        <is>
          <t>&lt;http://purl.obolibrary.org/obo/DHBA_12142&gt;</t>
        </is>
      </c>
    </row>
    <row r="1263">
      <c r="A1263">
        <f>HYPERLINK("https://www.ebi.ac.uk/ols/ontologies/uberon/terms?iri=http://purl.obolibrary.org/obo/UBERON_0002751","inferior temporal gyrus")</f>
        <v/>
      </c>
      <c r="B1263" t="inlineStr">
        <is>
          <t>&lt;http://purl.obolibrary.org/obo/UBERON_0002751&gt;</t>
        </is>
      </c>
      <c r="C1263" t="inlineStr">
        <is>
          <t>inferior temporal gyrus</t>
        </is>
      </c>
      <c r="D1263" t="inlineStr">
        <is>
          <t>&lt;http://purl.obolibrary.org/obo/HBA_4147&gt;</t>
        </is>
      </c>
    </row>
    <row r="1264">
      <c r="A1264">
        <f>HYPERLINK("https://www.ebi.ac.uk/ols/ontologies/uberon/terms?iri=http://purl.obolibrary.org/obo/UBERON_0002969","inferior temporal sulcus")</f>
        <v/>
      </c>
      <c r="B1264" t="inlineStr">
        <is>
          <t>&lt;http://purl.obolibrary.org/obo/UBERON_0002969&gt;</t>
        </is>
      </c>
      <c r="C1264" t="inlineStr">
        <is>
          <t>inferior temporal sulcus</t>
        </is>
      </c>
      <c r="D1264" t="inlineStr">
        <is>
          <t>&lt;http://purl.obolibrary.org/obo/DHBA_10632&gt;</t>
        </is>
      </c>
    </row>
    <row r="1265">
      <c r="A1265">
        <f>HYPERLINK("https://www.ebi.ac.uk/ols/ontologies/uberon/terms?iri=http://purl.obolibrary.org/obo/UBERON_0002969","inferior temporal sulcus")</f>
        <v/>
      </c>
      <c r="B1265" t="inlineStr">
        <is>
          <t>&lt;http://purl.obolibrary.org/obo/UBERON_0002969&gt;</t>
        </is>
      </c>
      <c r="C1265" t="inlineStr">
        <is>
          <t>inferior temporal sulcus</t>
        </is>
      </c>
      <c r="D1265" t="inlineStr">
        <is>
          <t>&lt;http://purl.obolibrary.org/obo/HBA_9379&gt;</t>
        </is>
      </c>
    </row>
    <row r="1266">
      <c r="A1266">
        <f>HYPERLINK("https://www.ebi.ac.uk/ols/ontologies/uberon/terms?iri=http://purl.obolibrary.org/obo/UBERON_0022242","inferior thalamic peduncle")</f>
        <v/>
      </c>
      <c r="B1266" t="inlineStr">
        <is>
          <t>&lt;http://purl.obolibrary.org/obo/UBERON_0022242&gt;</t>
        </is>
      </c>
      <c r="C1266" t="inlineStr">
        <is>
          <t>inferior thalamic peduncle</t>
        </is>
      </c>
      <c r="D1266" t="inlineStr">
        <is>
          <t>&lt;http://purl.obolibrary.org/obo/DHBA_12059&gt;</t>
        </is>
      </c>
    </row>
    <row r="1267">
      <c r="A1267">
        <f>HYPERLINK("https://www.ebi.ac.uk/ols/ontologies/uberon/terms?iri=http://purl.obolibrary.org/obo/UBERON_0022242","inferior thalamic peduncle")</f>
        <v/>
      </c>
      <c r="B1267" t="inlineStr">
        <is>
          <t>&lt;http://purl.obolibrary.org/obo/UBERON_0022242&gt;</t>
        </is>
      </c>
      <c r="C1267" t="inlineStr">
        <is>
          <t>inferior thalamic peduncle</t>
        </is>
      </c>
      <c r="D1267" t="inlineStr">
        <is>
          <t>&lt;http://purl.obolibrary.org/obo/HBA_265505110&gt;</t>
        </is>
      </c>
    </row>
    <row r="1268">
      <c r="A1268">
        <f>HYPERLINK("https://www.ebi.ac.uk/ols/ontologies/uberon/terms?iri=http://purl.obolibrary.org/obo/UBERON_0001721","inferior vestibular nucleus")</f>
        <v/>
      </c>
      <c r="B1268" t="inlineStr">
        <is>
          <t>&lt;http://purl.obolibrary.org/obo/UBERON_0001721&gt;</t>
        </is>
      </c>
      <c r="C1268" t="inlineStr">
        <is>
          <t>spinal vestibular nucleus, left</t>
        </is>
      </c>
      <c r="D1268" t="inlineStr">
        <is>
          <t>&lt;http://purl.obolibrary.org/obo/HBA_9702&gt;</t>
        </is>
      </c>
    </row>
    <row r="1269">
      <c r="A1269">
        <f>HYPERLINK("https://www.ebi.ac.uk/ols/ontologies/uberon/terms?iri=http://purl.obolibrary.org/obo/UBERON_0001721","inferior vestibular nucleus")</f>
        <v/>
      </c>
      <c r="B1269" t="inlineStr">
        <is>
          <t>&lt;http://purl.obolibrary.org/obo/UBERON_0001721&gt;</t>
        </is>
      </c>
      <c r="C1269" t="inlineStr">
        <is>
          <t>Spinal vestibular nucleus</t>
        </is>
      </c>
      <c r="D1269" t="inlineStr">
        <is>
          <t>&lt;http://purl.obolibrary.org/obo/MBA_225&gt;</t>
        </is>
      </c>
    </row>
    <row r="1270">
      <c r="A1270">
        <f>HYPERLINK("https://www.ebi.ac.uk/ols/ontologies/uberon/terms?iri=http://purl.obolibrary.org/obo/UBERON_0002022","insula")</f>
        <v/>
      </c>
      <c r="B1270" t="inlineStr">
        <is>
          <t>&lt;http://purl.obolibrary.org/obo/UBERON_0002022&gt;</t>
        </is>
      </c>
      <c r="C1270" t="inlineStr">
        <is>
          <t>insular lobe</t>
        </is>
      </c>
      <c r="D1270" t="inlineStr">
        <is>
          <t>&lt;http://purl.obolibrary.org/obo/DHBA_12176&gt;</t>
        </is>
      </c>
    </row>
    <row r="1271">
      <c r="A1271">
        <f>HYPERLINK("https://www.ebi.ac.uk/ols/ontologies/uberon/terms?iri=http://purl.obolibrary.org/obo/UBERON_0002022","insula")</f>
        <v/>
      </c>
      <c r="B1271" t="inlineStr">
        <is>
          <t>&lt;http://purl.obolibrary.org/obo/UBERON_0002022&gt;</t>
        </is>
      </c>
      <c r="C1271" t="inlineStr">
        <is>
          <t>insula</t>
        </is>
      </c>
      <c r="D1271" t="inlineStr">
        <is>
          <t>&lt;http://purl.obolibrary.org/obo/HBA_4268&gt;</t>
        </is>
      </c>
    </row>
    <row r="1272">
      <c r="A1272">
        <f>HYPERLINK("https://www.ebi.ac.uk/ols/ontologies/uberon/terms?iri=http://purl.obolibrary.org/obo/UBERON_0034891","insular cortex")</f>
        <v/>
      </c>
      <c r="B1272" t="inlineStr">
        <is>
          <t>&lt;http://purl.obolibrary.org/obo/UBERON_0034891&gt;</t>
        </is>
      </c>
      <c r="C1272" t="inlineStr">
        <is>
          <t>insular neocortex</t>
        </is>
      </c>
      <c r="D1272" t="inlineStr">
        <is>
          <t>&lt;http://purl.obolibrary.org/obo/DHBA_10288&gt;</t>
        </is>
      </c>
    </row>
    <row r="1273">
      <c r="A1273">
        <f>HYPERLINK("https://www.ebi.ac.uk/ols/ontologies/uberon/terms?iri=http://purl.obolibrary.org/obo/UBERON_0034891","insular cortex")</f>
        <v/>
      </c>
      <c r="B1273" t="inlineStr">
        <is>
          <t>&lt;http://purl.obolibrary.org/obo/UBERON_0034891&gt;</t>
        </is>
      </c>
      <c r="C1273" t="inlineStr">
        <is>
          <t>insular cortex</t>
        </is>
      </c>
      <c r="D1273" t="inlineStr">
        <is>
          <t>&lt;http://purl.obolibrary.org/obo/DMBA_16058&gt;</t>
        </is>
      </c>
    </row>
    <row r="1274">
      <c r="A1274">
        <f>HYPERLINK("https://www.ebi.ac.uk/ols/ontologies/uberon/terms?iri=http://purl.obolibrary.org/obo/UBERON_0035972","interanterodorsal nucleus of the thalamus")</f>
        <v/>
      </c>
      <c r="B1274" t="inlineStr">
        <is>
          <t>&lt;http://purl.obolibrary.org/obo/UBERON_0035972&gt;</t>
        </is>
      </c>
      <c r="C1274" t="inlineStr">
        <is>
          <t>Interanterodorsal nucleus of the thalamus</t>
        </is>
      </c>
      <c r="D1274" t="inlineStr">
        <is>
          <t>&lt;http://purl.obolibrary.org/obo/MBA_1113&gt;</t>
        </is>
      </c>
    </row>
    <row r="1275">
      <c r="A1275">
        <f>HYPERLINK("https://www.ebi.ac.uk/ols/ontologies/uberon/terms?iri=http://purl.obolibrary.org/obo/UBERON_0002884","intercalated amygdaloid nuclei")</f>
        <v/>
      </c>
      <c r="B1275" t="inlineStr">
        <is>
          <t>&lt;http://purl.obolibrary.org/obo/UBERON_0002884&gt;</t>
        </is>
      </c>
      <c r="C1275" t="inlineStr">
        <is>
          <t>Intercalated nucleus of amygdala</t>
        </is>
      </c>
      <c r="D1275" t="inlineStr">
        <is>
          <t>&lt;http://purl.obolibrary.org/obo/DHBA_10378&gt;</t>
        </is>
      </c>
    </row>
    <row r="1276">
      <c r="A1276">
        <f>HYPERLINK("https://www.ebi.ac.uk/ols/ontologies/uberon/terms?iri=http://purl.obolibrary.org/obo/UBERON_0002884","intercalated amygdaloid nuclei")</f>
        <v/>
      </c>
      <c r="B1276" t="inlineStr">
        <is>
          <t>&lt;http://purl.obolibrary.org/obo/UBERON_0002884&gt;</t>
        </is>
      </c>
      <c r="C1276" t="inlineStr">
        <is>
          <t>intercalated amygdaloid nuclei</t>
        </is>
      </c>
      <c r="D1276" t="inlineStr">
        <is>
          <t>&lt;http://purl.obolibrary.org/obo/DMBA_15876&gt;</t>
        </is>
      </c>
    </row>
    <row r="1277">
      <c r="A1277">
        <f>HYPERLINK("https://www.ebi.ac.uk/ols/ontologies/uberon/terms?iri=http://purl.obolibrary.org/obo/UBERON_0002884","intercalated amygdaloid nuclei")</f>
        <v/>
      </c>
      <c r="B1277" t="inlineStr">
        <is>
          <t>&lt;http://purl.obolibrary.org/obo/UBERON_0002884&gt;</t>
        </is>
      </c>
      <c r="C1277" t="inlineStr">
        <is>
          <t>intercalated nuclei</t>
        </is>
      </c>
      <c r="D1277" t="inlineStr">
        <is>
          <t>&lt;http://purl.obolibrary.org/obo/HBA_4375&gt;</t>
        </is>
      </c>
    </row>
    <row r="1278">
      <c r="A1278">
        <f>HYPERLINK("https://www.ebi.ac.uk/ols/ontologies/uberon/terms?iri=http://purl.obolibrary.org/obo/UBERON_0002884","intercalated amygdaloid nuclei")</f>
        <v/>
      </c>
      <c r="B1278" t="inlineStr">
        <is>
          <t>&lt;http://purl.obolibrary.org/obo/UBERON_0002884&gt;</t>
        </is>
      </c>
      <c r="C1278" t="inlineStr">
        <is>
          <t>Intercalated amygdalar nucleus</t>
        </is>
      </c>
      <c r="D1278" t="inlineStr">
        <is>
          <t>&lt;http://purl.obolibrary.org/obo/MBA_1105&gt;</t>
        </is>
      </c>
    </row>
    <row r="1279">
      <c r="A1279">
        <f>HYPERLINK("https://www.ebi.ac.uk/ols/ontologies/uberon/terms?iri=http://purl.obolibrary.org/obo/UBERON_0002884","intercalated amygdaloid nuclei")</f>
        <v/>
      </c>
      <c r="B1279" t="inlineStr">
        <is>
          <t>&lt;http://purl.obolibrary.org/obo/UBERON_0002884&gt;</t>
        </is>
      </c>
      <c r="C1279" t="inlineStr">
        <is>
          <t>intercalated nucleus of amygdala</t>
        </is>
      </c>
      <c r="D1279" t="inlineStr">
        <is>
          <t>&lt;http://purl.obolibrary.org/obo/PBA_10132&gt;</t>
        </is>
      </c>
    </row>
    <row r="1280">
      <c r="A1280">
        <f>HYPERLINK("https://www.ebi.ac.uk/ols/ontologies/uberon/terms?iri=http://purl.obolibrary.org/obo/UBERON_0013736","interfascicular linear nucleus")</f>
        <v/>
      </c>
      <c r="B1280" t="inlineStr">
        <is>
          <t>&lt;http://purl.obolibrary.org/obo/UBERON_0013736&gt;</t>
        </is>
      </c>
      <c r="C1280" t="inlineStr">
        <is>
          <t>interfascicular nucleus</t>
        </is>
      </c>
      <c r="D1280" t="inlineStr">
        <is>
          <t>&lt;http://purl.obolibrary.org/obo/DHBA_12262&gt;</t>
        </is>
      </c>
    </row>
    <row r="1281">
      <c r="A1281">
        <f>HYPERLINK("https://www.ebi.ac.uk/ols/ontologies/uberon/terms?iri=http://purl.obolibrary.org/obo/UBERON_0013736","interfascicular linear nucleus")</f>
        <v/>
      </c>
      <c r="B1281" t="inlineStr">
        <is>
          <t>&lt;http://purl.obolibrary.org/obo/UBERON_0013736&gt;</t>
        </is>
      </c>
      <c r="C1281" t="inlineStr">
        <is>
          <t>interfascicular nucleus, left</t>
        </is>
      </c>
      <c r="D1281" t="inlineStr">
        <is>
          <t>&lt;http://purl.obolibrary.org/obo/HBA_9472&gt;</t>
        </is>
      </c>
    </row>
    <row r="1282">
      <c r="A1282">
        <f>HYPERLINK("https://www.ebi.ac.uk/ols/ontologies/uberon/terms?iri=http://purl.obolibrary.org/obo/UBERON_0013736","interfascicular linear nucleus")</f>
        <v/>
      </c>
      <c r="B1282" t="inlineStr">
        <is>
          <t>&lt;http://purl.obolibrary.org/obo/UBERON_0013736&gt;</t>
        </is>
      </c>
      <c r="C1282" t="inlineStr">
        <is>
          <t>Interfascicular nucleus raphe</t>
        </is>
      </c>
      <c r="D1282" t="inlineStr">
        <is>
          <t>&lt;http://purl.obolibrary.org/obo/MBA_12&gt;</t>
        </is>
      </c>
    </row>
    <row r="1283">
      <c r="A1283">
        <f>HYPERLINK("https://www.ebi.ac.uk/ols/ontologies/uberon/terms?iri=http://purl.obolibrary.org/obo/UBERON_0035975","intergeniculate leaflet of the lateral geniculate complex")</f>
        <v/>
      </c>
      <c r="B1283" t="inlineStr">
        <is>
          <t>&lt;http://purl.obolibrary.org/obo/UBERON_0035975&gt;</t>
        </is>
      </c>
      <c r="C1283" t="inlineStr">
        <is>
          <t>Intergeniculate leaflet of the lateral geniculate complex</t>
        </is>
      </c>
      <c r="D1283" t="inlineStr">
        <is>
          <t>&lt;http://purl.obolibrary.org/obo/MBA_27&gt;</t>
        </is>
      </c>
    </row>
    <row r="1284">
      <c r="A1284">
        <f>HYPERLINK("https://www.ebi.ac.uk/ols/ontologies/uberon/terms?iri=http://purl.obolibrary.org/obo/UBERON_0002952","intermediate acoustic stria")</f>
        <v/>
      </c>
      <c r="B1284" t="inlineStr">
        <is>
          <t>&lt;http://purl.obolibrary.org/obo/UBERON_0002952&gt;</t>
        </is>
      </c>
      <c r="C1284" t="inlineStr">
        <is>
          <t>intermediate acoustic stria</t>
        </is>
      </c>
      <c r="D1284" t="inlineStr">
        <is>
          <t>&lt;http://purl.obolibrary.org/obo/DHBA_12755&gt;</t>
        </is>
      </c>
    </row>
    <row r="1285">
      <c r="A1285">
        <f>HYPERLINK("https://www.ebi.ac.uk/ols/ontologies/uberon/terms?iri=http://purl.obolibrary.org/obo/UBERON_0002952","intermediate acoustic stria")</f>
        <v/>
      </c>
      <c r="B1285" t="inlineStr">
        <is>
          <t>&lt;http://purl.obolibrary.org/obo/UBERON_0002952&gt;</t>
        </is>
      </c>
      <c r="C1285" t="inlineStr">
        <is>
          <t>intermediate acoustic stria</t>
        </is>
      </c>
      <c r="D1285" t="inlineStr">
        <is>
          <t>&lt;http://purl.obolibrary.org/obo/MBA_641&gt;</t>
        </is>
      </c>
    </row>
    <row r="1286">
      <c r="A1286">
        <f>HYPERLINK("https://www.ebi.ac.uk/ols/ontologies/uberon/terms?iri=http://purl.obolibrary.org/obo/UBERON_0006792","intermediate layer of superior colliculus")</f>
        <v/>
      </c>
      <c r="B1286" t="inlineStr">
        <is>
          <t>&lt;http://purl.obolibrary.org/obo/UBERON_0006792&gt;</t>
        </is>
      </c>
      <c r="C1286" t="inlineStr">
        <is>
          <t>intermediate layer of the superior colliculus</t>
        </is>
      </c>
      <c r="D1286" t="inlineStr">
        <is>
          <t>&lt;http://purl.obolibrary.org/obo/DHBA_12298&gt;</t>
        </is>
      </c>
    </row>
    <row r="1287">
      <c r="A1287">
        <f>HYPERLINK("https://www.ebi.ac.uk/ols/ontologies/uberon/terms?iri=http://purl.obolibrary.org/obo/UBERON_0007710","intermediate nucleus of lateral lemniscus")</f>
        <v/>
      </c>
      <c r="B1287" t="inlineStr">
        <is>
          <t>&lt;http://purl.obolibrary.org/obo/UBERON_0007710&gt;</t>
        </is>
      </c>
      <c r="C1287" t="inlineStr">
        <is>
          <t>intermediate nucleus of lateral lemniscus</t>
        </is>
      </c>
      <c r="D1287" t="inlineStr">
        <is>
          <t>&lt;http://purl.obolibrary.org/obo/DHBA_12456&gt;</t>
        </is>
      </c>
    </row>
    <row r="1288">
      <c r="A1288">
        <f>HYPERLINK("https://www.ebi.ac.uk/ols/ontologies/uberon/terms?iri=http://purl.obolibrary.org/obo/UBERON_0007710","intermediate nucleus of lateral lemniscus")</f>
        <v/>
      </c>
      <c r="B1288" t="inlineStr">
        <is>
          <t>&lt;http://purl.obolibrary.org/obo/UBERON_0007710&gt;</t>
        </is>
      </c>
      <c r="C1288" t="inlineStr">
        <is>
          <t>intermediate nucleus of lateral lemniscus</t>
        </is>
      </c>
      <c r="D1288" t="inlineStr">
        <is>
          <t>&lt;http://purl.obolibrary.org/obo/HBA_265504888&gt;</t>
        </is>
      </c>
    </row>
    <row r="1289">
      <c r="A1289">
        <f>HYPERLINK("https://www.ebi.ac.uk/ols/ontologies/uberon/terms?iri=http://purl.obolibrary.org/obo/UBERON_0007710","intermediate nucleus of lateral lemniscus")</f>
        <v/>
      </c>
      <c r="B1289" t="inlineStr">
        <is>
          <t>&lt;http://purl.obolibrary.org/obo/UBERON_0007710&gt;</t>
        </is>
      </c>
      <c r="C1289" t="inlineStr">
        <is>
          <t>Nucleus of the lateral lemniscus, horizontal part</t>
        </is>
      </c>
      <c r="D1289" t="inlineStr">
        <is>
          <t>&lt;http://purl.obolibrary.org/obo/MBA_90&gt;</t>
        </is>
      </c>
    </row>
    <row r="1290">
      <c r="A1290">
        <f>HYPERLINK("https://www.ebi.ac.uk/ols/ontologies/uberon/terms?iri=http://purl.obolibrary.org/obo/UBERON_0002970","intermediate oculomotor nucleus")</f>
        <v/>
      </c>
      <c r="B1290" t="inlineStr">
        <is>
          <t>&lt;http://purl.obolibrary.org/obo/UBERON_0002970&gt;</t>
        </is>
      </c>
      <c r="C1290" t="inlineStr">
        <is>
          <t>interoculomotor nucleus</t>
        </is>
      </c>
      <c r="D1290" t="inlineStr">
        <is>
          <t>&lt;http://purl.obolibrary.org/obo/DHBA_12203&gt;</t>
        </is>
      </c>
    </row>
    <row r="1291">
      <c r="A1291">
        <f>HYPERLINK("https://www.ebi.ac.uk/ols/ontologies/uberon/terms?iri=http://purl.obolibrary.org/obo/UBERON_0002970","intermediate oculomotor nucleus")</f>
        <v/>
      </c>
      <c r="B1291" t="inlineStr">
        <is>
          <t>&lt;http://purl.obolibrary.org/obo/UBERON_0002970&gt;</t>
        </is>
      </c>
      <c r="C1291" t="inlineStr">
        <is>
          <t>intermediate oculomotor nucleus, left</t>
        </is>
      </c>
      <c r="D1291" t="inlineStr">
        <is>
          <t>&lt;http://purl.obolibrary.org/obo/HBA_9036&gt;</t>
        </is>
      </c>
    </row>
    <row r="1292">
      <c r="A1292">
        <f>HYPERLINK("https://www.ebi.ac.uk/ols/ontologies/uberon/terms?iri=http://purl.obolibrary.org/obo/UBERON_0002746","intermediate periventricular nucleus")</f>
        <v/>
      </c>
      <c r="B1292" t="inlineStr">
        <is>
          <t>&lt;http://purl.obolibrary.org/obo/UBERON_0002746&gt;</t>
        </is>
      </c>
      <c r="C1292" t="inlineStr">
        <is>
          <t>Periventricular hypothalamic nucleus, intermediate part</t>
        </is>
      </c>
      <c r="D1292" t="inlineStr">
        <is>
          <t>&lt;http://purl.obolibrary.org/obo/MBA_118&gt;</t>
        </is>
      </c>
    </row>
    <row r="1293">
      <c r="A1293">
        <f>HYPERLINK("https://www.ebi.ac.uk/ols/ontologies/uberon/terms?iri=http://purl.obolibrary.org/obo/UBERON_0035562","intermediate pretectal nucleus")</f>
        <v/>
      </c>
      <c r="B1293" t="inlineStr">
        <is>
          <t>&lt;http://purl.obolibrary.org/obo/UBERON_0035562&gt;</t>
        </is>
      </c>
      <c r="C1293" t="inlineStr">
        <is>
          <t>intermediate pretectal nucleus</t>
        </is>
      </c>
      <c r="D1293" t="inlineStr">
        <is>
          <t>&lt;http://purl.obolibrary.org/obo/DMBA_16598&gt;</t>
        </is>
      </c>
    </row>
    <row r="1294">
      <c r="A1294">
        <f>HYPERLINK("https://www.ebi.ac.uk/ols/ontologies/uberon/terms?iri=http://purl.obolibrary.org/obo/UBERON_0009777","intermediate reticular nucleus")</f>
        <v/>
      </c>
      <c r="B1294" t="inlineStr">
        <is>
          <t>&lt;http://purl.obolibrary.org/obo/UBERON_0009777&gt;</t>
        </is>
      </c>
      <c r="C1294" t="inlineStr">
        <is>
          <t>intermediate reticular nucleus</t>
        </is>
      </c>
      <c r="D1294" t="inlineStr">
        <is>
          <t>&lt;http://purl.obolibrary.org/obo/DHBA_12620&gt;</t>
        </is>
      </c>
    </row>
    <row r="1295">
      <c r="A1295">
        <f>HYPERLINK("https://www.ebi.ac.uk/ols/ontologies/uberon/terms?iri=http://purl.obolibrary.org/obo/UBERON_0009777","intermediate reticular nucleus")</f>
        <v/>
      </c>
      <c r="B1295" t="inlineStr">
        <is>
          <t>&lt;http://purl.obolibrary.org/obo/UBERON_0009777&gt;</t>
        </is>
      </c>
      <c r="C1295" t="inlineStr">
        <is>
          <t>Intermediate reticular nucleus</t>
        </is>
      </c>
      <c r="D1295" t="inlineStr">
        <is>
          <t>&lt;http://purl.obolibrary.org/obo/MBA_136&gt;</t>
        </is>
      </c>
    </row>
    <row r="1296">
      <c r="A1296">
        <f>HYPERLINK("https://www.ebi.ac.uk/ols/ontologies/uberon/terms?iri=http://purl.obolibrary.org/obo/UBERON_0006087","internal arcuate fiber bundle")</f>
        <v/>
      </c>
      <c r="B1296" t="inlineStr">
        <is>
          <t>&lt;http://purl.obolibrary.org/obo/UBERON_0006087&gt;</t>
        </is>
      </c>
      <c r="C1296" t="inlineStr">
        <is>
          <t>internal arcuate fibers</t>
        </is>
      </c>
      <c r="D1296" t="inlineStr">
        <is>
          <t>&lt;http://purl.obolibrary.org/obo/DHBA_12756&gt;</t>
        </is>
      </c>
    </row>
    <row r="1297">
      <c r="A1297">
        <f>HYPERLINK("https://www.ebi.ac.uk/ols/ontologies/uberon/terms?iri=http://purl.obolibrary.org/obo/UBERON_0006087","internal arcuate fiber bundle")</f>
        <v/>
      </c>
      <c r="B1297" t="inlineStr">
        <is>
          <t>&lt;http://purl.obolibrary.org/obo/UBERON_0006087&gt;</t>
        </is>
      </c>
      <c r="C1297" t="inlineStr">
        <is>
          <t>internal arcuate fibers</t>
        </is>
      </c>
      <c r="D1297" t="inlineStr">
        <is>
          <t>&lt;http://purl.obolibrary.org/obo/HBA_265505610&gt;</t>
        </is>
      </c>
    </row>
    <row r="1298">
      <c r="A1298">
        <f>HYPERLINK("https://www.ebi.ac.uk/ols/ontologies/uberon/terms?iri=http://purl.obolibrary.org/obo/UBERON_0006087","internal arcuate fiber bundle")</f>
        <v/>
      </c>
      <c r="B1298" t="inlineStr">
        <is>
          <t>&lt;http://purl.obolibrary.org/obo/UBERON_0006087&gt;</t>
        </is>
      </c>
      <c r="C1298" t="inlineStr">
        <is>
          <t>internal arcuate fibers</t>
        </is>
      </c>
      <c r="D1298" t="inlineStr">
        <is>
          <t>&lt;http://purl.obolibrary.org/obo/MBA_396&gt;</t>
        </is>
      </c>
    </row>
    <row r="1299">
      <c r="A1299">
        <f>HYPERLINK("https://www.ebi.ac.uk/ols/ontologies/uberon/terms?iri=http://purl.obolibrary.org/obo/UBERON_0001887","internal capsule of telencephalon")</f>
        <v/>
      </c>
      <c r="B1299" t="inlineStr">
        <is>
          <t>&lt;http://purl.obolibrary.org/obo/UBERON_0001887&gt;</t>
        </is>
      </c>
      <c r="C1299" t="inlineStr">
        <is>
          <t>internal capsule</t>
        </is>
      </c>
      <c r="D1299" t="inlineStr">
        <is>
          <t>&lt;http://purl.obolibrary.org/obo/DHBA_10581&gt;</t>
        </is>
      </c>
    </row>
    <row r="1300">
      <c r="A1300">
        <f>HYPERLINK("https://www.ebi.ac.uk/ols/ontologies/uberon/terms?iri=http://purl.obolibrary.org/obo/UBERON_0001887","internal capsule of telencephalon")</f>
        <v/>
      </c>
      <c r="B1300" t="inlineStr">
        <is>
          <t>&lt;http://purl.obolibrary.org/obo/UBERON_0001887&gt;</t>
        </is>
      </c>
      <c r="C1300" t="inlineStr">
        <is>
          <t>internal capsule</t>
        </is>
      </c>
      <c r="D1300" t="inlineStr">
        <is>
          <t>&lt;http://purl.obolibrary.org/obo/DMBA_17770&gt;</t>
        </is>
      </c>
    </row>
    <row r="1301">
      <c r="A1301">
        <f>HYPERLINK("https://www.ebi.ac.uk/ols/ontologies/uberon/terms?iri=http://purl.obolibrary.org/obo/UBERON_0001887","internal capsule of telencephalon")</f>
        <v/>
      </c>
      <c r="B1301" t="inlineStr">
        <is>
          <t>&lt;http://purl.obolibrary.org/obo/UBERON_0001887&gt;</t>
        </is>
      </c>
      <c r="C1301" t="inlineStr">
        <is>
          <t>internal capsule</t>
        </is>
      </c>
      <c r="D1301" t="inlineStr">
        <is>
          <t>&lt;http://purl.obolibrary.org/obo/HBA_9263&gt;</t>
        </is>
      </c>
    </row>
    <row r="1302">
      <c r="A1302">
        <f>HYPERLINK("https://www.ebi.ac.uk/ols/ontologies/uberon/terms?iri=http://purl.obolibrary.org/obo/UBERON_0001887","internal capsule of telencephalon")</f>
        <v/>
      </c>
      <c r="B1302" t="inlineStr">
        <is>
          <t>&lt;http://purl.obolibrary.org/obo/UBERON_0001887&gt;</t>
        </is>
      </c>
      <c r="C1302" t="inlineStr">
        <is>
          <t>internal capsule</t>
        </is>
      </c>
      <c r="D1302" t="inlineStr">
        <is>
          <t>&lt;http://purl.obolibrary.org/obo/MBA_6&gt;</t>
        </is>
      </c>
    </row>
    <row r="1303">
      <c r="A1303">
        <f>HYPERLINK("https://www.ebi.ac.uk/ols/ontologies/uberon/terms?iri=http://purl.obolibrary.org/obo/UBERON_0001887","internal capsule of telencephalon")</f>
        <v/>
      </c>
      <c r="B1303" t="inlineStr">
        <is>
          <t>&lt;http://purl.obolibrary.org/obo/UBERON_0001887&gt;</t>
        </is>
      </c>
      <c r="C1303" t="inlineStr">
        <is>
          <t>internal capsule</t>
        </is>
      </c>
      <c r="D1303" t="inlineStr">
        <is>
          <t>&lt;http://purl.obolibrary.org/obo/PBA_10102&gt;</t>
        </is>
      </c>
    </row>
    <row r="1304">
      <c r="A1304">
        <f>HYPERLINK("https://www.ebi.ac.uk/ols/ontologies/uberon/terms?iri=http://purl.obolibrary.org/obo/UBERON_0002762","internal medullary lamina of thalamus")</f>
        <v/>
      </c>
      <c r="B1304" t="inlineStr">
        <is>
          <t>&lt;http://purl.obolibrary.org/obo/UBERON_0002762&gt;</t>
        </is>
      </c>
      <c r="C1304" t="inlineStr">
        <is>
          <t>internal medullary lamina of thalamus</t>
        </is>
      </c>
      <c r="D1304" t="inlineStr">
        <is>
          <t>&lt;http://purl.obolibrary.org/obo/DHBA_12063&gt;</t>
        </is>
      </c>
    </row>
    <row r="1305">
      <c r="A1305">
        <f>HYPERLINK("https://www.ebi.ac.uk/ols/ontologies/uberon/terms?iri=http://purl.obolibrary.org/obo/UBERON_0002762","internal medullary lamina of thalamus")</f>
        <v/>
      </c>
      <c r="B1305" t="inlineStr">
        <is>
          <t>&lt;http://purl.obolibrary.org/obo/UBERON_0002762&gt;</t>
        </is>
      </c>
      <c r="C1305" t="inlineStr">
        <is>
          <t>internal medullary lamina of thalamus</t>
        </is>
      </c>
      <c r="D1305" t="inlineStr">
        <is>
          <t>&lt;http://purl.obolibrary.org/obo/HBA_265505134&gt;</t>
        </is>
      </c>
    </row>
    <row r="1306">
      <c r="A1306">
        <f>HYPERLINK("https://www.ebi.ac.uk/ols/ontologies/uberon/terms?iri=http://purl.obolibrary.org/obo/UBERON_0002762","internal medullary lamina of thalamus")</f>
        <v/>
      </c>
      <c r="B1306" t="inlineStr">
        <is>
          <t>&lt;http://purl.obolibrary.org/obo/UBERON_0002762&gt;</t>
        </is>
      </c>
      <c r="C1306" t="inlineStr">
        <is>
          <t>internal medullary lamina of the thalamus</t>
        </is>
      </c>
      <c r="D1306" t="inlineStr">
        <is>
          <t>&lt;http://purl.obolibrary.org/obo/MBA_14&gt;</t>
        </is>
      </c>
    </row>
    <row r="1307">
      <c r="A1307">
        <f>HYPERLINK("https://www.ebi.ac.uk/ols/ontologies/uberon/terms?iri=http://purl.obolibrary.org/obo/UBERON_0002145","interpeduncular nucleus")</f>
        <v/>
      </c>
      <c r="B1307" t="inlineStr">
        <is>
          <t>&lt;http://purl.obolibrary.org/obo/UBERON_0002145&gt;</t>
        </is>
      </c>
      <c r="C1307" t="inlineStr">
        <is>
          <t>interpeduncular nucleus</t>
        </is>
      </c>
      <c r="D1307" t="inlineStr">
        <is>
          <t>&lt;http://purl.obolibrary.org/obo/DHBA_12270&gt;</t>
        </is>
      </c>
    </row>
    <row r="1308">
      <c r="A1308">
        <f>HYPERLINK("https://www.ebi.ac.uk/ols/ontologies/uberon/terms?iri=http://purl.obolibrary.org/obo/UBERON_0002145","interpeduncular nucleus")</f>
        <v/>
      </c>
      <c r="B1308" t="inlineStr">
        <is>
          <t>&lt;http://purl.obolibrary.org/obo/UBERON_0002145&gt;</t>
        </is>
      </c>
      <c r="C1308" t="inlineStr">
        <is>
          <t>interpeduncular nucleus</t>
        </is>
      </c>
      <c r="D1308" t="inlineStr">
        <is>
          <t>&lt;http://purl.obolibrary.org/obo/HBA_9012&gt;</t>
        </is>
      </c>
    </row>
    <row r="1309">
      <c r="A1309">
        <f>HYPERLINK("https://www.ebi.ac.uk/ols/ontologies/uberon/terms?iri=http://purl.obolibrary.org/obo/UBERON_0002145","interpeduncular nucleus")</f>
        <v/>
      </c>
      <c r="B1309" t="inlineStr">
        <is>
          <t>&lt;http://purl.obolibrary.org/obo/UBERON_0002145&gt;</t>
        </is>
      </c>
      <c r="C1309" t="inlineStr">
        <is>
          <t>Interpeduncular nucleus</t>
        </is>
      </c>
      <c r="D1309" t="inlineStr">
        <is>
          <t>&lt;http://purl.obolibrary.org/obo/MBA_100&gt;</t>
        </is>
      </c>
    </row>
    <row r="1310">
      <c r="A1310">
        <f>HYPERLINK("https://www.ebi.ac.uk/ols/ontologies/uberon/terms?iri=http://purl.obolibrary.org/obo/UBERON_0002873","interpolar part of spinal trigeminal nucleus")</f>
        <v/>
      </c>
      <c r="B1310" t="inlineStr">
        <is>
          <t>&lt;http://purl.obolibrary.org/obo/UBERON_0002873&gt;</t>
        </is>
      </c>
      <c r="C1310" t="inlineStr">
        <is>
          <t>spinal trigeminal nucleus, interpolar part</t>
        </is>
      </c>
      <c r="D1310" t="inlineStr">
        <is>
          <t>&lt;http://purl.obolibrary.org/obo/DHBA_12578&gt;</t>
        </is>
      </c>
    </row>
    <row r="1311">
      <c r="A1311">
        <f>HYPERLINK("https://www.ebi.ac.uk/ols/ontologies/uberon/terms?iri=http://purl.obolibrary.org/obo/UBERON_0002873","interpolar part of spinal trigeminal nucleus")</f>
        <v/>
      </c>
      <c r="B1311" t="inlineStr">
        <is>
          <t>&lt;http://purl.obolibrary.org/obo/UBERON_0002873&gt;</t>
        </is>
      </c>
      <c r="C1311" t="inlineStr">
        <is>
          <t>interpolar part of spinal trigeminal nucleus, left</t>
        </is>
      </c>
      <c r="D1311" t="inlineStr">
        <is>
          <t>&lt;http://purl.obolibrary.org/obo/HBA_9678&gt;</t>
        </is>
      </c>
    </row>
    <row r="1312">
      <c r="A1312">
        <f>HYPERLINK("https://www.ebi.ac.uk/ols/ontologies/uberon/terms?iri=http://purl.obolibrary.org/obo/UBERON_0002873","interpolar part of spinal trigeminal nucleus")</f>
        <v/>
      </c>
      <c r="B1312" t="inlineStr">
        <is>
          <t>&lt;http://purl.obolibrary.org/obo/UBERON_0002873&gt;</t>
        </is>
      </c>
      <c r="C1312" t="inlineStr">
        <is>
          <t>Spinal nucleus of the trigeminal, interpolar part</t>
        </is>
      </c>
      <c r="D1312" t="inlineStr">
        <is>
          <t>&lt;http://purl.obolibrary.org/obo/MBA_437&gt;</t>
        </is>
      </c>
    </row>
    <row r="1313">
      <c r="A1313">
        <f>HYPERLINK("https://www.ebi.ac.uk/ols/ontologies/uberon/terms?iri=http://purl.obolibrary.org/obo/UBERON_0002551","interstitial nucleus of Cajal")</f>
        <v/>
      </c>
      <c r="B1313" t="inlineStr">
        <is>
          <t>&lt;http://purl.obolibrary.org/obo/UBERON_0002551&gt;</t>
        </is>
      </c>
      <c r="C1313" t="inlineStr">
        <is>
          <t>interstitial nucleus of Cajal</t>
        </is>
      </c>
      <c r="D1313" t="inlineStr">
        <is>
          <t>&lt;http://purl.obolibrary.org/obo/DHBA_12278&gt;</t>
        </is>
      </c>
    </row>
    <row r="1314">
      <c r="A1314">
        <f>HYPERLINK("https://www.ebi.ac.uk/ols/ontologies/uberon/terms?iri=http://purl.obolibrary.org/obo/UBERON_0002551","interstitial nucleus of Cajal")</f>
        <v/>
      </c>
      <c r="B1314" t="inlineStr">
        <is>
          <t>&lt;http://purl.obolibrary.org/obo/UBERON_0002551&gt;</t>
        </is>
      </c>
      <c r="C1314" t="inlineStr">
        <is>
          <t>interstitial nucleus of Cajal</t>
        </is>
      </c>
      <c r="D1314" t="inlineStr">
        <is>
          <t>&lt;http://purl.obolibrary.org/obo/HBA_9015&gt;</t>
        </is>
      </c>
    </row>
    <row r="1315">
      <c r="A1315">
        <f>HYPERLINK("https://www.ebi.ac.uk/ols/ontologies/uberon/terms?iri=http://purl.obolibrary.org/obo/UBERON_0002551","interstitial nucleus of Cajal")</f>
        <v/>
      </c>
      <c r="B1315" t="inlineStr">
        <is>
          <t>&lt;http://purl.obolibrary.org/obo/UBERON_0002551&gt;</t>
        </is>
      </c>
      <c r="C1315" t="inlineStr">
        <is>
          <t>Interstitial nucleus of Cajal</t>
        </is>
      </c>
      <c r="D1315" t="inlineStr">
        <is>
          <t>&lt;http://purl.obolibrary.org/obo/MBA_67&gt;</t>
        </is>
      </c>
    </row>
    <row r="1316">
      <c r="A1316">
        <f>HYPERLINK("https://www.ebi.ac.uk/ols/ontologies/uberon/terms?iri=http://purl.obolibrary.org/obo/UBERON_0003993","interventricular foramen of CNS")</f>
        <v/>
      </c>
      <c r="B1316" t="inlineStr">
        <is>
          <t>&lt;http://purl.obolibrary.org/obo/UBERON_0003993&gt;</t>
        </is>
      </c>
      <c r="C1316" t="inlineStr">
        <is>
          <t>interventricular foramen</t>
        </is>
      </c>
      <c r="D1316" t="inlineStr">
        <is>
          <t>&lt;http://purl.obolibrary.org/obo/DHBA_10608&gt;</t>
        </is>
      </c>
    </row>
    <row r="1317">
      <c r="A1317">
        <f>HYPERLINK("https://www.ebi.ac.uk/ols/ontologies/uberon/terms?iri=http://purl.obolibrary.org/obo/UBERON_0003993","interventricular foramen of CNS")</f>
        <v/>
      </c>
      <c r="B1317" t="inlineStr">
        <is>
          <t>&lt;http://purl.obolibrary.org/obo/UBERON_0003993&gt;</t>
        </is>
      </c>
      <c r="C1317" t="inlineStr">
        <is>
          <t>interventricular foramen</t>
        </is>
      </c>
      <c r="D1317" t="inlineStr">
        <is>
          <t>&lt;http://purl.obolibrary.org/obo/MBA_124&gt;</t>
        </is>
      </c>
    </row>
    <row r="1318">
      <c r="A1318">
        <f>HYPERLINK("https://www.ebi.ac.uk/ols/ontologies/uberon/terms?iri=http://purl.obolibrary.org/obo/UBERON_0035922","intraculminate fissure of cerebellum")</f>
        <v/>
      </c>
      <c r="B1318" t="inlineStr">
        <is>
          <t>&lt;http://purl.obolibrary.org/obo/UBERON_0035922&gt;</t>
        </is>
      </c>
      <c r="C1318" t="inlineStr">
        <is>
          <t>intraculminate fissure</t>
        </is>
      </c>
      <c r="D1318" t="inlineStr">
        <is>
          <t>&lt;http://purl.obolibrary.org/obo/DHBA_266441729&gt;</t>
        </is>
      </c>
    </row>
    <row r="1319">
      <c r="A1319">
        <f>HYPERLINK("https://www.ebi.ac.uk/ols/ontologies/uberon/terms?iri=http://purl.obolibrary.org/obo/UBERON_0035922","intraculminate fissure of cerebellum")</f>
        <v/>
      </c>
      <c r="B1319" t="inlineStr">
        <is>
          <t>&lt;http://purl.obolibrary.org/obo/UBERON_0035922&gt;</t>
        </is>
      </c>
      <c r="C1319" t="inlineStr">
        <is>
          <t>intraculminate fissure</t>
        </is>
      </c>
      <c r="D1319" t="inlineStr">
        <is>
          <t>&lt;http://purl.obolibrary.org/obo/HBA_9409&gt;</t>
        </is>
      </c>
    </row>
    <row r="1320">
      <c r="A1320">
        <f>HYPERLINK("https://www.ebi.ac.uk/ols/ontologies/uberon/terms?iri=http://purl.obolibrary.org/obo/UBERON_0002733","intralaminar nuclear group")</f>
        <v/>
      </c>
      <c r="B1320" t="inlineStr">
        <is>
          <t>&lt;http://purl.obolibrary.org/obo/UBERON_0002733&gt;</t>
        </is>
      </c>
      <c r="C1320" t="inlineStr">
        <is>
          <t>intralaminar nuclear complex</t>
        </is>
      </c>
      <c r="D1320" t="inlineStr">
        <is>
          <t>&lt;http://purl.obolibrary.org/obo/DHBA_10442&gt;</t>
        </is>
      </c>
    </row>
    <row r="1321">
      <c r="A1321">
        <f>HYPERLINK("https://www.ebi.ac.uk/ols/ontologies/uberon/terms?iri=http://purl.obolibrary.org/obo/UBERON_0002733","intralaminar nuclear group")</f>
        <v/>
      </c>
      <c r="B1321" t="inlineStr">
        <is>
          <t>&lt;http://purl.obolibrary.org/obo/UBERON_0002733&gt;</t>
        </is>
      </c>
      <c r="C1321" t="inlineStr">
        <is>
          <t>Intralaminar nuclei of the dorsal thalamus</t>
        </is>
      </c>
      <c r="D1321" t="inlineStr">
        <is>
          <t>&lt;http://purl.obolibrary.org/obo/MBA_51&gt;</t>
        </is>
      </c>
    </row>
    <row r="1322">
      <c r="A1322">
        <f>HYPERLINK("https://www.ebi.ac.uk/ols/ontologies/uberon/terms?iri=http://purl.obolibrary.org/obo/UBERON_0002905","intralingual sulcus")</f>
        <v/>
      </c>
      <c r="B1322" t="inlineStr">
        <is>
          <t>&lt;http://purl.obolibrary.org/obo/UBERON_0002905&gt;</t>
        </is>
      </c>
      <c r="C1322" t="inlineStr">
        <is>
          <t>insular lobe sulci</t>
        </is>
      </c>
      <c r="D1322" t="inlineStr">
        <is>
          <t>&lt;http://purl.obolibrary.org/obo/HBA_9397&gt;</t>
        </is>
      </c>
    </row>
    <row r="1323">
      <c r="A1323">
        <f>HYPERLINK("https://www.ebi.ac.uk/ols/ontologies/uberon/terms?iri=http://purl.obolibrary.org/obo/UBERON_0002913","intraparietal sulcus")</f>
        <v/>
      </c>
      <c r="B1323" t="inlineStr">
        <is>
          <t>&lt;http://purl.obolibrary.org/obo/UBERON_0002913&gt;</t>
        </is>
      </c>
      <c r="C1323" t="inlineStr">
        <is>
          <t>intraparietal sulcus</t>
        </is>
      </c>
      <c r="D1323" t="inlineStr">
        <is>
          <t>&lt;http://purl.obolibrary.org/obo/DHBA_10620&gt;</t>
        </is>
      </c>
    </row>
    <row r="1324">
      <c r="A1324">
        <f>HYPERLINK("https://www.ebi.ac.uk/ols/ontologies/uberon/terms?iri=http://purl.obolibrary.org/obo/UBERON_0002913","intraparietal sulcus")</f>
        <v/>
      </c>
      <c r="B1324" t="inlineStr">
        <is>
          <t>&lt;http://purl.obolibrary.org/obo/UBERON_0002913&gt;</t>
        </is>
      </c>
      <c r="C1324" t="inlineStr">
        <is>
          <t>intraparietal sulcus</t>
        </is>
      </c>
      <c r="D1324" t="inlineStr">
        <is>
          <t>&lt;http://purl.obolibrary.org/obo/HBA_9372&gt;</t>
        </is>
      </c>
    </row>
    <row r="1325">
      <c r="A1325">
        <f>HYPERLINK("https://www.ebi.ac.uk/ols/ontologies/uberon/terms?iri=http://purl.obolibrary.org/obo/UBERON_0023868","isla magna of Calleja")</f>
        <v/>
      </c>
      <c r="B1325" t="inlineStr">
        <is>
          <t>&lt;http://purl.obolibrary.org/obo/UBERON_0023868&gt;</t>
        </is>
      </c>
      <c r="C1325" t="inlineStr">
        <is>
          <t>major island of Calleja</t>
        </is>
      </c>
      <c r="D1325" t="inlineStr">
        <is>
          <t>&lt;http://purl.obolibrary.org/obo/DHBA_10359&gt;</t>
        </is>
      </c>
    </row>
    <row r="1326">
      <c r="A1326">
        <f>HYPERLINK("https://www.ebi.ac.uk/ols/ontologies/uberon/terms?iri=http://purl.obolibrary.org/obo/UBERON_0023868","isla magna of Calleja")</f>
        <v/>
      </c>
      <c r="B1326" t="inlineStr">
        <is>
          <t>&lt;http://purl.obolibrary.org/obo/UBERON_0023868&gt;</t>
        </is>
      </c>
      <c r="C1326" t="inlineStr">
        <is>
          <t>Major island of Calleja</t>
        </is>
      </c>
      <c r="D1326" t="inlineStr">
        <is>
          <t>&lt;http://purl.obolibrary.org/obo/MBA_489&gt;</t>
        </is>
      </c>
    </row>
    <row r="1327">
      <c r="A1327">
        <f>HYPERLINK("https://www.ebi.ac.uk/ols/ontologies/uberon/terms?iri=http://purl.obolibrary.org/obo/UBERON_0001881","island of Calleja")</f>
        <v/>
      </c>
      <c r="B1327" t="inlineStr">
        <is>
          <t>&lt;http://purl.obolibrary.org/obo/UBERON_0001881&gt;</t>
        </is>
      </c>
      <c r="C1327" t="inlineStr">
        <is>
          <t>islands of Calleja</t>
        </is>
      </c>
      <c r="D1327" t="inlineStr">
        <is>
          <t>&lt;http://purl.obolibrary.org/obo/DHBA_10358&gt;</t>
        </is>
      </c>
    </row>
    <row r="1328">
      <c r="A1328">
        <f>HYPERLINK("https://www.ebi.ac.uk/ols/ontologies/uberon/terms?iri=http://purl.obolibrary.org/obo/UBERON_0001881","island of Calleja")</f>
        <v/>
      </c>
      <c r="B1328" t="inlineStr">
        <is>
          <t>&lt;http://purl.obolibrary.org/obo/UBERON_0001881&gt;</t>
        </is>
      </c>
      <c r="C1328" t="inlineStr">
        <is>
          <t>islands of calleja, left</t>
        </is>
      </c>
      <c r="D1328" t="inlineStr">
        <is>
          <t>&lt;http://purl.obolibrary.org/obo/HBA_265504792&gt;</t>
        </is>
      </c>
    </row>
    <row r="1329">
      <c r="A1329">
        <f>HYPERLINK("https://www.ebi.ac.uk/ols/ontologies/uberon/terms?iri=http://purl.obolibrary.org/obo/UBERON_0001881","island of Calleja")</f>
        <v/>
      </c>
      <c r="B1329" t="inlineStr">
        <is>
          <t>&lt;http://purl.obolibrary.org/obo/UBERON_0001881&gt;</t>
        </is>
      </c>
      <c r="C1329" t="inlineStr">
        <is>
          <t>Islands of Calleja</t>
        </is>
      </c>
      <c r="D1329" t="inlineStr">
        <is>
          <t>&lt;http://purl.obolibrary.org/obo/MBA_481&gt;</t>
        </is>
      </c>
    </row>
    <row r="1330">
      <c r="A1330">
        <f>HYPERLINK("https://www.ebi.ac.uk/ols/ontologies/uberon/terms?iri=http://purl.obolibrary.org/obo/UBERON_0001881","island of Calleja")</f>
        <v/>
      </c>
      <c r="B1330" t="inlineStr">
        <is>
          <t>&lt;http://purl.obolibrary.org/obo/UBERON_0001881&gt;</t>
        </is>
      </c>
      <c r="C1330" t="inlineStr">
        <is>
          <t>islands of Calleja</t>
        </is>
      </c>
      <c r="D1330" t="inlineStr">
        <is>
          <t>&lt;http://purl.obolibrary.org/obo/PBA_10095&gt;</t>
        </is>
      </c>
    </row>
    <row r="1331">
      <c r="A1331">
        <f>HYPERLINK("https://www.ebi.ac.uk/ols/ontologies/uberon/terms?iri=http://purl.obolibrary.org/obo/UBERON_0002592","juxtarestiform body")</f>
        <v/>
      </c>
      <c r="B1331" t="inlineStr">
        <is>
          <t>&lt;http://purl.obolibrary.org/obo/UBERON_0002592&gt;</t>
        </is>
      </c>
      <c r="C1331" t="inlineStr">
        <is>
          <t>juxtarestiform body</t>
        </is>
      </c>
      <c r="D1331" t="inlineStr">
        <is>
          <t>&lt;http://purl.obolibrary.org/obo/DHBA_12750&gt;</t>
        </is>
      </c>
    </row>
    <row r="1332">
      <c r="A1332">
        <f>HYPERLINK("https://www.ebi.ac.uk/ols/ontologies/uberon/terms?iri=http://purl.obolibrary.org/obo/UBERON_0002592","juxtarestiform body")</f>
        <v/>
      </c>
      <c r="B1332" t="inlineStr">
        <is>
          <t>&lt;http://purl.obolibrary.org/obo/UBERON_0002592&gt;</t>
        </is>
      </c>
      <c r="C1332" t="inlineStr">
        <is>
          <t>juxtarestiform body</t>
        </is>
      </c>
      <c r="D1332" t="inlineStr">
        <is>
          <t>&lt;http://purl.obolibrary.org/obo/MBA_650&gt;</t>
        </is>
      </c>
    </row>
    <row r="1333">
      <c r="A1333">
        <f>HYPERLINK("https://www.ebi.ac.uk/ols/ontologies/uberon/terms?iri=http://purl.obolibrary.org/obo/UBERON_0015117","lamina terminalis of cerebral hemisphere")</f>
        <v/>
      </c>
      <c r="B1333" t="inlineStr">
        <is>
          <t>&lt;http://purl.obolibrary.org/obo/UBERON_0015117&gt;</t>
        </is>
      </c>
      <c r="C1333" t="inlineStr">
        <is>
          <t>lamina terminalis</t>
        </is>
      </c>
      <c r="D1333" t="inlineStr">
        <is>
          <t>&lt;http://purl.obolibrary.org/obo/DHBA_12105&gt;</t>
        </is>
      </c>
    </row>
    <row r="1334">
      <c r="A1334">
        <f>HYPERLINK("https://www.ebi.ac.uk/ols/ontologies/uberon/terms?iri=http://purl.obolibrary.org/obo/UBERON_0013600","lateral accessory nucleus of optic tract")</f>
        <v/>
      </c>
      <c r="B1334" t="inlineStr">
        <is>
          <t>&lt;http://purl.obolibrary.org/obo/UBERON_0013600&gt;</t>
        </is>
      </c>
      <c r="C1334" t="inlineStr">
        <is>
          <t>lateral terminal nucleus of accessory optic tract</t>
        </is>
      </c>
      <c r="D1334" t="inlineStr">
        <is>
          <t>&lt;http://purl.obolibrary.org/obo/DHBA_13236&gt;</t>
        </is>
      </c>
    </row>
    <row r="1335">
      <c r="A1335">
        <f>HYPERLINK("https://www.ebi.ac.uk/ols/ontologies/uberon/terms?iri=http://purl.obolibrary.org/obo/UBERON_0013600","lateral accessory nucleus of optic tract")</f>
        <v/>
      </c>
      <c r="B1335" t="inlineStr">
        <is>
          <t>&lt;http://purl.obolibrary.org/obo/UBERON_0013600&gt;</t>
        </is>
      </c>
      <c r="C1335" t="inlineStr">
        <is>
          <t>Lateral terminal nucleus of the accessory optic tract</t>
        </is>
      </c>
      <c r="D1335" t="inlineStr">
        <is>
          <t>&lt;http://purl.obolibrary.org/obo/MBA_66&gt;</t>
        </is>
      </c>
    </row>
    <row r="1336">
      <c r="A1336">
        <f>HYPERLINK("https://www.ebi.ac.uk/ols/ontologies/uberon/terms?iri=http://purl.obolibrary.org/obo/UBERON_0002886","lateral amygdaloid nucleus")</f>
        <v/>
      </c>
      <c r="B1336" t="inlineStr">
        <is>
          <t>&lt;http://purl.obolibrary.org/obo/UBERON_0002886&gt;</t>
        </is>
      </c>
      <c r="C1336" t="inlineStr">
        <is>
          <t>lateral nucleus</t>
        </is>
      </c>
      <c r="D1336" t="inlineStr">
        <is>
          <t>&lt;http://purl.obolibrary.org/obo/DHBA_10367&gt;</t>
        </is>
      </c>
    </row>
    <row r="1337">
      <c r="A1337">
        <f>HYPERLINK("https://www.ebi.ac.uk/ols/ontologies/uberon/terms?iri=http://purl.obolibrary.org/obo/UBERON_0002886","lateral amygdaloid nucleus")</f>
        <v/>
      </c>
      <c r="B1337" t="inlineStr">
        <is>
          <t>&lt;http://purl.obolibrary.org/obo/UBERON_0002886&gt;</t>
        </is>
      </c>
      <c r="C1337" t="inlineStr">
        <is>
          <t>lateral amygdaloid nucleus</t>
        </is>
      </c>
      <c r="D1337" t="inlineStr">
        <is>
          <t>&lt;http://purl.obolibrary.org/obo/DMBA_15944&gt;</t>
        </is>
      </c>
    </row>
    <row r="1338">
      <c r="A1338">
        <f>HYPERLINK("https://www.ebi.ac.uk/ols/ontologies/uberon/terms?iri=http://purl.obolibrary.org/obo/UBERON_0002886","lateral amygdaloid nucleus")</f>
        <v/>
      </c>
      <c r="B1338" t="inlineStr">
        <is>
          <t>&lt;http://purl.obolibrary.org/obo/UBERON_0002886&gt;</t>
        </is>
      </c>
      <c r="C1338" t="inlineStr">
        <is>
          <t>lateral nucleus</t>
        </is>
      </c>
      <c r="D1338" t="inlineStr">
        <is>
          <t>&lt;http://purl.obolibrary.org/obo/HBA_4378&gt;</t>
        </is>
      </c>
    </row>
    <row r="1339">
      <c r="A1339">
        <f>HYPERLINK("https://www.ebi.ac.uk/ols/ontologies/uberon/terms?iri=http://purl.obolibrary.org/obo/UBERON_0002886","lateral amygdaloid nucleus")</f>
        <v/>
      </c>
      <c r="B1339" t="inlineStr">
        <is>
          <t>&lt;http://purl.obolibrary.org/obo/UBERON_0002886&gt;</t>
        </is>
      </c>
      <c r="C1339" t="inlineStr">
        <is>
          <t>Lateral amygdalar nucleus</t>
        </is>
      </c>
      <c r="D1339" t="inlineStr">
        <is>
          <t>&lt;http://purl.obolibrary.org/obo/MBA_131&gt;</t>
        </is>
      </c>
    </row>
    <row r="1340">
      <c r="A1340">
        <f>HYPERLINK("https://www.ebi.ac.uk/ols/ontologies/uberon/terms?iri=http://purl.obolibrary.org/obo/UBERON_0002886","lateral amygdaloid nucleus")</f>
        <v/>
      </c>
      <c r="B1340" t="inlineStr">
        <is>
          <t>&lt;http://purl.obolibrary.org/obo/UBERON_0002886&gt;</t>
        </is>
      </c>
      <c r="C1340" t="inlineStr">
        <is>
          <t>lateral nucleus</t>
        </is>
      </c>
      <c r="D1340" t="inlineStr">
        <is>
          <t>&lt;http://purl.obolibrary.org/obo/PBA_10116&gt;</t>
        </is>
      </c>
    </row>
    <row r="1341">
      <c r="A1341">
        <f>HYPERLINK("https://www.ebi.ac.uk/ols/ontologies/uberon/terms?iri=http://purl.obolibrary.org/obo/UBERON_0002176","lateral cervical nucleus")</f>
        <v/>
      </c>
      <c r="B1341" t="inlineStr">
        <is>
          <t>&lt;http://purl.obolibrary.org/obo/UBERON_0002176&gt;</t>
        </is>
      </c>
      <c r="C1341" t="inlineStr">
        <is>
          <t>lateral cervical nucleus</t>
        </is>
      </c>
      <c r="D1341" t="inlineStr">
        <is>
          <t>&lt;http://purl.obolibrary.org/obo/DMBA_17691&gt;</t>
        </is>
      </c>
    </row>
    <row r="1342">
      <c r="A1342">
        <f>HYPERLINK("https://www.ebi.ac.uk/ols/ontologies/uberon/terms?iri=http://purl.obolibrary.org/obo/UBERON_0002589","lateral corticospinal tract")</f>
        <v/>
      </c>
      <c r="B1342" t="inlineStr">
        <is>
          <t>&lt;http://purl.obolibrary.org/obo/UBERON_0002589&gt;</t>
        </is>
      </c>
      <c r="C1342" t="inlineStr">
        <is>
          <t>lateral corticospinal tract</t>
        </is>
      </c>
      <c r="D1342" t="inlineStr">
        <is>
          <t>&lt;http://purl.obolibrary.org/obo/DHBA_12759&gt;</t>
        </is>
      </c>
    </row>
    <row r="1343">
      <c r="A1343">
        <f>HYPERLINK("https://www.ebi.ac.uk/ols/ontologies/uberon/terms?iri=http://purl.obolibrary.org/obo/UBERON_0002589","lateral corticospinal tract")</f>
        <v/>
      </c>
      <c r="B1343" t="inlineStr">
        <is>
          <t>&lt;http://purl.obolibrary.org/obo/UBERON_0002589&gt;</t>
        </is>
      </c>
      <c r="C1343" t="inlineStr">
        <is>
          <t>corticospinal tract, crossed</t>
        </is>
      </c>
      <c r="D1343" t="inlineStr">
        <is>
          <t>&lt;http://purl.obolibrary.org/obo/MBA_1019&gt;</t>
        </is>
      </c>
    </row>
    <row r="1344">
      <c r="A1344">
        <f>HYPERLINK("https://www.ebi.ac.uk/ols/ontologies/uberon/terms?iri=http://purl.obolibrary.org/obo/UBERON_0002984","lateral dorsal nucleus")</f>
        <v/>
      </c>
      <c r="B1344" t="inlineStr">
        <is>
          <t>&lt;http://purl.obolibrary.org/obo/UBERON_0002984&gt;</t>
        </is>
      </c>
      <c r="C1344" t="inlineStr">
        <is>
          <t>lateral dorsal nucleus of thalamus</t>
        </is>
      </c>
      <c r="D1344" t="inlineStr">
        <is>
          <t>&lt;http://purl.obolibrary.org/obo/DHBA_10396&gt;</t>
        </is>
      </c>
    </row>
    <row r="1345">
      <c r="A1345">
        <f>HYPERLINK("https://www.ebi.ac.uk/ols/ontologies/uberon/terms?iri=http://purl.obolibrary.org/obo/UBERON_0002984","lateral dorsal nucleus")</f>
        <v/>
      </c>
      <c r="B1345" t="inlineStr">
        <is>
          <t>&lt;http://purl.obolibrary.org/obo/UBERON_0002984&gt;</t>
        </is>
      </c>
      <c r="C1345" t="inlineStr">
        <is>
          <t>lateral dorsal nucleus of the thalamus, left</t>
        </is>
      </c>
      <c r="D1345" t="inlineStr">
        <is>
          <t>&lt;http://purl.obolibrary.org/obo/HBA_4399&gt;</t>
        </is>
      </c>
    </row>
    <row r="1346">
      <c r="A1346">
        <f>HYPERLINK("https://www.ebi.ac.uk/ols/ontologies/uberon/terms?iri=http://purl.obolibrary.org/obo/UBERON_0002984","lateral dorsal nucleus")</f>
        <v/>
      </c>
      <c r="B1346" t="inlineStr">
        <is>
          <t>&lt;http://purl.obolibrary.org/obo/UBERON_0002984&gt;</t>
        </is>
      </c>
      <c r="C1346" t="inlineStr">
        <is>
          <t>Lateral dorsal nucleus of thalamus</t>
        </is>
      </c>
      <c r="D1346" t="inlineStr">
        <is>
          <t>&lt;http://purl.obolibrary.org/obo/MBA_155&gt;</t>
        </is>
      </c>
    </row>
    <row r="1347">
      <c r="A1347">
        <f>HYPERLINK("https://www.ebi.ac.uk/ols/ontologies/uberon/terms?iri=http://purl.obolibrary.org/obo/UBERON_0007225","lateral entorhinal cortex")</f>
        <v/>
      </c>
      <c r="B1347" t="inlineStr">
        <is>
          <t>&lt;http://purl.obolibrary.org/obo/UBERON_0007225&gt;</t>
        </is>
      </c>
      <c r="C1347" t="inlineStr">
        <is>
          <t>lateral (anterior) entorhinal cortex</t>
        </is>
      </c>
      <c r="D1347" t="inlineStr">
        <is>
          <t>&lt;http://purl.obolibrary.org/obo/DHBA_10318&gt;</t>
        </is>
      </c>
    </row>
    <row r="1348">
      <c r="A1348">
        <f>HYPERLINK("https://www.ebi.ac.uk/ols/ontologies/uberon/terms?iri=http://purl.obolibrary.org/obo/UBERON_0007225","lateral entorhinal cortex")</f>
        <v/>
      </c>
      <c r="B1348" t="inlineStr">
        <is>
          <t>&lt;http://purl.obolibrary.org/obo/UBERON_0007225&gt;</t>
        </is>
      </c>
      <c r="C1348" t="inlineStr">
        <is>
          <t>Entorhinal area, lateral part</t>
        </is>
      </c>
      <c r="D1348" t="inlineStr">
        <is>
          <t>&lt;http://purl.obolibrary.org/obo/MBA_918&gt;</t>
        </is>
      </c>
    </row>
    <row r="1349">
      <c r="A1349">
        <f>HYPERLINK("https://www.ebi.ac.uk/ols/ontologies/uberon/terms?iri=http://purl.obolibrary.org/obo/UBERON_0007225","lateral entorhinal cortex")</f>
        <v/>
      </c>
      <c r="B1349" t="inlineStr">
        <is>
          <t>&lt;http://purl.obolibrary.org/obo/UBERON_0007225&gt;</t>
        </is>
      </c>
      <c r="C1349" t="inlineStr">
        <is>
          <t>lateral (anterior) entorhinal cortex (LEC)</t>
        </is>
      </c>
      <c r="D1349" t="inlineStr">
        <is>
          <t>&lt;http://purl.obolibrary.org/obo/PBA_128011876&gt;</t>
        </is>
      </c>
    </row>
    <row r="1350">
      <c r="A1350">
        <f>HYPERLINK("https://www.ebi.ac.uk/ols/ontologies/uberon/terms?iri=http://purl.obolibrary.org/obo/UBERON_0004025","lateral ganglionic eminence")</f>
        <v/>
      </c>
      <c r="B1350" t="inlineStr">
        <is>
          <t>&lt;http://purl.obolibrary.org/obo/UBERON_0004025&gt;</t>
        </is>
      </c>
      <c r="C1350" t="inlineStr">
        <is>
          <t>lateral ganglionic eminence</t>
        </is>
      </c>
      <c r="D1350" t="inlineStr">
        <is>
          <t>&lt;http://purl.obolibrary.org/obo/DHBA_10551&gt;</t>
        </is>
      </c>
    </row>
    <row r="1351">
      <c r="A1351">
        <f>HYPERLINK("https://www.ebi.ac.uk/ols/ontologies/uberon/terms?iri=http://purl.obolibrary.org/obo/UBERON_0004025","lateral ganglionic eminence")</f>
        <v/>
      </c>
      <c r="B1351" t="inlineStr">
        <is>
          <t>&lt;http://purl.obolibrary.org/obo/UBERON_0004025&gt;</t>
        </is>
      </c>
      <c r="C1351" t="inlineStr">
        <is>
          <t>lateral ganglionic eminence</t>
        </is>
      </c>
      <c r="D1351" t="inlineStr">
        <is>
          <t>&lt;http://purl.obolibrary.org/obo/PBA_128012822&gt;</t>
        </is>
      </c>
    </row>
    <row r="1352">
      <c r="A1352">
        <f>HYPERLINK("https://www.ebi.ac.uk/ols/ontologies/uberon/terms?iri=http://purl.obolibrary.org/obo/UBERON_0001926","lateral geniculate body")</f>
        <v/>
      </c>
      <c r="B1352" t="inlineStr">
        <is>
          <t>&lt;http://purl.obolibrary.org/obo/UBERON_0001926&gt;</t>
        </is>
      </c>
      <c r="C1352" t="inlineStr">
        <is>
          <t>lateral geniculate nucleus</t>
        </is>
      </c>
      <c r="D1352" t="inlineStr">
        <is>
          <t>&lt;http://purl.obolibrary.org/obo/DHBA_10429&gt;</t>
        </is>
      </c>
    </row>
    <row r="1353">
      <c r="A1353">
        <f>HYPERLINK("https://www.ebi.ac.uk/ols/ontologies/uberon/terms?iri=http://purl.obolibrary.org/obo/UBERON_0001926","lateral geniculate body")</f>
        <v/>
      </c>
      <c r="B1353" t="inlineStr">
        <is>
          <t>&lt;http://purl.obolibrary.org/obo/UBERON_0001926&gt;</t>
        </is>
      </c>
      <c r="C1353" t="inlineStr">
        <is>
          <t>lateral geniculate nucleus</t>
        </is>
      </c>
      <c r="D1353" t="inlineStr">
        <is>
          <t>&lt;http://purl.obolibrary.org/obo/PBA_128013070&gt;</t>
        </is>
      </c>
    </row>
    <row r="1354">
      <c r="A1354">
        <f>HYPERLINK("https://www.ebi.ac.uk/ols/ontologies/uberon/terms?iri=http://purl.obolibrary.org/obo/UBERON_0002476","lateral globus pallidus")</f>
        <v/>
      </c>
      <c r="B1354" t="inlineStr">
        <is>
          <t>&lt;http://purl.obolibrary.org/obo/UBERON_0002476&gt;</t>
        </is>
      </c>
      <c r="C1354" t="inlineStr">
        <is>
          <t>globus pallidus, external segment</t>
        </is>
      </c>
      <c r="D1354" t="inlineStr">
        <is>
          <t>&lt;http://purl.obolibrary.org/obo/HBA_12897&gt;</t>
        </is>
      </c>
    </row>
    <row r="1355">
      <c r="A1355">
        <f>HYPERLINK("https://www.ebi.ac.uk/ols/ontologies/uberon/terms?iri=http://purl.obolibrary.org/obo/UBERON_0002476","lateral globus pallidus")</f>
        <v/>
      </c>
      <c r="B1355" t="inlineStr">
        <is>
          <t>&lt;http://purl.obolibrary.org/obo/UBERON_0002476&gt;</t>
        </is>
      </c>
      <c r="C1355" t="inlineStr">
        <is>
          <t>Globus pallidus, external segment</t>
        </is>
      </c>
      <c r="D1355" t="inlineStr">
        <is>
          <t>&lt;http://purl.obolibrary.org/obo/MBA_1022&gt;</t>
        </is>
      </c>
    </row>
    <row r="1356">
      <c r="A1356">
        <f>HYPERLINK("https://www.ebi.ac.uk/ols/ontologies/uberon/terms?iri=http://purl.obolibrary.org/obo/UBERON_0002476","lateral globus pallidus")</f>
        <v/>
      </c>
      <c r="B1356" t="inlineStr">
        <is>
          <t>&lt;http://purl.obolibrary.org/obo/UBERON_0002476&gt;</t>
        </is>
      </c>
      <c r="C1356" t="inlineStr">
        <is>
          <t>external segment of globus pallidus</t>
        </is>
      </c>
      <c r="D1356" t="inlineStr">
        <is>
          <t>&lt;http://purl.obolibrary.org/obo/PBA_10099&gt;</t>
        </is>
      </c>
    </row>
    <row r="1357">
      <c r="A1357">
        <f>HYPERLINK("https://www.ebi.ac.uk/ols/ontologies/uberon/terms?iri=http://purl.obolibrary.org/obo/UBERON_0001941","lateral habenular nucleus")</f>
        <v/>
      </c>
      <c r="B1357" t="inlineStr">
        <is>
          <t>&lt;http://purl.obolibrary.org/obo/UBERON_0001941&gt;</t>
        </is>
      </c>
      <c r="C1357" t="inlineStr">
        <is>
          <t>lateral habenular nucleus</t>
        </is>
      </c>
      <c r="D1357" t="inlineStr">
        <is>
          <t>&lt;http://purl.obolibrary.org/obo/DHBA_10453&gt;</t>
        </is>
      </c>
    </row>
    <row r="1358">
      <c r="A1358">
        <f>HYPERLINK("https://www.ebi.ac.uk/ols/ontologies/uberon/terms?iri=http://purl.obolibrary.org/obo/UBERON_0001941","lateral habenular nucleus")</f>
        <v/>
      </c>
      <c r="B1358" t="inlineStr">
        <is>
          <t>&lt;http://purl.obolibrary.org/obo/UBERON_0001941&gt;</t>
        </is>
      </c>
      <c r="C1358" t="inlineStr">
        <is>
          <t>lateral habenular nucleus, left</t>
        </is>
      </c>
      <c r="D1358" t="inlineStr">
        <is>
          <t>&lt;http://purl.obolibrary.org/obo/HBA_4524&gt;</t>
        </is>
      </c>
    </row>
    <row r="1359">
      <c r="A1359">
        <f>HYPERLINK("https://www.ebi.ac.uk/ols/ontologies/uberon/terms?iri=http://purl.obolibrary.org/obo/UBERON_0001941","lateral habenular nucleus")</f>
        <v/>
      </c>
      <c r="B1359" t="inlineStr">
        <is>
          <t>&lt;http://purl.obolibrary.org/obo/UBERON_0001941&gt;</t>
        </is>
      </c>
      <c r="C1359" t="inlineStr">
        <is>
          <t>Lateral habenula</t>
        </is>
      </c>
      <c r="D1359" t="inlineStr">
        <is>
          <t>&lt;http://purl.obolibrary.org/obo/MBA_186&gt;</t>
        </is>
      </c>
    </row>
    <row r="1360">
      <c r="A1360">
        <f>HYPERLINK("https://www.ebi.ac.uk/ols/ontologies/uberon/terms?iri=http://purl.obolibrary.org/obo/UBERON_0002430","lateral hypothalamic area")</f>
        <v/>
      </c>
      <c r="B1360" t="inlineStr">
        <is>
          <t>&lt;http://purl.obolibrary.org/obo/UBERON_0002430&gt;</t>
        </is>
      </c>
      <c r="C1360" t="inlineStr">
        <is>
          <t>Lateral hypothalamic area</t>
        </is>
      </c>
      <c r="D1360" t="inlineStr">
        <is>
          <t>&lt;http://purl.obolibrary.org/obo/MBA_194&gt;</t>
        </is>
      </c>
    </row>
    <row r="1361">
      <c r="A1361">
        <f>HYPERLINK("https://www.ebi.ac.uk/ols/ontologies/uberon/terms?iri=http://purl.obolibrary.org/obo/UBERON_0002953","lateral lemniscus")</f>
        <v/>
      </c>
      <c r="B1361" t="inlineStr">
        <is>
          <t>&lt;http://purl.obolibrary.org/obo/UBERON_0002953&gt;</t>
        </is>
      </c>
      <c r="C1361" t="inlineStr">
        <is>
          <t>lateral lemniscus</t>
        </is>
      </c>
      <c r="D1361" t="inlineStr">
        <is>
          <t>&lt;http://purl.obolibrary.org/obo/DHBA_12760&gt;</t>
        </is>
      </c>
    </row>
    <row r="1362">
      <c r="A1362">
        <f>HYPERLINK("https://www.ebi.ac.uk/ols/ontologies/uberon/terms?iri=http://purl.obolibrary.org/obo/UBERON_0002953","lateral lemniscus")</f>
        <v/>
      </c>
      <c r="B1362" t="inlineStr">
        <is>
          <t>&lt;http://purl.obolibrary.org/obo/UBERON_0002953&gt;</t>
        </is>
      </c>
      <c r="C1362" t="inlineStr">
        <is>
          <t>lateral lemniscus</t>
        </is>
      </c>
      <c r="D1362" t="inlineStr">
        <is>
          <t>&lt;http://purl.obolibrary.org/obo/DMBA_17774&gt;</t>
        </is>
      </c>
    </row>
    <row r="1363">
      <c r="A1363">
        <f>HYPERLINK("https://www.ebi.ac.uk/ols/ontologies/uberon/terms?iri=http://purl.obolibrary.org/obo/UBERON_0002953","lateral lemniscus")</f>
        <v/>
      </c>
      <c r="B1363" t="inlineStr">
        <is>
          <t>&lt;http://purl.obolibrary.org/obo/UBERON_0002953&gt;</t>
        </is>
      </c>
      <c r="C1363" t="inlineStr">
        <is>
          <t>lateral lemniscus, Right</t>
        </is>
      </c>
      <c r="D1363" t="inlineStr">
        <is>
          <t>&lt;http://purl.obolibrary.org/obo/HBA_12958&gt;</t>
        </is>
      </c>
    </row>
    <row r="1364">
      <c r="A1364">
        <f>HYPERLINK("https://www.ebi.ac.uk/ols/ontologies/uberon/terms?iri=http://purl.obolibrary.org/obo/UBERON_0002953","lateral lemniscus")</f>
        <v/>
      </c>
      <c r="B1364" t="inlineStr">
        <is>
          <t>&lt;http://purl.obolibrary.org/obo/UBERON_0002953&gt;</t>
        </is>
      </c>
      <c r="C1364" t="inlineStr">
        <is>
          <t>lateral lemniscus</t>
        </is>
      </c>
      <c r="D1364" t="inlineStr">
        <is>
          <t>&lt;http://purl.obolibrary.org/obo/MBA_658&gt;</t>
        </is>
      </c>
    </row>
    <row r="1365">
      <c r="A1365">
        <f>HYPERLINK("https://www.ebi.ac.uk/ols/ontologies/uberon/terms?iri=http://purl.obolibrary.org/obo/UBERON_0019283","lateral longitudinal stria")</f>
        <v/>
      </c>
      <c r="B1365" t="inlineStr">
        <is>
          <t>&lt;http://purl.obolibrary.org/obo/UBERON_0019283&gt;</t>
        </is>
      </c>
      <c r="C1365" t="inlineStr">
        <is>
          <t>lateral longitudinal stria</t>
        </is>
      </c>
      <c r="D1365" t="inlineStr">
        <is>
          <t>&lt;http://purl.obolibrary.org/obo/DHBA_12064&gt;</t>
        </is>
      </c>
    </row>
    <row r="1366">
      <c r="A1366">
        <f>HYPERLINK("https://www.ebi.ac.uk/ols/ontologies/uberon/terms?iri=http://purl.obolibrary.org/obo/UBERON_0019283","lateral longitudinal stria")</f>
        <v/>
      </c>
      <c r="B1366" t="inlineStr">
        <is>
          <t>&lt;http://purl.obolibrary.org/obo/UBERON_0019283&gt;</t>
        </is>
      </c>
      <c r="C1366" t="inlineStr">
        <is>
          <t>lateral longitudinal stria</t>
        </is>
      </c>
      <c r="D1366" t="inlineStr">
        <is>
          <t>&lt;http://purl.obolibrary.org/obo/HBA_265505146&gt;</t>
        </is>
      </c>
    </row>
    <row r="1367">
      <c r="A1367">
        <f>HYPERLINK("https://www.ebi.ac.uk/ols/ontologies/uberon/terms?iri=http://purl.obolibrary.org/obo/UBERON_0001938","lateral mammillary nucleus")</f>
        <v/>
      </c>
      <c r="B1367" t="inlineStr">
        <is>
          <t>&lt;http://purl.obolibrary.org/obo/UBERON_0001938&gt;</t>
        </is>
      </c>
      <c r="C1367" t="inlineStr">
        <is>
          <t>lateral mammillary nucleus</t>
        </is>
      </c>
      <c r="D1367" t="inlineStr">
        <is>
          <t>&lt;http://purl.obolibrary.org/obo/DHBA_10502&gt;</t>
        </is>
      </c>
    </row>
    <row r="1368">
      <c r="A1368">
        <f>HYPERLINK("https://www.ebi.ac.uk/ols/ontologies/uberon/terms?iri=http://purl.obolibrary.org/obo/UBERON_0001938","lateral mammillary nucleus")</f>
        <v/>
      </c>
      <c r="B1368" t="inlineStr">
        <is>
          <t>&lt;http://purl.obolibrary.org/obo/UBERON_0001938&gt;</t>
        </is>
      </c>
      <c r="C1368" t="inlineStr">
        <is>
          <t>lateral mammillary nucleus</t>
        </is>
      </c>
      <c r="D1368" t="inlineStr">
        <is>
          <t>&lt;http://purl.obolibrary.org/obo/DMBA_15734&gt;</t>
        </is>
      </c>
    </row>
    <row r="1369">
      <c r="A1369">
        <f>HYPERLINK("https://www.ebi.ac.uk/ols/ontologies/uberon/terms?iri=http://purl.obolibrary.org/obo/UBERON_0001938","lateral mammillary nucleus")</f>
        <v/>
      </c>
      <c r="B1369" t="inlineStr">
        <is>
          <t>&lt;http://purl.obolibrary.org/obo/UBERON_0001938&gt;</t>
        </is>
      </c>
      <c r="C1369" t="inlineStr">
        <is>
          <t>lateral mammillary nucleus, left</t>
        </is>
      </c>
      <c r="D1369" t="inlineStr">
        <is>
          <t>&lt;http://purl.obolibrary.org/obo/HBA_4675&gt;</t>
        </is>
      </c>
    </row>
    <row r="1370">
      <c r="A1370">
        <f>HYPERLINK("https://www.ebi.ac.uk/ols/ontologies/uberon/terms?iri=http://purl.obolibrary.org/obo/UBERON_0001938","lateral mammillary nucleus")</f>
        <v/>
      </c>
      <c r="B1370" t="inlineStr">
        <is>
          <t>&lt;http://purl.obolibrary.org/obo/UBERON_0001938&gt;</t>
        </is>
      </c>
      <c r="C1370" t="inlineStr">
        <is>
          <t>Lateral mammillary nucleus</t>
        </is>
      </c>
      <c r="D1370" t="inlineStr">
        <is>
          <t>&lt;http://purl.obolibrary.org/obo/MBA_210&gt;</t>
        </is>
      </c>
    </row>
    <row r="1371">
      <c r="A1371">
        <f>HYPERLINK("https://www.ebi.ac.uk/ols/ontologies/uberon/terms?iri=http://purl.obolibrary.org/obo/UBERON_0002765","lateral medullary lamina of globus pallidus")</f>
        <v/>
      </c>
      <c r="B1371" t="inlineStr">
        <is>
          <t>&lt;http://purl.obolibrary.org/obo/UBERON_0002765&gt;</t>
        </is>
      </c>
      <c r="C1371" t="inlineStr">
        <is>
          <t>external medullary lamina of globus pallidus</t>
        </is>
      </c>
      <c r="D1371" t="inlineStr">
        <is>
          <t>&lt;http://purl.obolibrary.org/obo/DHBA_12037&gt;</t>
        </is>
      </c>
    </row>
    <row r="1372">
      <c r="A1372">
        <f>HYPERLINK("https://www.ebi.ac.uk/ols/ontologies/uberon/terms?iri=http://purl.obolibrary.org/obo/UBERON_0002765","lateral medullary lamina of globus pallidus")</f>
        <v/>
      </c>
      <c r="B1372" t="inlineStr">
        <is>
          <t>&lt;http://purl.obolibrary.org/obo/UBERON_0002765&gt;</t>
        </is>
      </c>
      <c r="C1372" t="inlineStr">
        <is>
          <t>external medullary lamina of globus pallidus</t>
        </is>
      </c>
      <c r="D1372" t="inlineStr">
        <is>
          <t>&lt;http://purl.obolibrary.org/obo/HBA_265505086&gt;</t>
        </is>
      </c>
    </row>
    <row r="1373">
      <c r="A1373">
        <f>HYPERLINK("https://www.ebi.ac.uk/ols/ontologies/uberon/terms?iri=http://purl.obolibrary.org/obo/UBERON_0009775","lateral medullary reticular complex")</f>
        <v/>
      </c>
      <c r="B1373" t="inlineStr">
        <is>
          <t>&lt;http://purl.obolibrary.org/obo/UBERON_0009775&gt;</t>
        </is>
      </c>
      <c r="C1373" t="inlineStr">
        <is>
          <t>lateral medullary reticular group</t>
        </is>
      </c>
      <c r="D1373" t="inlineStr">
        <is>
          <t>&lt;http://purl.obolibrary.org/obo/HBA_9613&gt;</t>
        </is>
      </c>
    </row>
    <row r="1374">
      <c r="A1374">
        <f>HYPERLINK("https://www.ebi.ac.uk/ols/ontologies/uberon/terms?iri=http://purl.obolibrary.org/obo/UBERON_0002736","lateral nuclear group of thalamus")</f>
        <v/>
      </c>
      <c r="B1374" t="inlineStr">
        <is>
          <t>&lt;http://purl.obolibrary.org/obo/UBERON_0002736&gt;</t>
        </is>
      </c>
      <c r="C1374" t="inlineStr">
        <is>
          <t>lateral group of nuclei</t>
        </is>
      </c>
      <c r="D1374" t="inlineStr">
        <is>
          <t>&lt;http://purl.obolibrary.org/obo/HBA_12923&gt;</t>
        </is>
      </c>
    </row>
    <row r="1375">
      <c r="A1375">
        <f>HYPERLINK("https://www.ebi.ac.uk/ols/ontologies/uberon/terms?iri=http://purl.obolibrary.org/obo/UBERON_0002736","lateral nuclear group of thalamus")</f>
        <v/>
      </c>
      <c r="B1375" t="inlineStr">
        <is>
          <t>&lt;http://purl.obolibrary.org/obo/UBERON_0002736&gt;</t>
        </is>
      </c>
      <c r="C1375" t="inlineStr">
        <is>
          <t>Lateral group of the dorsal thalamus</t>
        </is>
      </c>
      <c r="D1375" t="inlineStr">
        <is>
          <t>&lt;http://purl.obolibrary.org/obo/MBA_138&gt;</t>
        </is>
      </c>
    </row>
    <row r="1376">
      <c r="A1376">
        <f>HYPERLINK("https://www.ebi.ac.uk/ols/ontologies/uberon/terms?iri=http://purl.obolibrary.org/obo/UBERON_0034894","lateral nucleus of stria terminalis")</f>
        <v/>
      </c>
      <c r="B1376" t="inlineStr">
        <is>
          <t>&lt;http://purl.obolibrary.org/obo/UBERON_0034894&gt;</t>
        </is>
      </c>
      <c r="C1376" t="inlineStr">
        <is>
          <t>lateral subdivision of BNST</t>
        </is>
      </c>
      <c r="D1376" t="inlineStr">
        <is>
          <t>&lt;http://purl.obolibrary.org/obo/DHBA_10386&gt;</t>
        </is>
      </c>
    </row>
    <row r="1377">
      <c r="A1377">
        <f>HYPERLINK("https://www.ebi.ac.uk/ols/ontologies/uberon/terms?iri=http://purl.obolibrary.org/obo/UBERON_0016843","lateral nucleus of trapezoid body")</f>
        <v/>
      </c>
      <c r="B1377" t="inlineStr">
        <is>
          <t>&lt;http://purl.obolibrary.org/obo/UBERON_0016843&gt;</t>
        </is>
      </c>
      <c r="C1377" t="inlineStr">
        <is>
          <t>lateral nucleus of trapezoid body</t>
        </is>
      </c>
      <c r="D1377" t="inlineStr">
        <is>
          <t>&lt;http://purl.obolibrary.org/obo/DHBA_12459&gt;</t>
        </is>
      </c>
    </row>
    <row r="1378">
      <c r="A1378">
        <f>HYPERLINK("https://www.ebi.ac.uk/ols/ontologies/uberon/terms?iri=http://purl.obolibrary.org/obo/UBERON_0016843","lateral nucleus of trapezoid body")</f>
        <v/>
      </c>
      <c r="B1378" t="inlineStr">
        <is>
          <t>&lt;http://purl.obolibrary.org/obo/UBERON_0016843&gt;</t>
        </is>
      </c>
      <c r="C1378" t="inlineStr">
        <is>
          <t>lateral trapezoid nucleus</t>
        </is>
      </c>
      <c r="D1378" t="inlineStr">
        <is>
          <t>&lt;http://purl.obolibrary.org/obo/DMBA_17274&gt;</t>
        </is>
      </c>
    </row>
    <row r="1379">
      <c r="A1379">
        <f>HYPERLINK("https://www.ebi.ac.uk/ols/ontologies/uberon/terms?iri=http://purl.obolibrary.org/obo/UBERON_0002904","lateral occipital sulcus")</f>
        <v/>
      </c>
      <c r="B1379" t="inlineStr">
        <is>
          <t>&lt;http://purl.obolibrary.org/obo/UBERON_0002904&gt;</t>
        </is>
      </c>
      <c r="C1379" t="inlineStr">
        <is>
          <t>lateral occipital sulcus</t>
        </is>
      </c>
      <c r="D1379" t="inlineStr">
        <is>
          <t>&lt;http://purl.obolibrary.org/obo/HBA_9389&gt;</t>
        </is>
      </c>
    </row>
    <row r="1380">
      <c r="A1380">
        <f>HYPERLINK("https://www.ebi.ac.uk/ols/ontologies/uberon/terms?iri=http://purl.obolibrary.org/obo/UBERON_0001888","lateral olfactory stria")</f>
        <v/>
      </c>
      <c r="B1380" t="inlineStr">
        <is>
          <t>&lt;http://purl.obolibrary.org/obo/UBERON_0001888&gt;</t>
        </is>
      </c>
      <c r="C1380" t="inlineStr">
        <is>
          <t>lateral olfactory stria</t>
        </is>
      </c>
      <c r="D1380" t="inlineStr">
        <is>
          <t>&lt;http://purl.obolibrary.org/obo/DHBA_12075&gt;</t>
        </is>
      </c>
    </row>
    <row r="1381">
      <c r="A1381">
        <f>HYPERLINK("https://www.ebi.ac.uk/ols/ontologies/uberon/terms?iri=http://purl.obolibrary.org/obo/UBERON_0001888","lateral olfactory stria")</f>
        <v/>
      </c>
      <c r="B1381" t="inlineStr">
        <is>
          <t>&lt;http://purl.obolibrary.org/obo/UBERON_0001888&gt;</t>
        </is>
      </c>
      <c r="C1381" t="inlineStr">
        <is>
          <t>lateral olfactory tract</t>
        </is>
      </c>
      <c r="D1381" t="inlineStr">
        <is>
          <t>&lt;http://purl.obolibrary.org/obo/DMBA_17773&gt;</t>
        </is>
      </c>
    </row>
    <row r="1382">
      <c r="A1382">
        <f>HYPERLINK("https://www.ebi.ac.uk/ols/ontologies/uberon/terms?iri=http://purl.obolibrary.org/obo/UBERON_0001888","lateral olfactory stria")</f>
        <v/>
      </c>
      <c r="B1382" t="inlineStr">
        <is>
          <t>&lt;http://purl.obolibrary.org/obo/UBERON_0001888&gt;</t>
        </is>
      </c>
      <c r="C1382" t="inlineStr">
        <is>
          <t>lateral olfactory tract, left</t>
        </is>
      </c>
      <c r="D1382" t="inlineStr">
        <is>
          <t>&lt;http://purl.obolibrary.org/obo/HBA_265505514&gt;</t>
        </is>
      </c>
    </row>
    <row r="1383">
      <c r="A1383">
        <f>HYPERLINK("https://www.ebi.ac.uk/ols/ontologies/uberon/terms?iri=http://purl.obolibrary.org/obo/UBERON_0001888","lateral olfactory stria")</f>
        <v/>
      </c>
      <c r="B1383" t="inlineStr">
        <is>
          <t>&lt;http://purl.obolibrary.org/obo/UBERON_0001888&gt;</t>
        </is>
      </c>
      <c r="C1383" t="inlineStr">
        <is>
          <t>lateral olfactory tract, body</t>
        </is>
      </c>
      <c r="D1383" t="inlineStr">
        <is>
          <t>&lt;http://purl.obolibrary.org/obo/MBA_665&gt;</t>
        </is>
      </c>
    </row>
    <row r="1384">
      <c r="A1384">
        <f>HYPERLINK("https://www.ebi.ac.uk/ols/ontologies/uberon/terms?iri=http://purl.obolibrary.org/obo/UBERON_0002564","lateral orbital gyrus")</f>
        <v/>
      </c>
      <c r="B1384" t="inlineStr">
        <is>
          <t>&lt;http://purl.obolibrary.org/obo/UBERON_0002564&gt;</t>
        </is>
      </c>
      <c r="C1384" t="inlineStr">
        <is>
          <t>lateral orbital gyrus</t>
        </is>
      </c>
      <c r="D1384" t="inlineStr">
        <is>
          <t>&lt;http://purl.obolibrary.org/obo/DHBA_12125&gt;</t>
        </is>
      </c>
    </row>
    <row r="1385">
      <c r="A1385">
        <f>HYPERLINK("https://www.ebi.ac.uk/ols/ontologies/uberon/terms?iri=http://purl.obolibrary.org/obo/UBERON_0002564","lateral orbital gyrus")</f>
        <v/>
      </c>
      <c r="B1385" t="inlineStr">
        <is>
          <t>&lt;http://purl.obolibrary.org/obo/UBERON_0002564&gt;</t>
        </is>
      </c>
      <c r="C1385" t="inlineStr">
        <is>
          <t>lateral orbital gyrus</t>
        </is>
      </c>
      <c r="D1385" t="inlineStr">
        <is>
          <t>&lt;http://purl.obolibrary.org/obo/HBA_4059&gt;</t>
        </is>
      </c>
    </row>
    <row r="1386">
      <c r="A1386">
        <f>HYPERLINK("https://www.ebi.ac.uk/ols/ontologies/uberon/terms?iri=http://purl.obolibrary.org/obo/UBERON_0014741","lateral pallium")</f>
        <v/>
      </c>
      <c r="B1386" t="inlineStr">
        <is>
          <t>&lt;http://purl.obolibrary.org/obo/UBERON_0014741&gt;</t>
        </is>
      </c>
      <c r="C1386" t="inlineStr">
        <is>
          <t>lateral pallium</t>
        </is>
      </c>
      <c r="D1386" t="inlineStr">
        <is>
          <t>&lt;http://purl.obolibrary.org/obo/DMBA_15956&gt;</t>
        </is>
      </c>
    </row>
    <row r="1387">
      <c r="A1387">
        <f>HYPERLINK("https://www.ebi.ac.uk/ols/ontologies/uberon/terms?iri=http://purl.obolibrary.org/obo/UBERON_0003007","lateral parabrachial nucleus")</f>
        <v/>
      </c>
      <c r="B1387" t="inlineStr">
        <is>
          <t>&lt;http://purl.obolibrary.org/obo/UBERON_0003007&gt;</t>
        </is>
      </c>
      <c r="C1387" t="inlineStr">
        <is>
          <t>lateral parabrachial nucleus</t>
        </is>
      </c>
      <c r="D1387" t="inlineStr">
        <is>
          <t>&lt;http://purl.obolibrary.org/obo/DHBA_12482&gt;</t>
        </is>
      </c>
    </row>
    <row r="1388">
      <c r="A1388">
        <f>HYPERLINK("https://www.ebi.ac.uk/ols/ontologies/uberon/terms?iri=http://purl.obolibrary.org/obo/UBERON_0003007","lateral parabrachial nucleus")</f>
        <v/>
      </c>
      <c r="B1388" t="inlineStr">
        <is>
          <t>&lt;http://purl.obolibrary.org/obo/UBERON_0003007&gt;</t>
        </is>
      </c>
      <c r="C1388" t="inlineStr">
        <is>
          <t>lateral parabrachial nucleus</t>
        </is>
      </c>
      <c r="D1388" t="inlineStr">
        <is>
          <t>&lt;http://purl.obolibrary.org/obo/DMBA_16852&gt;</t>
        </is>
      </c>
    </row>
    <row r="1389">
      <c r="A1389">
        <f>HYPERLINK("https://www.ebi.ac.uk/ols/ontologies/uberon/terms?iri=http://purl.obolibrary.org/obo/UBERON_0003007","lateral parabrachial nucleus")</f>
        <v/>
      </c>
      <c r="B1389" t="inlineStr">
        <is>
          <t>&lt;http://purl.obolibrary.org/obo/UBERON_0003007&gt;</t>
        </is>
      </c>
      <c r="C1389" t="inlineStr">
        <is>
          <t>lateral parabrachial nucleus</t>
        </is>
      </c>
      <c r="D1389" t="inlineStr">
        <is>
          <t>&lt;http://purl.obolibrary.org/obo/HBA_9145&gt;</t>
        </is>
      </c>
    </row>
    <row r="1390">
      <c r="A1390">
        <f>HYPERLINK("https://www.ebi.ac.uk/ols/ontologies/uberon/terms?iri=http://purl.obolibrary.org/obo/UBERON_0003007","lateral parabrachial nucleus")</f>
        <v/>
      </c>
      <c r="B1390" t="inlineStr">
        <is>
          <t>&lt;http://purl.obolibrary.org/obo/UBERON_0003007&gt;</t>
        </is>
      </c>
      <c r="C1390" t="inlineStr">
        <is>
          <t>Parabrachial nucleus, lateral division</t>
        </is>
      </c>
      <c r="D1390" t="inlineStr">
        <is>
          <t>&lt;http://purl.obolibrary.org/obo/MBA_881&gt;</t>
        </is>
      </c>
    </row>
    <row r="1391">
      <c r="A1391">
        <f>HYPERLINK("https://www.ebi.ac.uk/ols/ontologies/uberon/terms?iri=http://purl.obolibrary.org/obo/UBERON_0016824","lateral paragigantocellular nucleus")</f>
        <v/>
      </c>
      <c r="B1391" t="inlineStr">
        <is>
          <t>&lt;http://purl.obolibrary.org/obo/UBERON_0016824&gt;</t>
        </is>
      </c>
      <c r="C1391" t="inlineStr">
        <is>
          <t>lateral paragigantocellular nucleus</t>
        </is>
      </c>
      <c r="D1391" t="inlineStr">
        <is>
          <t>&lt;http://purl.obolibrary.org/obo/DHBA_12629&gt;</t>
        </is>
      </c>
    </row>
    <row r="1392">
      <c r="A1392">
        <f>HYPERLINK("https://www.ebi.ac.uk/ols/ontologies/uberon/terms?iri=http://purl.obolibrary.org/obo/UBERON_0016824","lateral paragigantocellular nucleus")</f>
        <v/>
      </c>
      <c r="B1392" t="inlineStr">
        <is>
          <t>&lt;http://purl.obolibrary.org/obo/UBERON_0016824&gt;</t>
        </is>
      </c>
      <c r="C1392" t="inlineStr">
        <is>
          <t>lateral paragigantocellular nucleus, left</t>
        </is>
      </c>
      <c r="D1392" t="inlineStr">
        <is>
          <t>&lt;http://purl.obolibrary.org/obo/HBA_9601&gt;</t>
        </is>
      </c>
    </row>
    <row r="1393">
      <c r="A1393">
        <f>HYPERLINK("https://www.ebi.ac.uk/ols/ontologies/uberon/terms?iri=http://purl.obolibrary.org/obo/UBERON_0016824","lateral paragigantocellular nucleus")</f>
        <v/>
      </c>
      <c r="B1393" t="inlineStr">
        <is>
          <t>&lt;http://purl.obolibrary.org/obo/UBERON_0016824&gt;</t>
        </is>
      </c>
      <c r="C1393" t="inlineStr">
        <is>
          <t>Paragigantocellular reticular nucleus, lateral part</t>
        </is>
      </c>
      <c r="D1393" t="inlineStr">
        <is>
          <t>&lt;http://purl.obolibrary.org/obo/MBA_978&gt;</t>
        </is>
      </c>
    </row>
    <row r="1394">
      <c r="A1394">
        <f>HYPERLINK("https://www.ebi.ac.uk/ols/ontologies/uberon/terms?iri=http://purl.obolibrary.org/obo/UBERON_0002664","lateral part of medial mammillary nucleus")</f>
        <v/>
      </c>
      <c r="B1394" t="inlineStr">
        <is>
          <t>&lt;http://purl.obolibrary.org/obo/UBERON_0002664&gt;</t>
        </is>
      </c>
      <c r="C1394" t="inlineStr">
        <is>
          <t>lateral part of medial mammillary nucleus</t>
        </is>
      </c>
      <c r="D1394" t="inlineStr">
        <is>
          <t>&lt;http://purl.obolibrary.org/obo/DHBA_10500&gt;</t>
        </is>
      </c>
    </row>
    <row r="1395">
      <c r="A1395">
        <f>HYPERLINK("https://www.ebi.ac.uk/ols/ontologies/uberon/terms?iri=http://purl.obolibrary.org/obo/UBERON_0002664","lateral part of medial mammillary nucleus")</f>
        <v/>
      </c>
      <c r="B1395" t="inlineStr">
        <is>
          <t>&lt;http://purl.obolibrary.org/obo/UBERON_0002664&gt;</t>
        </is>
      </c>
      <c r="C1395" t="inlineStr">
        <is>
          <t>lateral part of MM</t>
        </is>
      </c>
      <c r="D1395" t="inlineStr">
        <is>
          <t>&lt;http://purl.obolibrary.org/obo/DMBA_15731&gt;</t>
        </is>
      </c>
    </row>
    <row r="1396">
      <c r="A1396">
        <f>HYPERLINK("https://www.ebi.ac.uk/ols/ontologies/uberon/terms?iri=http://purl.obolibrary.org/obo/UBERON_0002664","lateral part of medial mammillary nucleus")</f>
        <v/>
      </c>
      <c r="B1396" t="inlineStr">
        <is>
          <t>&lt;http://purl.obolibrary.org/obo/UBERON_0002664&gt;</t>
        </is>
      </c>
      <c r="C1396" t="inlineStr">
        <is>
          <t>medial mammillary nucleus, left, lateral part</t>
        </is>
      </c>
      <c r="D1396" t="inlineStr">
        <is>
          <t>&lt;http://purl.obolibrary.org/obo/HBA_4673&gt;</t>
        </is>
      </c>
    </row>
    <row r="1397">
      <c r="A1397">
        <f>HYPERLINK("https://www.ebi.ac.uk/ols/ontologies/uberon/terms?iri=http://purl.obolibrary.org/obo/UBERON_0035114","lateral part of mediodorsal nucleus of the thalamus")</f>
        <v/>
      </c>
      <c r="B1397" t="inlineStr">
        <is>
          <t>&lt;http://purl.obolibrary.org/obo/UBERON_0035114&gt;</t>
        </is>
      </c>
      <c r="C1397" t="inlineStr">
        <is>
          <t>Mediodorsal nucleus of the thalamus, lateral part</t>
        </is>
      </c>
      <c r="D1397" t="inlineStr">
        <is>
          <t>&lt;http://purl.obolibrary.org/obo/MBA_626&gt;</t>
        </is>
      </c>
    </row>
    <row r="1398">
      <c r="A1398">
        <f>HYPERLINK("https://www.ebi.ac.uk/ols/ontologies/uberon/terms?iri=http://purl.obolibrary.org/obo/UBERON_0002874","lateral pericuneate nucleus")</f>
        <v/>
      </c>
      <c r="B1398" t="inlineStr">
        <is>
          <t>&lt;http://purl.obolibrary.org/obo/UBERON_0002874&gt;</t>
        </is>
      </c>
      <c r="C1398" t="inlineStr">
        <is>
          <t>lateral pericuneate nucleus</t>
        </is>
      </c>
      <c r="D1398" t="inlineStr">
        <is>
          <t>&lt;http://purl.obolibrary.org/obo/DHBA_12526&gt;</t>
        </is>
      </c>
    </row>
    <row r="1399">
      <c r="A1399">
        <f>HYPERLINK("https://www.ebi.ac.uk/ols/ontologies/uberon/terms?iri=http://purl.obolibrary.org/obo/UBERON_0002874","lateral pericuneate nucleus")</f>
        <v/>
      </c>
      <c r="B1399" t="inlineStr">
        <is>
          <t>&lt;http://purl.obolibrary.org/obo/UBERON_0002874&gt;</t>
        </is>
      </c>
      <c r="C1399" t="inlineStr">
        <is>
          <t>lateral pericuneate nucleus</t>
        </is>
      </c>
      <c r="D1399" t="inlineStr">
        <is>
          <t>&lt;http://purl.obolibrary.org/obo/HBA_9581&gt;</t>
        </is>
      </c>
    </row>
    <row r="1400">
      <c r="A1400">
        <f>HYPERLINK("https://www.ebi.ac.uk/ols/ontologies/uberon/terms?iri=http://purl.obolibrary.org/obo/UBERON_0016637","lateral periolivary nucleus")</f>
        <v/>
      </c>
      <c r="B1400" t="inlineStr">
        <is>
          <t>&lt;http://purl.obolibrary.org/obo/UBERON_0016637&gt;</t>
        </is>
      </c>
      <c r="C1400" t="inlineStr">
        <is>
          <t>lateral periolivary nucleus</t>
        </is>
      </c>
      <c r="D1400" t="inlineStr">
        <is>
          <t>&lt;http://purl.obolibrary.org/obo/DHBA_12465&gt;</t>
        </is>
      </c>
    </row>
    <row r="1401">
      <c r="A1401">
        <f>HYPERLINK("https://www.ebi.ac.uk/ols/ontologies/uberon/terms?iri=http://purl.obolibrary.org/obo/UBERON_0002983","lateral posterior nucleus of thalamus")</f>
        <v/>
      </c>
      <c r="B1401" t="inlineStr">
        <is>
          <t>&lt;http://purl.obolibrary.org/obo/UBERON_0002983&gt;</t>
        </is>
      </c>
      <c r="C1401" t="inlineStr">
        <is>
          <t>lateral posterior nucleus of thalamus</t>
        </is>
      </c>
      <c r="D1401" t="inlineStr">
        <is>
          <t>&lt;http://purl.obolibrary.org/obo/DHBA_10408&gt;</t>
        </is>
      </c>
    </row>
    <row r="1402">
      <c r="A1402">
        <f>HYPERLINK("https://www.ebi.ac.uk/ols/ontologies/uberon/terms?iri=http://purl.obolibrary.org/obo/UBERON_0002983","lateral posterior nucleus of thalamus")</f>
        <v/>
      </c>
      <c r="B1402" t="inlineStr">
        <is>
          <t>&lt;http://purl.obolibrary.org/obo/UBERON_0002983&gt;</t>
        </is>
      </c>
      <c r="C1402" t="inlineStr">
        <is>
          <t>lateral posterior nucleus</t>
        </is>
      </c>
      <c r="D1402" t="inlineStr">
        <is>
          <t>&lt;http://purl.obolibrary.org/obo/DMBA_16435&gt;</t>
        </is>
      </c>
    </row>
    <row r="1403">
      <c r="A1403">
        <f>HYPERLINK("https://www.ebi.ac.uk/ols/ontologies/uberon/terms?iri=http://purl.obolibrary.org/obo/UBERON_0002983","lateral posterior nucleus of thalamus")</f>
        <v/>
      </c>
      <c r="B1403" t="inlineStr">
        <is>
          <t>&lt;http://purl.obolibrary.org/obo/UBERON_0002983&gt;</t>
        </is>
      </c>
      <c r="C1403" t="inlineStr">
        <is>
          <t>lateral posterior nucleus of the thalamus, left</t>
        </is>
      </c>
      <c r="D1403" t="inlineStr">
        <is>
          <t>&lt;http://purl.obolibrary.org/obo/HBA_4410&gt;</t>
        </is>
      </c>
    </row>
    <row r="1404">
      <c r="A1404">
        <f>HYPERLINK("https://www.ebi.ac.uk/ols/ontologies/uberon/terms?iri=http://purl.obolibrary.org/obo/UBERON_0002983","lateral posterior nucleus of thalamus")</f>
        <v/>
      </c>
      <c r="B1404" t="inlineStr">
        <is>
          <t>&lt;http://purl.obolibrary.org/obo/UBERON_0002983&gt;</t>
        </is>
      </c>
      <c r="C1404" t="inlineStr">
        <is>
          <t>Lateral posterior nucleus of the thalamus</t>
        </is>
      </c>
      <c r="D1404" t="inlineStr">
        <is>
          <t>&lt;http://purl.obolibrary.org/obo/MBA_218&gt;</t>
        </is>
      </c>
    </row>
    <row r="1405">
      <c r="A1405">
        <f>HYPERLINK("https://www.ebi.ac.uk/ols/ontologies/uberon/terms?iri=http://purl.obolibrary.org/obo/UBERON_0001931","lateral preoptic nucleus")</f>
        <v/>
      </c>
      <c r="B1405" t="inlineStr">
        <is>
          <t>&lt;http://purl.obolibrary.org/obo/UBERON_0001931&gt;</t>
        </is>
      </c>
      <c r="C1405" t="inlineStr">
        <is>
          <t>lateral preoptic area</t>
        </is>
      </c>
      <c r="D1405" t="inlineStr">
        <is>
          <t>&lt;http://purl.obolibrary.org/obo/DHBA_10471&gt;</t>
        </is>
      </c>
    </row>
    <row r="1406">
      <c r="A1406">
        <f>HYPERLINK("https://www.ebi.ac.uk/ols/ontologies/uberon/terms?iri=http://purl.obolibrary.org/obo/UBERON_0001931","lateral preoptic nucleus")</f>
        <v/>
      </c>
      <c r="B1406" t="inlineStr">
        <is>
          <t>&lt;http://purl.obolibrary.org/obo/UBERON_0001931&gt;</t>
        </is>
      </c>
      <c r="C1406" t="inlineStr">
        <is>
          <t>lateral preoptic area, left</t>
        </is>
      </c>
      <c r="D1406" t="inlineStr">
        <is>
          <t>&lt;http://purl.obolibrary.org/obo/HBA_4552&gt;</t>
        </is>
      </c>
    </row>
    <row r="1407">
      <c r="A1407">
        <f>HYPERLINK("https://www.ebi.ac.uk/ols/ontologies/uberon/terms?iri=http://purl.obolibrary.org/obo/UBERON_0001931","lateral preoptic nucleus")</f>
        <v/>
      </c>
      <c r="B1407" t="inlineStr">
        <is>
          <t>&lt;http://purl.obolibrary.org/obo/UBERON_0001931&gt;</t>
        </is>
      </c>
      <c r="C1407" t="inlineStr">
        <is>
          <t>Lateral preoptic area</t>
        </is>
      </c>
      <c r="D1407" t="inlineStr">
        <is>
          <t>&lt;http://purl.obolibrary.org/obo/MBA_226&gt;</t>
        </is>
      </c>
    </row>
    <row r="1408">
      <c r="A1408">
        <f>HYPERLINK("https://www.ebi.ac.uk/ols/ontologies/uberon/terms?iri=http://purl.obolibrary.org/obo/UBERON_0002636","lateral pulvinar nucleus")</f>
        <v/>
      </c>
      <c r="B1408" t="inlineStr">
        <is>
          <t>&lt;http://purl.obolibrary.org/obo/UBERON_0002636&gt;</t>
        </is>
      </c>
      <c r="C1408" t="inlineStr">
        <is>
          <t>lateral nucleus of pulvinar</t>
        </is>
      </c>
      <c r="D1408" t="inlineStr">
        <is>
          <t>&lt;http://purl.obolibrary.org/obo/DHBA_10412&gt;</t>
        </is>
      </c>
    </row>
    <row r="1409">
      <c r="A1409">
        <f>HYPERLINK("https://www.ebi.ac.uk/ols/ontologies/uberon/terms?iri=http://purl.obolibrary.org/obo/UBERON_0007656","lateral recess of fourth ventricle")</f>
        <v/>
      </c>
      <c r="B1409" t="inlineStr">
        <is>
          <t>&lt;http://purl.obolibrary.org/obo/UBERON_0007656&gt;</t>
        </is>
      </c>
      <c r="C1409" t="inlineStr">
        <is>
          <t>lateral recess of fourth ventricle</t>
        </is>
      </c>
      <c r="D1409" t="inlineStr">
        <is>
          <t>&lt;http://purl.obolibrary.org/obo/DHBA_12810&gt;</t>
        </is>
      </c>
    </row>
    <row r="1410">
      <c r="A1410">
        <f>HYPERLINK("https://www.ebi.ac.uk/ols/ontologies/uberon/terms?iri=http://purl.obolibrary.org/obo/UBERON_0007656","lateral recess of fourth ventricle")</f>
        <v/>
      </c>
      <c r="B1410" t="inlineStr">
        <is>
          <t>&lt;http://purl.obolibrary.org/obo/UBERON_0007656&gt;</t>
        </is>
      </c>
      <c r="C1410" t="inlineStr">
        <is>
          <t>lateral recess</t>
        </is>
      </c>
      <c r="D1410" t="inlineStr">
        <is>
          <t>&lt;http://purl.obolibrary.org/obo/MBA_153&gt;</t>
        </is>
      </c>
    </row>
    <row r="1411">
      <c r="A1411">
        <f>HYPERLINK("https://www.ebi.ac.uk/ols/ontologies/uberon/terms?iri=http://purl.obolibrary.org/obo/UBERON_0002154","lateral reticular nucleus")</f>
        <v/>
      </c>
      <c r="B1411" t="inlineStr">
        <is>
          <t>&lt;http://purl.obolibrary.org/obo/UBERON_0002154&gt;</t>
        </is>
      </c>
      <c r="C1411" t="inlineStr">
        <is>
          <t>lateral reticular nucleus, left</t>
        </is>
      </c>
      <c r="D1411" t="inlineStr">
        <is>
          <t>&lt;http://purl.obolibrary.org/obo/HBA_9616&gt;</t>
        </is>
      </c>
    </row>
    <row r="1412">
      <c r="A1412">
        <f>HYPERLINK("https://www.ebi.ac.uk/ols/ontologies/uberon/terms?iri=http://purl.obolibrary.org/obo/UBERON_0002154","lateral reticular nucleus")</f>
        <v/>
      </c>
      <c r="B1412" t="inlineStr">
        <is>
          <t>&lt;http://purl.obolibrary.org/obo/UBERON_0002154&gt;</t>
        </is>
      </c>
      <c r="C1412" t="inlineStr">
        <is>
          <t>Lateral reticular nucleus</t>
        </is>
      </c>
      <c r="D1412" t="inlineStr">
        <is>
          <t>&lt;http://purl.obolibrary.org/obo/MBA_235&gt;</t>
        </is>
      </c>
    </row>
    <row r="1413">
      <c r="A1413">
        <f>HYPERLINK("https://www.ebi.ac.uk/ols/ontologies/uberon/terms?iri=http://purl.obolibrary.org/obo/UBERON_0007628","lateral septal complex")</f>
        <v/>
      </c>
      <c r="B1413" t="inlineStr">
        <is>
          <t>&lt;http://purl.obolibrary.org/obo/UBERON_0007628&gt;</t>
        </is>
      </c>
      <c r="C1413" t="inlineStr">
        <is>
          <t>Lateral septal complex</t>
        </is>
      </c>
      <c r="D1413" t="inlineStr">
        <is>
          <t>&lt;http://purl.obolibrary.org/obo/MBA_275&gt;</t>
        </is>
      </c>
    </row>
    <row r="1414">
      <c r="A1414">
        <f>HYPERLINK("https://www.ebi.ac.uk/ols/ontologies/uberon/terms?iri=http://purl.obolibrary.org/obo/UBERON_0002667","lateral septal nucleus")</f>
        <v/>
      </c>
      <c r="B1414" t="inlineStr">
        <is>
          <t>&lt;http://purl.obolibrary.org/obo/UBERON_0002667&gt;</t>
        </is>
      </c>
      <c r="C1414" t="inlineStr">
        <is>
          <t>lateral septal nucleus</t>
        </is>
      </c>
      <c r="D1414" t="inlineStr">
        <is>
          <t>&lt;http://purl.obolibrary.org/obo/DHBA_10352&gt;</t>
        </is>
      </c>
    </row>
    <row r="1415">
      <c r="A1415">
        <f>HYPERLINK("https://www.ebi.ac.uk/ols/ontologies/uberon/terms?iri=http://purl.obolibrary.org/obo/UBERON_0002667","lateral septal nucleus")</f>
        <v/>
      </c>
      <c r="B1415" t="inlineStr">
        <is>
          <t>&lt;http://purl.obolibrary.org/obo/UBERON_0002667&gt;</t>
        </is>
      </c>
      <c r="C1415" t="inlineStr">
        <is>
          <t>lateral septal nucleus, left</t>
        </is>
      </c>
      <c r="D1415" t="inlineStr">
        <is>
          <t>&lt;http://purl.obolibrary.org/obo/HBA_4303&gt;</t>
        </is>
      </c>
    </row>
    <row r="1416">
      <c r="A1416">
        <f>HYPERLINK("https://www.ebi.ac.uk/ols/ontologies/uberon/terms?iri=http://purl.obolibrary.org/obo/UBERON_0002667","lateral septal nucleus")</f>
        <v/>
      </c>
      <c r="B1416" t="inlineStr">
        <is>
          <t>&lt;http://purl.obolibrary.org/obo/UBERON_0002667&gt;</t>
        </is>
      </c>
      <c r="C1416" t="inlineStr">
        <is>
          <t>Lateral septal nucleus</t>
        </is>
      </c>
      <c r="D1416" t="inlineStr">
        <is>
          <t>&lt;http://purl.obolibrary.org/obo/MBA_242&gt;</t>
        </is>
      </c>
    </row>
    <row r="1417">
      <c r="A1417">
        <f>HYPERLINK("https://www.ebi.ac.uk/ols/ontologies/uberon/terms?iri=http://purl.obolibrary.org/obo/UBERON_0035024","lateral spinal nucleus")</f>
        <v/>
      </c>
      <c r="B1417" t="inlineStr">
        <is>
          <t>&lt;http://purl.obolibrary.org/obo/UBERON_0035024&gt;</t>
        </is>
      </c>
      <c r="C1417" t="inlineStr">
        <is>
          <t>lateral spinal nucleus</t>
        </is>
      </c>
      <c r="D1417" t="inlineStr">
        <is>
          <t>&lt;http://purl.obolibrary.org/obo/DMBA_17690&gt;</t>
        </is>
      </c>
    </row>
    <row r="1418">
      <c r="A1418">
        <f>HYPERLINK("https://www.ebi.ac.uk/ols/ontologies/uberon/terms?iri=http://purl.obolibrary.org/obo/UBERON_0015212","lateral structure")</f>
        <v/>
      </c>
      <c r="B1418" t="inlineStr">
        <is>
          <t>&lt;http://purl.obolibrary.org/obo/UBERON_0015212&gt;</t>
        </is>
      </c>
      <c r="C1418" t="inlineStr">
        <is>
          <t>lateral ventricles</t>
        </is>
      </c>
      <c r="D1418" t="inlineStr">
        <is>
          <t>&lt;http://purl.obolibrary.org/obo/DHBA_10596&gt;</t>
        </is>
      </c>
    </row>
    <row r="1419">
      <c r="A1419">
        <f>HYPERLINK("https://www.ebi.ac.uk/ols/ontologies/uberon/terms?iri=http://purl.obolibrary.org/obo/UBERON_0015212","lateral structure")</f>
        <v/>
      </c>
      <c r="B1419" t="inlineStr">
        <is>
          <t>&lt;http://purl.obolibrary.org/obo/UBERON_0015212&gt;</t>
        </is>
      </c>
      <c r="C1419" t="inlineStr">
        <is>
          <t>substantia nigra</t>
        </is>
      </c>
      <c r="D1419" t="inlineStr">
        <is>
          <t>&lt;http://purl.obolibrary.org/obo/DHBA_12251&gt;</t>
        </is>
      </c>
    </row>
    <row r="1420">
      <c r="A1420">
        <f>HYPERLINK("https://www.ebi.ac.uk/ols/ontologies/uberon/terms?iri=http://purl.obolibrary.org/obo/UBERON_0015212","lateral structure")</f>
        <v/>
      </c>
      <c r="B1420" t="inlineStr">
        <is>
          <t>&lt;http://purl.obolibrary.org/obo/UBERON_0015212&gt;</t>
        </is>
      </c>
      <c r="C1420" t="inlineStr">
        <is>
          <t>optic nerve</t>
        </is>
      </c>
      <c r="D1420" t="inlineStr">
        <is>
          <t>&lt;http://purl.obolibrary.org/obo/DHBA_15544&gt;</t>
        </is>
      </c>
    </row>
    <row r="1421">
      <c r="A1421">
        <f>HYPERLINK("https://www.ebi.ac.uk/ols/ontologies/uberon/terms?iri=http://purl.obolibrary.org/obo/UBERON_0015212","lateral structure")</f>
        <v/>
      </c>
      <c r="B1421" t="inlineStr">
        <is>
          <t>&lt;http://purl.obolibrary.org/obo/UBERON_0015212&gt;</t>
        </is>
      </c>
      <c r="C1421" t="inlineStr">
        <is>
          <t>ventricles, forebrain</t>
        </is>
      </c>
      <c r="D1421" t="inlineStr">
        <is>
          <t>&lt;http://purl.obolibrary.org/obo/DMBA_126651562&gt;</t>
        </is>
      </c>
    </row>
    <row r="1422">
      <c r="A1422">
        <f>HYPERLINK("https://www.ebi.ac.uk/ols/ontologies/uberon/terms?iri=http://purl.obolibrary.org/obo/UBERON_0015212","lateral structure")</f>
        <v/>
      </c>
      <c r="B1422" t="inlineStr">
        <is>
          <t>&lt;http://purl.obolibrary.org/obo/UBERON_0015212&gt;</t>
        </is>
      </c>
      <c r="C1422" t="inlineStr">
        <is>
          <t>substantia nigra</t>
        </is>
      </c>
      <c r="D1422" t="inlineStr">
        <is>
          <t>&lt;http://purl.obolibrary.org/obo/HBA_9072&gt;</t>
        </is>
      </c>
    </row>
    <row r="1423">
      <c r="A1423">
        <f>HYPERLINK("https://www.ebi.ac.uk/ols/ontologies/uberon/terms?iri=http://purl.obolibrary.org/obo/UBERON_0015212","lateral structure")</f>
        <v/>
      </c>
      <c r="B1423" t="inlineStr">
        <is>
          <t>&lt;http://purl.obolibrary.org/obo/UBERON_0015212&gt;</t>
        </is>
      </c>
      <c r="C1423" t="inlineStr">
        <is>
          <t>cranial nerves</t>
        </is>
      </c>
      <c r="D1423" t="inlineStr">
        <is>
          <t>&lt;http://purl.obolibrary.org/obo/HBA_9299&gt;</t>
        </is>
      </c>
    </row>
    <row r="1424">
      <c r="A1424">
        <f>HYPERLINK("https://www.ebi.ac.uk/ols/ontologies/uberon/terms?iri=http://purl.obolibrary.org/obo/UBERON_0015212","lateral structure")</f>
        <v/>
      </c>
      <c r="B1424" t="inlineStr">
        <is>
          <t>&lt;http://purl.obolibrary.org/obo/UBERON_0015212&gt;</t>
        </is>
      </c>
      <c r="C1424" t="inlineStr">
        <is>
          <t>optic nerve</t>
        </is>
      </c>
      <c r="D1424" t="inlineStr">
        <is>
          <t>&lt;http://purl.obolibrary.org/obo/HBA_9307&gt;</t>
        </is>
      </c>
    </row>
    <row r="1425">
      <c r="A1425">
        <f>HYPERLINK("https://www.ebi.ac.uk/ols/ontologies/uberon/terms?iri=http://purl.obolibrary.org/obo/UBERON_0015212","lateral structure")</f>
        <v/>
      </c>
      <c r="B1425" t="inlineStr">
        <is>
          <t>&lt;http://purl.obolibrary.org/obo/UBERON_0015212&gt;</t>
        </is>
      </c>
      <c r="C1425" t="inlineStr">
        <is>
          <t>lateral ventricle</t>
        </is>
      </c>
      <c r="D1425" t="inlineStr">
        <is>
          <t>&lt;http://purl.obolibrary.org/obo/HBA_9419&gt;</t>
        </is>
      </c>
    </row>
    <row r="1426">
      <c r="A1426">
        <f>HYPERLINK("https://www.ebi.ac.uk/ols/ontologies/uberon/terms?iri=http://purl.obolibrary.org/obo/UBERON_0015212","lateral structure")</f>
        <v/>
      </c>
      <c r="B1426" t="inlineStr">
        <is>
          <t>&lt;http://purl.obolibrary.org/obo/UBERON_0015212&gt;</t>
        </is>
      </c>
      <c r="C1426" t="inlineStr">
        <is>
          <t>lateral ventricle</t>
        </is>
      </c>
      <c r="D1426" t="inlineStr">
        <is>
          <t>&lt;http://purl.obolibrary.org/obo/MBA_81&gt;</t>
        </is>
      </c>
    </row>
    <row r="1427">
      <c r="A1427">
        <f>HYPERLINK("https://www.ebi.ac.uk/ols/ontologies/uberon/terms?iri=http://purl.obolibrary.org/obo/UBERON_0015212","lateral structure")</f>
        <v/>
      </c>
      <c r="B1427" t="inlineStr">
        <is>
          <t>&lt;http://purl.obolibrary.org/obo/UBERON_0015212&gt;</t>
        </is>
      </c>
      <c r="C1427" t="inlineStr">
        <is>
          <t>optic nerve</t>
        </is>
      </c>
      <c r="D1427" t="inlineStr">
        <is>
          <t>&lt;http://purl.obolibrary.org/obo/MBA_848&gt;</t>
        </is>
      </c>
    </row>
    <row r="1428">
      <c r="A1428">
        <f>HYPERLINK("https://www.ebi.ac.uk/ols/ontologies/uberon/terms?iri=http://purl.obolibrary.org/obo/UBERON_0015212","lateral structure")</f>
        <v/>
      </c>
      <c r="B1428" t="inlineStr">
        <is>
          <t>&lt;http://purl.obolibrary.org/obo/UBERON_0015212&gt;</t>
        </is>
      </c>
      <c r="C1428" t="inlineStr">
        <is>
          <t>cranial nerves</t>
        </is>
      </c>
      <c r="D1428" t="inlineStr">
        <is>
          <t>&lt;http://purl.obolibrary.org/obo/MBA_967&gt;</t>
        </is>
      </c>
    </row>
    <row r="1429">
      <c r="A1429">
        <f>HYPERLINK("https://www.ebi.ac.uk/ols/ontologies/uberon/terms?iri=http://purl.obolibrary.org/obo/UBERON_0002721","lateral sulcus")</f>
        <v/>
      </c>
      <c r="B1429" t="inlineStr">
        <is>
          <t>&lt;http://purl.obolibrary.org/obo/UBERON_0002721&gt;</t>
        </is>
      </c>
      <c r="C1429" t="inlineStr">
        <is>
          <t>lateral (sylvian) fissure</t>
        </is>
      </c>
      <c r="D1429" t="inlineStr">
        <is>
          <t>&lt;http://purl.obolibrary.org/obo/DHBA_10621&gt;</t>
        </is>
      </c>
    </row>
    <row r="1430">
      <c r="A1430">
        <f>HYPERLINK("https://www.ebi.ac.uk/ols/ontologies/uberon/terms?iri=http://purl.obolibrary.org/obo/UBERON_0002721","lateral sulcus")</f>
        <v/>
      </c>
      <c r="B1430" t="inlineStr">
        <is>
          <t>&lt;http://purl.obolibrary.org/obo/UBERON_0002721&gt;</t>
        </is>
      </c>
      <c r="C1430" t="inlineStr">
        <is>
          <t>transverse cerebral  fissure</t>
        </is>
      </c>
      <c r="D1430" t="inlineStr">
        <is>
          <t>&lt;http://purl.obolibrary.org/obo/DHBA_12110&gt;</t>
        </is>
      </c>
    </row>
    <row r="1431">
      <c r="A1431">
        <f>HYPERLINK("https://www.ebi.ac.uk/ols/ontologies/uberon/terms?iri=http://purl.obolibrary.org/obo/UBERON_0002721","lateral sulcus")</f>
        <v/>
      </c>
      <c r="B1431" t="inlineStr">
        <is>
          <t>&lt;http://purl.obolibrary.org/obo/UBERON_0002721&gt;</t>
        </is>
      </c>
      <c r="C1431" t="inlineStr">
        <is>
          <t>sylvian fissure</t>
        </is>
      </c>
      <c r="D1431" t="inlineStr">
        <is>
          <t>&lt;http://purl.obolibrary.org/obo/HBA_9402&gt;</t>
        </is>
      </c>
    </row>
    <row r="1432">
      <c r="A1432">
        <f>HYPERLINK("https://www.ebi.ac.uk/ols/ontologies/uberon/terms?iri=http://purl.obolibrary.org/obo/UBERON_0002779","lateral superior olivary nucleus")</f>
        <v/>
      </c>
      <c r="B1432" t="inlineStr">
        <is>
          <t>&lt;http://purl.obolibrary.org/obo/UBERON_0002779&gt;</t>
        </is>
      </c>
      <c r="C1432" t="inlineStr">
        <is>
          <t>lateral superior olivary nucleus</t>
        </is>
      </c>
      <c r="D1432" t="inlineStr">
        <is>
          <t>&lt;http://purl.obolibrary.org/obo/DHBA_12469&gt;</t>
        </is>
      </c>
    </row>
    <row r="1433">
      <c r="A1433">
        <f>HYPERLINK("https://www.ebi.ac.uk/ols/ontologies/uberon/terms?iri=http://purl.obolibrary.org/obo/UBERON_0002779","lateral superior olivary nucleus")</f>
        <v/>
      </c>
      <c r="B1433" t="inlineStr">
        <is>
          <t>&lt;http://purl.obolibrary.org/obo/UBERON_0002779&gt;</t>
        </is>
      </c>
      <c r="C1433" t="inlineStr">
        <is>
          <t>lateral superior olive</t>
        </is>
      </c>
      <c r="D1433" t="inlineStr">
        <is>
          <t>&lt;http://purl.obolibrary.org/obo/DMBA_17261&gt;</t>
        </is>
      </c>
    </row>
    <row r="1434">
      <c r="A1434">
        <f>HYPERLINK("https://www.ebi.ac.uk/ols/ontologies/uberon/terms?iri=http://purl.obolibrary.org/obo/UBERON_0002779","lateral superior olivary nucleus")</f>
        <v/>
      </c>
      <c r="B1434" t="inlineStr">
        <is>
          <t>&lt;http://purl.obolibrary.org/obo/UBERON_0002779&gt;</t>
        </is>
      </c>
      <c r="C1434" t="inlineStr">
        <is>
          <t>lateral superior olivary nucleus, left</t>
        </is>
      </c>
      <c r="D1434" t="inlineStr">
        <is>
          <t>&lt;http://purl.obolibrary.org/obo/HBA_9183&gt;</t>
        </is>
      </c>
    </row>
    <row r="1435">
      <c r="A1435">
        <f>HYPERLINK("https://www.ebi.ac.uk/ols/ontologies/uberon/terms?iri=http://purl.obolibrary.org/obo/UBERON_0002779","lateral superior olivary nucleus")</f>
        <v/>
      </c>
      <c r="B1435" t="inlineStr">
        <is>
          <t>&lt;http://purl.obolibrary.org/obo/UBERON_0002779&gt;</t>
        </is>
      </c>
      <c r="C1435" t="inlineStr">
        <is>
          <t>Superior olivary complex, lateral part</t>
        </is>
      </c>
      <c r="D1435" t="inlineStr">
        <is>
          <t>&lt;http://purl.obolibrary.org/obo/MBA_114&gt;</t>
        </is>
      </c>
    </row>
    <row r="1436">
      <c r="A1436">
        <f>HYPERLINK("https://www.ebi.ac.uk/ols/ontologies/uberon/terms?iri=http://purl.obolibrary.org/obo/UBERON_0000435","lateral tuberal nucleus")</f>
        <v/>
      </c>
      <c r="B1436" t="inlineStr">
        <is>
          <t>&lt;http://purl.obolibrary.org/obo/UBERON_0000435&gt;</t>
        </is>
      </c>
      <c r="C1436" t="inlineStr">
        <is>
          <t>lateral tuberal nuclei</t>
        </is>
      </c>
      <c r="D1436" t="inlineStr">
        <is>
          <t>&lt;http://purl.obolibrary.org/obo/DHBA_10493&gt;</t>
        </is>
      </c>
    </row>
    <row r="1437">
      <c r="A1437">
        <f>HYPERLINK("https://www.ebi.ac.uk/ols/ontologies/uberon/terms?iri=http://purl.obolibrary.org/obo/UBERON_0000435","lateral tuberal nucleus")</f>
        <v/>
      </c>
      <c r="B1437" t="inlineStr">
        <is>
          <t>&lt;http://purl.obolibrary.org/obo/UBERON_0000435&gt;</t>
        </is>
      </c>
      <c r="C1437" t="inlineStr">
        <is>
          <t>lateral tuberal nucleus</t>
        </is>
      </c>
      <c r="D1437" t="inlineStr">
        <is>
          <t>&lt;http://purl.obolibrary.org/obo/DMBA_16271&gt;</t>
        </is>
      </c>
    </row>
    <row r="1438">
      <c r="A1438">
        <f>HYPERLINK("https://www.ebi.ac.uk/ols/ontologies/uberon/terms?iri=http://purl.obolibrary.org/obo/UBERON_0000435","lateral tuberal nucleus")</f>
        <v/>
      </c>
      <c r="B1438" t="inlineStr">
        <is>
          <t>&lt;http://purl.obolibrary.org/obo/UBERON_0000435&gt;</t>
        </is>
      </c>
      <c r="C1438" t="inlineStr">
        <is>
          <t>lateral tuberal nucleus</t>
        </is>
      </c>
      <c r="D1438" t="inlineStr">
        <is>
          <t>&lt;http://purl.obolibrary.org/obo/HBA_12915&gt;</t>
        </is>
      </c>
    </row>
    <row r="1439">
      <c r="A1439">
        <f>HYPERLINK("https://www.ebi.ac.uk/ols/ontologies/uberon/terms?iri=http://purl.obolibrary.org/obo/UBERON_0000435","lateral tuberal nucleus")</f>
        <v/>
      </c>
      <c r="B1439" t="inlineStr">
        <is>
          <t>&lt;http://purl.obolibrary.org/obo/UBERON_0000435&gt;</t>
        </is>
      </c>
      <c r="C1439" t="inlineStr">
        <is>
          <t>Tuberal nucleus</t>
        </is>
      </c>
      <c r="D1439" t="inlineStr">
        <is>
          <t>&lt;http://purl.obolibrary.org/obo/MBA_614&gt;</t>
        </is>
      </c>
    </row>
    <row r="1440">
      <c r="A1440">
        <f>HYPERLINK("https://www.ebi.ac.uk/ols/ontologies/uberon/terms?iri=http://purl.obolibrary.org/obo/UBERON_0007230","lateral vestibular nucleus")</f>
        <v/>
      </c>
      <c r="B1440" t="inlineStr">
        <is>
          <t>&lt;http://purl.obolibrary.org/obo/UBERON_0007230&gt;</t>
        </is>
      </c>
      <c r="C1440" t="inlineStr">
        <is>
          <t>lateral vestibular nucleus</t>
        </is>
      </c>
      <c r="D1440" t="inlineStr">
        <is>
          <t>&lt;http://purl.obolibrary.org/obo/DHBA_12449&gt;</t>
        </is>
      </c>
    </row>
    <row r="1441">
      <c r="A1441">
        <f>HYPERLINK("https://www.ebi.ac.uk/ols/ontologies/uberon/terms?iri=http://purl.obolibrary.org/obo/UBERON_0007230","lateral vestibular nucleus")</f>
        <v/>
      </c>
      <c r="B1441" t="inlineStr">
        <is>
          <t>&lt;http://purl.obolibrary.org/obo/UBERON_0007230&gt;</t>
        </is>
      </c>
      <c r="C1441" t="inlineStr">
        <is>
          <t>lateral vestibular nucleus, left</t>
        </is>
      </c>
      <c r="D1441" t="inlineStr">
        <is>
          <t>&lt;http://purl.obolibrary.org/obo/HBA_9699&gt;</t>
        </is>
      </c>
    </row>
    <row r="1442">
      <c r="A1442">
        <f>HYPERLINK("https://www.ebi.ac.uk/ols/ontologies/uberon/terms?iri=http://purl.obolibrary.org/obo/UBERON_0007230","lateral vestibular nucleus")</f>
        <v/>
      </c>
      <c r="B1442" t="inlineStr">
        <is>
          <t>&lt;http://purl.obolibrary.org/obo/UBERON_0007230&gt;</t>
        </is>
      </c>
      <c r="C1442" t="inlineStr">
        <is>
          <t>Lateral vestibular nucleus</t>
        </is>
      </c>
      <c r="D1442" t="inlineStr">
        <is>
          <t>&lt;http://purl.obolibrary.org/obo/MBA_209&gt;</t>
        </is>
      </c>
    </row>
    <row r="1443">
      <c r="A1443">
        <f>HYPERLINK("https://www.ebi.ac.uk/ols/ontologies/uberon/terms?iri=http://purl.obolibrary.org/obo/UBERON_0035895","lateral visual area")</f>
        <v/>
      </c>
      <c r="B1443" t="inlineStr">
        <is>
          <t>&lt;http://purl.obolibrary.org/obo/UBERON_0035895&gt;</t>
        </is>
      </c>
      <c r="C1443" t="inlineStr">
        <is>
          <t>Lateral visual area</t>
        </is>
      </c>
      <c r="D1443" t="inlineStr">
        <is>
          <t>&lt;http://purl.obolibrary.org/obo/MBA_409&gt;</t>
        </is>
      </c>
    </row>
    <row r="1444">
      <c r="A1444">
        <f>HYPERLINK("https://www.ebi.ac.uk/ols/ontologies/uberon/terms?iri=http://purl.obolibrary.org/obo/UBERON_0035915","lateral visual area, layer 4")</f>
        <v/>
      </c>
      <c r="B1444" t="inlineStr">
        <is>
          <t>&lt;http://purl.obolibrary.org/obo/UBERON_0035915&gt;</t>
        </is>
      </c>
      <c r="C1444" t="inlineStr">
        <is>
          <t>Lateral visual area, layer 4</t>
        </is>
      </c>
      <c r="D1444" t="inlineStr">
        <is>
          <t>&lt;http://purl.obolibrary.org/obo/MBA_573&gt;</t>
        </is>
      </c>
    </row>
    <row r="1445">
      <c r="A1445">
        <f>HYPERLINK("https://www.ebi.ac.uk/ols/ontologies/uberon/terms?iri=http://purl.obolibrary.org/obo/UBERON_0035916","lateral visual area, layer 5")</f>
        <v/>
      </c>
      <c r="B1445" t="inlineStr">
        <is>
          <t>&lt;http://purl.obolibrary.org/obo/UBERON_0035916&gt;</t>
        </is>
      </c>
      <c r="C1445" t="inlineStr">
        <is>
          <t>Lateral visual area, layer 5</t>
        </is>
      </c>
      <c r="D1445" t="inlineStr">
        <is>
          <t>&lt;http://purl.obolibrary.org/obo/MBA_613&gt;</t>
        </is>
      </c>
    </row>
    <row r="1446">
      <c r="A1446">
        <f>HYPERLINK("https://www.ebi.ac.uk/ols/ontologies/uberon/terms?iri=http://purl.obolibrary.org/obo/UBERON_0035918","lateral visual area, layer 6a")</f>
        <v/>
      </c>
      <c r="B1446" t="inlineStr">
        <is>
          <t>&lt;http://purl.obolibrary.org/obo/UBERON_0035918&gt;</t>
        </is>
      </c>
      <c r="C1446" t="inlineStr">
        <is>
          <t>Lateral visual area, layer 6a</t>
        </is>
      </c>
      <c r="D1446" t="inlineStr">
        <is>
          <t>&lt;http://purl.obolibrary.org/obo/MBA_74&gt;</t>
        </is>
      </c>
    </row>
    <row r="1447">
      <c r="A1447">
        <f>HYPERLINK("https://www.ebi.ac.uk/ols/ontologies/uberon/terms?iri=http://purl.obolibrary.org/obo/UBERON_0002273","lateral zone of hypothalamus")</f>
        <v/>
      </c>
      <c r="B1447" t="inlineStr">
        <is>
          <t>&lt;http://purl.obolibrary.org/obo/UBERON_0002273&gt;</t>
        </is>
      </c>
      <c r="C1447" t="inlineStr">
        <is>
          <t>Hypothalamic lateral zone</t>
        </is>
      </c>
      <c r="D1447" t="inlineStr">
        <is>
          <t>&lt;http://purl.obolibrary.org/obo/MBA_290&gt;</t>
        </is>
      </c>
    </row>
    <row r="1448">
      <c r="A1448">
        <f>HYPERLINK("https://www.ebi.ac.uk/ols/ontologies/uberon/terms?iri=http://purl.obolibrary.org/obo/UBERON_0002267","laterodorsal tegmental nucleus")</f>
        <v/>
      </c>
      <c r="B1448" t="inlineStr">
        <is>
          <t>&lt;http://purl.obolibrary.org/obo/UBERON_0002267&gt;</t>
        </is>
      </c>
      <c r="C1448" t="inlineStr">
        <is>
          <t>laterodorsal tegmental nucleus</t>
        </is>
      </c>
      <c r="D1448" t="inlineStr">
        <is>
          <t>&lt;http://purl.obolibrary.org/obo/DHBA_12519&gt;</t>
        </is>
      </c>
    </row>
    <row r="1449">
      <c r="A1449">
        <f>HYPERLINK("https://www.ebi.ac.uk/ols/ontologies/uberon/terms?iri=http://purl.obolibrary.org/obo/UBERON_0002267","laterodorsal tegmental nucleus")</f>
        <v/>
      </c>
      <c r="B1449" t="inlineStr">
        <is>
          <t>&lt;http://purl.obolibrary.org/obo/UBERON_0002267&gt;</t>
        </is>
      </c>
      <c r="C1449" t="inlineStr">
        <is>
          <t>laterodorsal tegmental nucleus</t>
        </is>
      </c>
      <c r="D1449" t="inlineStr">
        <is>
          <t>&lt;http://purl.obolibrary.org/obo/DMBA_16964&gt;</t>
        </is>
      </c>
    </row>
    <row r="1450">
      <c r="A1450">
        <f>HYPERLINK("https://www.ebi.ac.uk/ols/ontologies/uberon/terms?iri=http://purl.obolibrary.org/obo/UBERON_0002267","laterodorsal tegmental nucleus")</f>
        <v/>
      </c>
      <c r="B1450" t="inlineStr">
        <is>
          <t>&lt;http://purl.obolibrary.org/obo/UBERON_0002267&gt;</t>
        </is>
      </c>
      <c r="C1450" t="inlineStr">
        <is>
          <t>Laterodorsal tegmental nucleus</t>
        </is>
      </c>
      <c r="D1450" t="inlineStr">
        <is>
          <t>&lt;http://purl.obolibrary.org/obo/MBA_162&gt;</t>
        </is>
      </c>
    </row>
    <row r="1451">
      <c r="A1451">
        <f>HYPERLINK("https://www.ebi.ac.uk/ols/ontologies/uberon/terms?iri=http://purl.obolibrary.org/obo/UBERON_0002301","layer of neocortex")</f>
        <v/>
      </c>
      <c r="B1451" t="inlineStr">
        <is>
          <t>&lt;http://purl.obolibrary.org/obo/UBERON_0002301&gt;</t>
        </is>
      </c>
      <c r="C1451" t="inlineStr">
        <is>
          <t>alveus</t>
        </is>
      </c>
      <c r="D1451" t="inlineStr">
        <is>
          <t>&lt;http://purl.obolibrary.org/obo/DHBA_10570&gt;</t>
        </is>
      </c>
    </row>
    <row r="1452">
      <c r="A1452">
        <f>HYPERLINK("https://www.ebi.ac.uk/ols/ontologies/uberon/terms?iri=http://purl.obolibrary.org/obo/UBERON_0002301","layer of neocortex")</f>
        <v/>
      </c>
      <c r="B1452" t="inlineStr">
        <is>
          <t>&lt;http://purl.obolibrary.org/obo/UBERON_0002301&gt;</t>
        </is>
      </c>
      <c r="C1452" t="inlineStr">
        <is>
          <t>olfactory nerve layer of olfactory bulb</t>
        </is>
      </c>
      <c r="D1452" t="inlineStr">
        <is>
          <t>&lt;http://purl.obolibrary.org/obo/DHBA_11326&gt;</t>
        </is>
      </c>
    </row>
    <row r="1453">
      <c r="A1453">
        <f>HYPERLINK("https://www.ebi.ac.uk/ols/ontologies/uberon/terms?iri=http://purl.obolibrary.org/obo/UBERON_0002301","layer of neocortex")</f>
        <v/>
      </c>
      <c r="B1453" t="inlineStr">
        <is>
          <t>&lt;http://purl.obolibrary.org/obo/UBERON_0002301&gt;</t>
        </is>
      </c>
      <c r="C1453" t="inlineStr">
        <is>
          <t>glomerular layer of olfactory bulb</t>
        </is>
      </c>
      <c r="D1453" t="inlineStr">
        <is>
          <t>&lt;http://purl.obolibrary.org/obo/DHBA_11327&gt;</t>
        </is>
      </c>
    </row>
    <row r="1454">
      <c r="A1454">
        <f>HYPERLINK("https://www.ebi.ac.uk/ols/ontologies/uberon/terms?iri=http://purl.obolibrary.org/obo/UBERON_0002301","layer of neocortex")</f>
        <v/>
      </c>
      <c r="B1454" t="inlineStr">
        <is>
          <t>&lt;http://purl.obolibrary.org/obo/UBERON_0002301&gt;</t>
        </is>
      </c>
      <c r="C1454" t="inlineStr">
        <is>
          <t>mitral cell layer of olfactory bulb</t>
        </is>
      </c>
      <c r="D1454" t="inlineStr">
        <is>
          <t>&lt;http://purl.obolibrary.org/obo/DHBA_11329&gt;</t>
        </is>
      </c>
    </row>
    <row r="1455">
      <c r="A1455">
        <f>HYPERLINK("https://www.ebi.ac.uk/ols/ontologies/uberon/terms?iri=http://purl.obolibrary.org/obo/UBERON_0002301","layer of neocortex")</f>
        <v/>
      </c>
      <c r="B1455" t="inlineStr">
        <is>
          <t>&lt;http://purl.obolibrary.org/obo/UBERON_0002301&gt;</t>
        </is>
      </c>
      <c r="C1455" t="inlineStr">
        <is>
          <t>inner plexiform layer of olfactory bulb</t>
        </is>
      </c>
      <c r="D1455" t="inlineStr">
        <is>
          <t>&lt;http://purl.obolibrary.org/obo/DHBA_11330&gt;</t>
        </is>
      </c>
    </row>
    <row r="1456">
      <c r="A1456">
        <f>HYPERLINK("https://www.ebi.ac.uk/ols/ontologies/uberon/terms?iri=http://purl.obolibrary.org/obo/UBERON_0002301","layer of neocortex")</f>
        <v/>
      </c>
      <c r="B1456" t="inlineStr">
        <is>
          <t>&lt;http://purl.obolibrary.org/obo/UBERON_0002301&gt;</t>
        </is>
      </c>
      <c r="C1456" t="inlineStr">
        <is>
          <t>external medullary lamina of globus pallidus</t>
        </is>
      </c>
      <c r="D1456" t="inlineStr">
        <is>
          <t>&lt;http://purl.obolibrary.org/obo/DHBA_12037&gt;</t>
        </is>
      </c>
    </row>
    <row r="1457">
      <c r="A1457">
        <f>HYPERLINK("https://www.ebi.ac.uk/ols/ontologies/uberon/terms?iri=http://purl.obolibrary.org/obo/UBERON_0002301","layer of neocortex")</f>
        <v/>
      </c>
      <c r="B1457" t="inlineStr">
        <is>
          <t>&lt;http://purl.obolibrary.org/obo/UBERON_0002301&gt;</t>
        </is>
      </c>
      <c r="C1457" t="inlineStr">
        <is>
          <t>external medullary lamina of thalamus</t>
        </is>
      </c>
      <c r="D1457" t="inlineStr">
        <is>
          <t>&lt;http://purl.obolibrary.org/obo/DHBA_12038&gt;</t>
        </is>
      </c>
    </row>
    <row r="1458">
      <c r="A1458">
        <f>HYPERLINK("https://www.ebi.ac.uk/ols/ontologies/uberon/terms?iri=http://purl.obolibrary.org/obo/UBERON_0002301","layer of neocortex")</f>
        <v/>
      </c>
      <c r="B1458" t="inlineStr">
        <is>
          <t>&lt;http://purl.obolibrary.org/obo/UBERON_0002301&gt;</t>
        </is>
      </c>
      <c r="C1458" t="inlineStr">
        <is>
          <t>internal medullary lamina of globus pallidus</t>
        </is>
      </c>
      <c r="D1458" t="inlineStr">
        <is>
          <t>&lt;http://purl.obolibrary.org/obo/DHBA_12062&gt;</t>
        </is>
      </c>
    </row>
    <row r="1459">
      <c r="A1459">
        <f>HYPERLINK("https://www.ebi.ac.uk/ols/ontologies/uberon/terms?iri=http://purl.obolibrary.org/obo/UBERON_0002301","layer of neocortex")</f>
        <v/>
      </c>
      <c r="B1459" t="inlineStr">
        <is>
          <t>&lt;http://purl.obolibrary.org/obo/UBERON_0002301&gt;</t>
        </is>
      </c>
      <c r="C1459" t="inlineStr">
        <is>
          <t>internal medullary lamina of thalamus</t>
        </is>
      </c>
      <c r="D1459" t="inlineStr">
        <is>
          <t>&lt;http://purl.obolibrary.org/obo/DHBA_12063&gt;</t>
        </is>
      </c>
    </row>
    <row r="1460">
      <c r="A1460">
        <f>HYPERLINK("https://www.ebi.ac.uk/ols/ontologies/uberon/terms?iri=http://purl.obolibrary.org/obo/UBERON_0002301","layer of neocortex")</f>
        <v/>
      </c>
      <c r="B1460" t="inlineStr">
        <is>
          <t>&lt;http://purl.obolibrary.org/obo/UBERON_0002301&gt;</t>
        </is>
      </c>
      <c r="C1460" t="inlineStr">
        <is>
          <t>external medullary lamina of globus pallidus</t>
        </is>
      </c>
      <c r="D1460" t="inlineStr">
        <is>
          <t>&lt;http://purl.obolibrary.org/obo/HBA_265505086&gt;</t>
        </is>
      </c>
    </row>
    <row r="1461">
      <c r="A1461">
        <f>HYPERLINK("https://www.ebi.ac.uk/ols/ontologies/uberon/terms?iri=http://purl.obolibrary.org/obo/UBERON_0002301","layer of neocortex")</f>
        <v/>
      </c>
      <c r="B1461" t="inlineStr">
        <is>
          <t>&lt;http://purl.obolibrary.org/obo/UBERON_0002301&gt;</t>
        </is>
      </c>
      <c r="C1461" t="inlineStr">
        <is>
          <t>external medullary lamina of thalamus</t>
        </is>
      </c>
      <c r="D1461" t="inlineStr">
        <is>
          <t>&lt;http://purl.obolibrary.org/obo/HBA_265505098&gt;</t>
        </is>
      </c>
    </row>
    <row r="1462">
      <c r="A1462">
        <f>HYPERLINK("https://www.ebi.ac.uk/ols/ontologies/uberon/terms?iri=http://purl.obolibrary.org/obo/UBERON_0002301","layer of neocortex")</f>
        <v/>
      </c>
      <c r="B1462" t="inlineStr">
        <is>
          <t>&lt;http://purl.obolibrary.org/obo/UBERON_0002301&gt;</t>
        </is>
      </c>
      <c r="C1462" t="inlineStr">
        <is>
          <t>internal medullary lamina of globus pallidus</t>
        </is>
      </c>
      <c r="D1462" t="inlineStr">
        <is>
          <t>&lt;http://purl.obolibrary.org/obo/HBA_265505122&gt;</t>
        </is>
      </c>
    </row>
    <row r="1463">
      <c r="A1463">
        <f>HYPERLINK("https://www.ebi.ac.uk/ols/ontologies/uberon/terms?iri=http://purl.obolibrary.org/obo/UBERON_0002301","layer of neocortex")</f>
        <v/>
      </c>
      <c r="B1463" t="inlineStr">
        <is>
          <t>&lt;http://purl.obolibrary.org/obo/UBERON_0002301&gt;</t>
        </is>
      </c>
      <c r="C1463" t="inlineStr">
        <is>
          <t>internal medullary lamina of thalamus</t>
        </is>
      </c>
      <c r="D1463" t="inlineStr">
        <is>
          <t>&lt;http://purl.obolibrary.org/obo/HBA_265505134&gt;</t>
        </is>
      </c>
    </row>
    <row r="1464">
      <c r="A1464">
        <f>HYPERLINK("https://www.ebi.ac.uk/ols/ontologies/uberon/terms?iri=http://purl.obolibrary.org/obo/UBERON_0002301","layer of neocortex")</f>
        <v/>
      </c>
      <c r="B1464" t="inlineStr">
        <is>
          <t>&lt;http://purl.obolibrary.org/obo/UBERON_0002301&gt;</t>
        </is>
      </c>
      <c r="C1464" t="inlineStr">
        <is>
          <t>alveus</t>
        </is>
      </c>
      <c r="D1464" t="inlineStr">
        <is>
          <t>&lt;http://purl.obolibrary.org/obo/HBA_9234&gt;</t>
        </is>
      </c>
    </row>
    <row r="1465">
      <c r="A1465">
        <f>HYPERLINK("https://www.ebi.ac.uk/ols/ontologies/uberon/terms?iri=http://purl.obolibrary.org/obo/UBERON_0002301","layer of neocortex")</f>
        <v/>
      </c>
      <c r="B1465" t="inlineStr">
        <is>
          <t>&lt;http://purl.obolibrary.org/obo/UBERON_0002301&gt;</t>
        </is>
      </c>
      <c r="C1465" t="inlineStr">
        <is>
          <t>subventricular zone</t>
        </is>
      </c>
      <c r="D1465" t="inlineStr">
        <is>
          <t>&lt;http://purl.obolibrary.org/obo/PBA_294021970&gt;</t>
        </is>
      </c>
    </row>
    <row r="1466">
      <c r="A1466">
        <f>HYPERLINK("https://www.ebi.ac.uk/ols/ontologies/uberon/terms?iri=http://purl.obolibrary.org/obo/UBERON_0008884","left putamen")</f>
        <v/>
      </c>
      <c r="B1466" t="inlineStr">
        <is>
          <t>&lt;http://purl.obolibrary.org/obo/UBERON_0008884&gt;</t>
        </is>
      </c>
      <c r="C1466" t="inlineStr">
        <is>
          <t>putamen, left</t>
        </is>
      </c>
      <c r="D1466" t="inlineStr">
        <is>
          <t>&lt;http://purl.obolibrary.org/obo/HBA_4288&gt;</t>
        </is>
      </c>
    </row>
    <row r="1467">
      <c r="A1467">
        <f>HYPERLINK("https://www.ebi.ac.uk/ols/ontologies/uberon/terms?iri=http://purl.obolibrary.org/obo/UBERON_0014529","lenticular fasciculus")</f>
        <v/>
      </c>
      <c r="B1467" t="inlineStr">
        <is>
          <t>&lt;http://purl.obolibrary.org/obo/UBERON_0014529&gt;</t>
        </is>
      </c>
      <c r="C1467" t="inlineStr">
        <is>
          <t>lenticular fasciculus</t>
        </is>
      </c>
      <c r="D1467" t="inlineStr">
        <is>
          <t>&lt;http://purl.obolibrary.org/obo/DHBA_10585&gt;</t>
        </is>
      </c>
    </row>
    <row r="1468">
      <c r="A1468">
        <f>HYPERLINK("https://www.ebi.ac.uk/ols/ontologies/uberon/terms?iri=http://purl.obolibrary.org/obo/UBERON_0014529","lenticular fasciculus")</f>
        <v/>
      </c>
      <c r="B1468" t="inlineStr">
        <is>
          <t>&lt;http://purl.obolibrary.org/obo/UBERON_0014529&gt;</t>
        </is>
      </c>
      <c r="C1468" t="inlineStr">
        <is>
          <t>lenticular fasciculus</t>
        </is>
      </c>
      <c r="D1468" t="inlineStr">
        <is>
          <t>&lt;http://purl.obolibrary.org/obo/HBA_265505158&gt;</t>
        </is>
      </c>
    </row>
    <row r="1469">
      <c r="A1469">
        <f>HYPERLINK("https://www.ebi.ac.uk/ols/ontologies/uberon/terms?iri=http://purl.obolibrary.org/obo/UBERON_0002600","limbic lobe")</f>
        <v/>
      </c>
      <c r="B1469" t="inlineStr">
        <is>
          <t>&lt;http://purl.obolibrary.org/obo/UBERON_0002600&gt;</t>
        </is>
      </c>
      <c r="C1469" t="inlineStr">
        <is>
          <t>limbic lobe</t>
        </is>
      </c>
      <c r="D1469" t="inlineStr">
        <is>
          <t>&lt;http://purl.obolibrary.org/obo/DHBA_12155&gt;</t>
        </is>
      </c>
    </row>
    <row r="1470">
      <c r="A1470">
        <f>HYPERLINK("https://www.ebi.ac.uk/ols/ontologies/uberon/terms?iri=http://purl.obolibrary.org/obo/UBERON_0002600","limbic lobe")</f>
        <v/>
      </c>
      <c r="B1470" t="inlineStr">
        <is>
          <t>&lt;http://purl.obolibrary.org/obo/UBERON_0002600&gt;</t>
        </is>
      </c>
      <c r="C1470" t="inlineStr">
        <is>
          <t>limbic lobe</t>
        </is>
      </c>
      <c r="D1470" t="inlineStr">
        <is>
          <t>&lt;http://purl.obolibrary.org/obo/HBA_4219&gt;</t>
        </is>
      </c>
    </row>
    <row r="1471">
      <c r="A1471">
        <f>HYPERLINK("https://www.ebi.ac.uk/ols/ontologies/uberon/terms?iri=http://purl.obolibrary.org/obo/UBERON_0002724","limen of insula")</f>
        <v/>
      </c>
      <c r="B1471" t="inlineStr">
        <is>
          <t>&lt;http://purl.obolibrary.org/obo/UBERON_0002724&gt;</t>
        </is>
      </c>
      <c r="C1471" t="inlineStr">
        <is>
          <t>limen insula</t>
        </is>
      </c>
      <c r="D1471" t="inlineStr">
        <is>
          <t>&lt;http://purl.obolibrary.org/obo/DHBA_12179&gt;</t>
        </is>
      </c>
    </row>
    <row r="1472">
      <c r="A1472">
        <f>HYPERLINK("https://www.ebi.ac.uk/ols/ontologies/uberon/terms?iri=http://purl.obolibrary.org/obo/UBERON_0003026","limitans nucleus")</f>
        <v/>
      </c>
      <c r="B1472" t="inlineStr">
        <is>
          <t>&lt;http://purl.obolibrary.org/obo/UBERON_0003026&gt;</t>
        </is>
      </c>
      <c r="C1472" t="inlineStr">
        <is>
          <t>limitans nucleus</t>
        </is>
      </c>
      <c r="D1472" t="inlineStr">
        <is>
          <t>&lt;http://purl.obolibrary.org/obo/DHBA_13043&gt;</t>
        </is>
      </c>
    </row>
    <row r="1473">
      <c r="A1473">
        <f>HYPERLINK("https://www.ebi.ac.uk/ols/ontologies/uberon/terms?iri=http://purl.obolibrary.org/obo/UBERON_0003026","limitans nucleus")</f>
        <v/>
      </c>
      <c r="B1473" t="inlineStr">
        <is>
          <t>&lt;http://purl.obolibrary.org/obo/UBERON_0003026&gt;</t>
        </is>
      </c>
      <c r="C1473" t="inlineStr">
        <is>
          <t>limitans nucleus of the thalamus, left</t>
        </is>
      </c>
      <c r="D1473" t="inlineStr">
        <is>
          <t>&lt;http://purl.obolibrary.org/obo/HBA_4429&gt;</t>
        </is>
      </c>
    </row>
    <row r="1474">
      <c r="A1474">
        <f>HYPERLINK("https://www.ebi.ac.uk/ols/ontologies/uberon/terms?iri=http://purl.obolibrary.org/obo/UBERON_0002557","linear nucleus")</f>
        <v/>
      </c>
      <c r="B1474" t="inlineStr">
        <is>
          <t>&lt;http://purl.obolibrary.org/obo/UBERON_0002557&gt;</t>
        </is>
      </c>
      <c r="C1474" t="inlineStr">
        <is>
          <t>linear nucleus of the midbrain</t>
        </is>
      </c>
      <c r="D1474" t="inlineStr">
        <is>
          <t>&lt;http://purl.obolibrary.org/obo/DHBA_12230&gt;</t>
        </is>
      </c>
    </row>
    <row r="1475">
      <c r="A1475">
        <f>HYPERLINK("https://www.ebi.ac.uk/ols/ontologies/uberon/terms?iri=http://purl.obolibrary.org/obo/UBERON_0002943","lingual gyrus")</f>
        <v/>
      </c>
      <c r="B1475" t="inlineStr">
        <is>
          <t>&lt;http://purl.obolibrary.org/obo/UBERON_0002943&gt;</t>
        </is>
      </c>
      <c r="C1475" t="inlineStr">
        <is>
          <t>lingual gyrus</t>
        </is>
      </c>
      <c r="D1475" t="inlineStr">
        <is>
          <t>&lt;http://purl.obolibrary.org/obo/DHBA_12151&gt;</t>
        </is>
      </c>
    </row>
    <row r="1476">
      <c r="A1476">
        <f>HYPERLINK("https://www.ebi.ac.uk/ols/ontologies/uberon/terms?iri=http://purl.obolibrary.org/obo/UBERON_0002943","lingual gyrus")</f>
        <v/>
      </c>
      <c r="B1476" t="inlineStr">
        <is>
          <t>&lt;http://purl.obolibrary.org/obo/UBERON_0002943&gt;</t>
        </is>
      </c>
      <c r="C1476" t="inlineStr">
        <is>
          <t>lingual gyrus</t>
        </is>
      </c>
      <c r="D1476" t="inlineStr">
        <is>
          <t>&lt;http://purl.obolibrary.org/obo/HBA_4191&gt;</t>
        </is>
      </c>
    </row>
    <row r="1477">
      <c r="A1477">
        <f>HYPERLINK("https://www.ebi.ac.uk/ols/ontologies/uberon/terms?iri=http://purl.obolibrary.org/obo/UBERON_0005350","lobule simplex")</f>
        <v/>
      </c>
      <c r="B1477" t="inlineStr">
        <is>
          <t>&lt;http://purl.obolibrary.org/obo/UBERON_0005350&gt;</t>
        </is>
      </c>
      <c r="C1477" t="inlineStr">
        <is>
          <t>simple lobule</t>
        </is>
      </c>
      <c r="D1477" t="inlineStr">
        <is>
          <t>&lt;http://purl.obolibrary.org/obo/DMBA_16940&gt;</t>
        </is>
      </c>
    </row>
    <row r="1478">
      <c r="A1478">
        <f>HYPERLINK("https://www.ebi.ac.uk/ols/ontologies/uberon/terms?iri=http://purl.obolibrary.org/obo/UBERON_0005350","lobule simplex")</f>
        <v/>
      </c>
      <c r="B1478" t="inlineStr">
        <is>
          <t>&lt;http://purl.obolibrary.org/obo/UBERON_0005350&gt;</t>
        </is>
      </c>
      <c r="C1478" t="inlineStr">
        <is>
          <t>Simple lobule</t>
        </is>
      </c>
      <c r="D1478" t="inlineStr">
        <is>
          <t>&lt;http://purl.obolibrary.org/obo/MBA_1007&gt;</t>
        </is>
      </c>
    </row>
    <row r="1479">
      <c r="A1479">
        <f>HYPERLINK("https://www.ebi.ac.uk/ols/ontologies/uberon/terms?iri=http://purl.obolibrary.org/obo/UBERON_0002148","locus ceruleus")</f>
        <v/>
      </c>
      <c r="B1479" t="inlineStr">
        <is>
          <t>&lt;http://purl.obolibrary.org/obo/UBERON_0002148&gt;</t>
        </is>
      </c>
      <c r="C1479" t="inlineStr">
        <is>
          <t>locus coeruleus</t>
        </is>
      </c>
      <c r="D1479" t="inlineStr">
        <is>
          <t>&lt;http://purl.obolibrary.org/obo/DHBA_12819&gt;</t>
        </is>
      </c>
    </row>
    <row r="1480">
      <c r="A1480">
        <f>HYPERLINK("https://www.ebi.ac.uk/ols/ontologies/uberon/terms?iri=http://purl.obolibrary.org/obo/UBERON_0002148","locus ceruleus")</f>
        <v/>
      </c>
      <c r="B1480" t="inlineStr">
        <is>
          <t>&lt;http://purl.obolibrary.org/obo/UBERON_0002148&gt;</t>
        </is>
      </c>
      <c r="C1480" t="inlineStr">
        <is>
          <t>locus coeruleus</t>
        </is>
      </c>
      <c r="D1480" t="inlineStr">
        <is>
          <t>&lt;http://purl.obolibrary.org/obo/DMBA_16972&gt;</t>
        </is>
      </c>
    </row>
    <row r="1481">
      <c r="A1481">
        <f>HYPERLINK("https://www.ebi.ac.uk/ols/ontologies/uberon/terms?iri=http://purl.obolibrary.org/obo/UBERON_0002148","locus ceruleus")</f>
        <v/>
      </c>
      <c r="B1481" t="inlineStr">
        <is>
          <t>&lt;http://purl.obolibrary.org/obo/UBERON_0002148&gt;</t>
        </is>
      </c>
      <c r="C1481" t="inlineStr">
        <is>
          <t>locus ceruleus</t>
        </is>
      </c>
      <c r="D1481" t="inlineStr">
        <is>
          <t>&lt;http://purl.obolibrary.org/obo/HBA_9148&gt;</t>
        </is>
      </c>
    </row>
    <row r="1482">
      <c r="A1482">
        <f>HYPERLINK("https://www.ebi.ac.uk/ols/ontologies/uberon/terms?iri=http://purl.obolibrary.org/obo/UBERON_0002148","locus ceruleus")</f>
        <v/>
      </c>
      <c r="B1482" t="inlineStr">
        <is>
          <t>&lt;http://purl.obolibrary.org/obo/UBERON_0002148&gt;</t>
        </is>
      </c>
      <c r="C1482" t="inlineStr">
        <is>
          <t>Locus ceruleus</t>
        </is>
      </c>
      <c r="D1482" t="inlineStr">
        <is>
          <t>&lt;http://purl.obolibrary.org/obo/MBA_147&gt;</t>
        </is>
      </c>
    </row>
    <row r="1483">
      <c r="A1483">
        <f>HYPERLINK("https://www.ebi.ac.uk/ols/ontologies/uberon/terms?iri=http://purl.obolibrary.org/obo/UBERON_0002921","longitudinal fissure")</f>
        <v/>
      </c>
      <c r="B1483" t="inlineStr">
        <is>
          <t>&lt;http://purl.obolibrary.org/obo/UBERON_0002921&gt;</t>
        </is>
      </c>
      <c r="C1483" t="inlineStr">
        <is>
          <t>longitudinal fissure</t>
        </is>
      </c>
      <c r="D1483" t="inlineStr">
        <is>
          <t>&lt;http://purl.obolibrary.org/obo/DHBA_10622&gt;</t>
        </is>
      </c>
    </row>
    <row r="1484">
      <c r="A1484">
        <f>HYPERLINK("https://www.ebi.ac.uk/ols/ontologies/uberon/terms?iri=http://purl.obolibrary.org/obo/UBERON_0002921","longitudinal fissure")</f>
        <v/>
      </c>
      <c r="B1484" t="inlineStr">
        <is>
          <t>&lt;http://purl.obolibrary.org/obo/UBERON_0002921&gt;</t>
        </is>
      </c>
      <c r="C1484" t="inlineStr">
        <is>
          <t>longitudinal fissure</t>
        </is>
      </c>
      <c r="D1484" t="inlineStr">
        <is>
          <t>&lt;http://purl.obolibrary.org/obo/HBA_9401&gt;</t>
        </is>
      </c>
    </row>
    <row r="1485">
      <c r="A1485">
        <f>HYPERLINK("https://www.ebi.ac.uk/ols/ontologies/uberon/terms?iri=http://purl.obolibrary.org/obo/UBERON_0002732","longitudinal pontine fibers")</f>
        <v/>
      </c>
      <c r="B1485" t="inlineStr">
        <is>
          <t>&lt;http://purl.obolibrary.org/obo/UBERON_0002732&gt;</t>
        </is>
      </c>
      <c r="C1485" t="inlineStr">
        <is>
          <t>longitudinal fasciculus of the pons</t>
        </is>
      </c>
      <c r="D1485" t="inlineStr">
        <is>
          <t>&lt;http://purl.obolibrary.org/obo/DHBA_12762&gt;</t>
        </is>
      </c>
    </row>
    <row r="1486">
      <c r="A1486">
        <f>HYPERLINK("https://www.ebi.ac.uk/ols/ontologies/uberon/terms?iri=http://purl.obolibrary.org/obo/UBERON_0002732","longitudinal pontine fibers")</f>
        <v/>
      </c>
      <c r="B1486" t="inlineStr">
        <is>
          <t>&lt;http://purl.obolibrary.org/obo/UBERON_0002732&gt;</t>
        </is>
      </c>
      <c r="C1486" t="inlineStr">
        <is>
          <t>longitudinal fasciculus of the pons</t>
        </is>
      </c>
      <c r="D1486" t="inlineStr">
        <is>
          <t>&lt;http://purl.obolibrary.org/obo/HBA_265505502&gt;</t>
        </is>
      </c>
    </row>
    <row r="1487">
      <c r="A1487">
        <f>HYPERLINK("https://www.ebi.ac.uk/ols/ontologies/uberon/terms?iri=http://purl.obolibrary.org/obo/UBERON_0009840","lower rhombic lip")</f>
        <v/>
      </c>
      <c r="B1487" t="inlineStr">
        <is>
          <t>&lt;http://purl.obolibrary.org/obo/UBERON_0009840&gt;</t>
        </is>
      </c>
      <c r="C1487" t="inlineStr">
        <is>
          <t>lower (caudal) rhombic lip</t>
        </is>
      </c>
      <c r="D1487" t="inlineStr">
        <is>
          <t>&lt;http://purl.obolibrary.org/obo/DHBA_10666&gt;</t>
        </is>
      </c>
    </row>
    <row r="1488">
      <c r="A1488">
        <f>HYPERLINK("https://www.ebi.ac.uk/ols/ontologies/uberon/terms?iri=http://purl.obolibrary.org/obo/UBERON_0002903","lunate sulcus")</f>
        <v/>
      </c>
      <c r="B1488" t="inlineStr">
        <is>
          <t>&lt;http://purl.obolibrary.org/obo/UBERON_0002903&gt;</t>
        </is>
      </c>
      <c r="C1488" t="inlineStr">
        <is>
          <t>lunate sulcus</t>
        </is>
      </c>
      <c r="D1488" t="inlineStr">
        <is>
          <t>&lt;http://purl.obolibrary.org/obo/DHBA_146034812&gt;</t>
        </is>
      </c>
    </row>
    <row r="1489">
      <c r="A1489">
        <f>HYPERLINK("https://www.ebi.ac.uk/ols/ontologies/uberon/terms?iri=http://purl.obolibrary.org/obo/UBERON_0002903","lunate sulcus")</f>
        <v/>
      </c>
      <c r="B1489" t="inlineStr">
        <is>
          <t>&lt;http://purl.obolibrary.org/obo/UBERON_0002903&gt;</t>
        </is>
      </c>
      <c r="C1489" t="inlineStr">
        <is>
          <t>lunate sulcus</t>
        </is>
      </c>
      <c r="D1489" t="inlineStr">
        <is>
          <t>&lt;http://purl.obolibrary.org/obo/HBA_9390&gt;</t>
        </is>
      </c>
    </row>
    <row r="1490">
      <c r="A1490">
        <f>HYPERLINK("https://www.ebi.ac.uk/ols/ontologies/uberon/terms?iri=http://purl.obolibrary.org/obo/UBERON_0013606","magnocellular layer of dorsal nucleus of lateral geniculate body")</f>
        <v/>
      </c>
      <c r="B1490" t="inlineStr">
        <is>
          <t>&lt;http://purl.obolibrary.org/obo/UBERON_0013606&gt;</t>
        </is>
      </c>
      <c r="C1490" t="inlineStr">
        <is>
          <t>magnocellular layer of DLG</t>
        </is>
      </c>
      <c r="D1490" t="inlineStr">
        <is>
          <t>&lt;http://purl.obolibrary.org/obo/DHBA_10431&gt;</t>
        </is>
      </c>
    </row>
    <row r="1491">
      <c r="A1491">
        <f>HYPERLINK("https://www.ebi.ac.uk/ols/ontologies/uberon/terms?iri=http://purl.obolibrary.org/obo/UBERON_0013606","magnocellular layer of dorsal nucleus of lateral geniculate body")</f>
        <v/>
      </c>
      <c r="B1491" t="inlineStr">
        <is>
          <t>&lt;http://purl.obolibrary.org/obo/UBERON_0013606&gt;</t>
        </is>
      </c>
      <c r="C1491" t="inlineStr">
        <is>
          <t>dorsal lateral geniculate nucleus, magnocellular layers</t>
        </is>
      </c>
      <c r="D1491" t="inlineStr">
        <is>
          <t>&lt;http://purl.obolibrary.org/obo/PBA_128013078&gt;</t>
        </is>
      </c>
    </row>
    <row r="1492">
      <c r="A1492">
        <f>HYPERLINK("https://www.ebi.ac.uk/ols/ontologies/uberon/terms?iri=http://purl.obolibrary.org/obo/UBERON_0002759","magnocellular nucleus of medial geniculate body")</f>
        <v/>
      </c>
      <c r="B1492" t="inlineStr">
        <is>
          <t>&lt;http://purl.obolibrary.org/obo/UBERON_0002759&gt;</t>
        </is>
      </c>
      <c r="C1492" t="inlineStr">
        <is>
          <t>magnocellular (medial) nucleus</t>
        </is>
      </c>
      <c r="D1492" t="inlineStr">
        <is>
          <t>&lt;http://purl.obolibrary.org/obo/DHBA_10439&gt;</t>
        </is>
      </c>
    </row>
    <row r="1493">
      <c r="A1493">
        <f>HYPERLINK("https://www.ebi.ac.uk/ols/ontologies/uberon/terms?iri=http://purl.obolibrary.org/obo/UBERON_0002759","magnocellular nucleus of medial geniculate body")</f>
        <v/>
      </c>
      <c r="B1493" t="inlineStr">
        <is>
          <t>&lt;http://purl.obolibrary.org/obo/UBERON_0002759&gt;</t>
        </is>
      </c>
      <c r="C1493" t="inlineStr">
        <is>
          <t>magnocellular nucleus of the medial geniculate complex, left</t>
        </is>
      </c>
      <c r="D1493" t="inlineStr">
        <is>
          <t>&lt;http://purl.obolibrary.org/obo/HBA_4448&gt;</t>
        </is>
      </c>
    </row>
    <row r="1494">
      <c r="A1494">
        <f>HYPERLINK("https://www.ebi.ac.uk/ols/ontologies/uberon/terms?iri=http://purl.obolibrary.org/obo/UBERON_0002759","magnocellular nucleus of medial geniculate body")</f>
        <v/>
      </c>
      <c r="B1494" t="inlineStr">
        <is>
          <t>&lt;http://purl.obolibrary.org/obo/UBERON_0002759&gt;</t>
        </is>
      </c>
      <c r="C1494" t="inlineStr">
        <is>
          <t>Medial geniculate complex, medial part</t>
        </is>
      </c>
      <c r="D1494" t="inlineStr">
        <is>
          <t>&lt;http://purl.obolibrary.org/obo/MBA_1088&gt;</t>
        </is>
      </c>
    </row>
    <row r="1495">
      <c r="A1495">
        <f>HYPERLINK("https://www.ebi.ac.uk/ols/ontologies/uberon/terms?iri=http://purl.obolibrary.org/obo/UBERON_0007627","magnocellular nucleus of stria terminalis")</f>
        <v/>
      </c>
      <c r="B1495" t="inlineStr">
        <is>
          <t>&lt;http://purl.obolibrary.org/obo/UBERON_0007627&gt;</t>
        </is>
      </c>
      <c r="C1495" t="inlineStr">
        <is>
          <t>Bed nuclei of the stria terminalis, anterior division, magnocellular nucleus</t>
        </is>
      </c>
      <c r="D1495" t="inlineStr">
        <is>
          <t>&lt;http://purl.obolibrary.org/obo/MBA_521&gt;</t>
        </is>
      </c>
    </row>
    <row r="1496">
      <c r="A1496">
        <f>HYPERLINK("https://www.ebi.ac.uk/ols/ontologies/uberon/terms?iri=http://purl.obolibrary.org/obo/UBERON_0002647","magnocellular part of medial dorsal nucleus")</f>
        <v/>
      </c>
      <c r="B1496" t="inlineStr">
        <is>
          <t>&lt;http://purl.obolibrary.org/obo/UBERON_0002647&gt;</t>
        </is>
      </c>
      <c r="C1496" t="inlineStr">
        <is>
          <t>magnocellular (medial) division of MD</t>
        </is>
      </c>
      <c r="D1496" t="inlineStr">
        <is>
          <t>&lt;http://purl.obolibrary.org/obo/DHBA_10400&gt;</t>
        </is>
      </c>
    </row>
    <row r="1497">
      <c r="A1497">
        <f>HYPERLINK("https://www.ebi.ac.uk/ols/ontologies/uberon/terms?iri=http://purl.obolibrary.org/obo/UBERON_0002647","magnocellular part of medial dorsal nucleus")</f>
        <v/>
      </c>
      <c r="B1497" t="inlineStr">
        <is>
          <t>&lt;http://purl.obolibrary.org/obo/UBERON_0002647&gt;</t>
        </is>
      </c>
      <c r="C1497" t="inlineStr">
        <is>
          <t>mediodorsal nucleus of the thalamus, left, magnocellular division</t>
        </is>
      </c>
      <c r="D1497" t="inlineStr">
        <is>
          <t>&lt;http://purl.obolibrary.org/obo/HBA_4403&gt;</t>
        </is>
      </c>
    </row>
    <row r="1498">
      <c r="A1498">
        <f>HYPERLINK("https://www.ebi.ac.uk/ols/ontologies/uberon/terms?iri=http://purl.obolibrary.org/obo/UBERON_0002647","magnocellular part of medial dorsal nucleus")</f>
        <v/>
      </c>
      <c r="B1498" t="inlineStr">
        <is>
          <t>&lt;http://purl.obolibrary.org/obo/UBERON_0002647&gt;</t>
        </is>
      </c>
      <c r="C1498" t="inlineStr">
        <is>
          <t>Mediodorsal nucleus of the thalamus, medial part</t>
        </is>
      </c>
      <c r="D1498" t="inlineStr">
        <is>
          <t>&lt;http://purl.obolibrary.org/obo/MBA_636&gt;</t>
        </is>
      </c>
    </row>
    <row r="1499">
      <c r="A1499">
        <f>HYPERLINK("https://www.ebi.ac.uk/ols/ontologies/uberon/terms?iri=http://purl.obolibrary.org/obo/UBERON_0002936","magnocellular part of red nucleus")</f>
        <v/>
      </c>
      <c r="B1499" t="inlineStr">
        <is>
          <t>&lt;http://purl.obolibrary.org/obo/UBERON_0002936&gt;</t>
        </is>
      </c>
      <c r="C1499" t="inlineStr">
        <is>
          <t>red nucleus, magnocellular part</t>
        </is>
      </c>
      <c r="D1499" t="inlineStr">
        <is>
          <t>&lt;http://purl.obolibrary.org/obo/DHBA_12249&gt;</t>
        </is>
      </c>
    </row>
    <row r="1500">
      <c r="A1500">
        <f>HYPERLINK("https://www.ebi.ac.uk/ols/ontologies/uberon/terms?iri=http://purl.obolibrary.org/obo/UBERON_0002936","magnocellular part of red nucleus")</f>
        <v/>
      </c>
      <c r="B1500" t="inlineStr">
        <is>
          <t>&lt;http://purl.obolibrary.org/obo/UBERON_0002936&gt;</t>
        </is>
      </c>
      <c r="C1500" t="inlineStr">
        <is>
          <t>red nucleus, magnocellular part</t>
        </is>
      </c>
      <c r="D1500" t="inlineStr">
        <is>
          <t>&lt;http://purl.obolibrary.org/obo/DMBA_16737&gt;</t>
        </is>
      </c>
    </row>
    <row r="1501">
      <c r="A1501">
        <f>HYPERLINK("https://www.ebi.ac.uk/ols/ontologies/uberon/terms?iri=http://purl.obolibrary.org/obo/UBERON_0002936","magnocellular part of red nucleus")</f>
        <v/>
      </c>
      <c r="B1501" t="inlineStr">
        <is>
          <t>&lt;http://purl.obolibrary.org/obo/UBERON_0002936&gt;</t>
        </is>
      </c>
      <c r="C1501" t="inlineStr">
        <is>
          <t>magnocellular part of the red nucleus, left</t>
        </is>
      </c>
      <c r="D1501" t="inlineStr">
        <is>
          <t>&lt;http://purl.obolibrary.org/obo/HBA_9055&gt;</t>
        </is>
      </c>
    </row>
    <row r="1502">
      <c r="A1502">
        <f>HYPERLINK("https://www.ebi.ac.uk/ols/ontologies/uberon/terms?iri=http://purl.obolibrary.org/obo/UBERON_0002935","magnocellular part of ventral anterior nucleus")</f>
        <v/>
      </c>
      <c r="B1502" t="inlineStr">
        <is>
          <t>&lt;http://purl.obolibrary.org/obo/UBERON_0002935&gt;</t>
        </is>
      </c>
      <c r="C1502" t="inlineStr">
        <is>
          <t>magnocellular division of VA</t>
        </is>
      </c>
      <c r="D1502" t="inlineStr">
        <is>
          <t>&lt;http://purl.obolibrary.org/obo/DHBA_10419&gt;</t>
        </is>
      </c>
    </row>
    <row r="1503">
      <c r="A1503">
        <f>HYPERLINK("https://www.ebi.ac.uk/ols/ontologies/uberon/terms?iri=http://purl.obolibrary.org/obo/UBERON_0002935","magnocellular part of ventral anterior nucleus")</f>
        <v/>
      </c>
      <c r="B1503" t="inlineStr">
        <is>
          <t>&lt;http://purl.obolibrary.org/obo/UBERON_0002935&gt;</t>
        </is>
      </c>
      <c r="C1503" t="inlineStr">
        <is>
          <t>ventral anterior nucleus of the thalamus, left, magnocellular division</t>
        </is>
      </c>
      <c r="D1503" t="inlineStr">
        <is>
          <t>&lt;http://purl.obolibrary.org/obo/HBA_4420&gt;</t>
        </is>
      </c>
    </row>
    <row r="1504">
      <c r="A1504">
        <f>HYPERLINK("https://www.ebi.ac.uk/ols/ontologies/uberon/terms?iri=http://purl.obolibrary.org/obo/UBERON_0009951","main olfactory bulb")</f>
        <v/>
      </c>
      <c r="B1504" t="inlineStr">
        <is>
          <t>&lt;http://purl.obolibrary.org/obo/UBERON_0009951&gt;</t>
        </is>
      </c>
      <c r="C1504" t="inlineStr">
        <is>
          <t>Main olfactory bulb</t>
        </is>
      </c>
      <c r="D1504" t="inlineStr">
        <is>
          <t>&lt;http://purl.obolibrary.org/obo/MBA_507&gt;</t>
        </is>
      </c>
    </row>
    <row r="1505">
      <c r="A1505">
        <f>HYPERLINK("https://www.ebi.ac.uk/ols/ontologies/uberon/terms?iri=http://purl.obolibrary.org/obo/UBERON_0002206","mammillary body")</f>
        <v/>
      </c>
      <c r="B1505" t="inlineStr">
        <is>
          <t>&lt;http://purl.obolibrary.org/obo/UBERON_0002206&gt;</t>
        </is>
      </c>
      <c r="C1505" t="inlineStr">
        <is>
          <t>mammillary body</t>
        </is>
      </c>
      <c r="D1505" t="inlineStr">
        <is>
          <t>&lt;http://purl.obolibrary.org/obo/DHBA_15546&gt;</t>
        </is>
      </c>
    </row>
    <row r="1506">
      <c r="A1506">
        <f>HYPERLINK("https://www.ebi.ac.uk/ols/ontologies/uberon/terms?iri=http://purl.obolibrary.org/obo/UBERON_0002206","mammillary body")</f>
        <v/>
      </c>
      <c r="B1506" t="inlineStr">
        <is>
          <t>&lt;http://purl.obolibrary.org/obo/UBERON_0002206&gt;</t>
        </is>
      </c>
      <c r="C1506" t="inlineStr">
        <is>
          <t>mammillary area</t>
        </is>
      </c>
      <c r="D1506" t="inlineStr">
        <is>
          <t>&lt;http://purl.obolibrary.org/obo/DMBA_15723&gt;</t>
        </is>
      </c>
    </row>
    <row r="1507">
      <c r="A1507">
        <f>HYPERLINK("https://www.ebi.ac.uk/ols/ontologies/uberon/terms?iri=http://purl.obolibrary.org/obo/UBERON_0002206","mammillary body")</f>
        <v/>
      </c>
      <c r="B1507" t="inlineStr">
        <is>
          <t>&lt;http://purl.obolibrary.org/obo/UBERON_0002206&gt;</t>
        </is>
      </c>
      <c r="C1507" t="inlineStr">
        <is>
          <t>mammillary body</t>
        </is>
      </c>
      <c r="D1507" t="inlineStr">
        <is>
          <t>&lt;http://purl.obolibrary.org/obo/HBA_12909&gt;</t>
        </is>
      </c>
    </row>
    <row r="1508">
      <c r="A1508">
        <f>HYPERLINK("https://www.ebi.ac.uk/ols/ontologies/uberon/terms?iri=http://purl.obolibrary.org/obo/UBERON_0002206","mammillary body")</f>
        <v/>
      </c>
      <c r="B1508" t="inlineStr">
        <is>
          <t>&lt;http://purl.obolibrary.org/obo/UBERON_0002206&gt;</t>
        </is>
      </c>
      <c r="C1508" t="inlineStr">
        <is>
          <t>Mammillary body</t>
        </is>
      </c>
      <c r="D1508" t="inlineStr">
        <is>
          <t>&lt;http://purl.obolibrary.org/obo/MBA_331&gt;</t>
        </is>
      </c>
    </row>
    <row r="1509">
      <c r="A1509">
        <f>HYPERLINK("https://www.ebi.ac.uk/ols/ontologies/uberon/terms?iri=http://purl.obolibrary.org/obo/UBERON_0002720","mammillary peduncle")</f>
        <v/>
      </c>
      <c r="B1509" t="inlineStr">
        <is>
          <t>&lt;http://purl.obolibrary.org/obo/UBERON_0002720&gt;</t>
        </is>
      </c>
      <c r="C1509" t="inlineStr">
        <is>
          <t>mammillary peduncle</t>
        </is>
      </c>
      <c r="D1509" t="inlineStr">
        <is>
          <t>&lt;http://purl.obolibrary.org/obo/DHBA_266441609&gt;</t>
        </is>
      </c>
    </row>
    <row r="1510">
      <c r="A1510">
        <f>HYPERLINK("https://www.ebi.ac.uk/ols/ontologies/uberon/terms?iri=http://purl.obolibrary.org/obo/UBERON_0002720","mammillary peduncle")</f>
        <v/>
      </c>
      <c r="B1510" t="inlineStr">
        <is>
          <t>&lt;http://purl.obolibrary.org/obo/UBERON_0002720&gt;</t>
        </is>
      </c>
      <c r="C1510" t="inlineStr">
        <is>
          <t>mammillary peduncle</t>
        </is>
      </c>
      <c r="D1510" t="inlineStr">
        <is>
          <t>&lt;http://purl.obolibrary.org/obo/DMBA_17780&gt;</t>
        </is>
      </c>
    </row>
    <row r="1511">
      <c r="A1511">
        <f>HYPERLINK("https://www.ebi.ac.uk/ols/ontologies/uberon/terms?iri=http://purl.obolibrary.org/obo/UBERON_0002720","mammillary peduncle")</f>
        <v/>
      </c>
      <c r="B1511" t="inlineStr">
        <is>
          <t>&lt;http://purl.obolibrary.org/obo/UBERON_0002720&gt;</t>
        </is>
      </c>
      <c r="C1511" t="inlineStr">
        <is>
          <t>mammillary peduncle</t>
        </is>
      </c>
      <c r="D1511" t="inlineStr">
        <is>
          <t>&lt;http://purl.obolibrary.org/obo/HBA_265505166&gt;</t>
        </is>
      </c>
    </row>
    <row r="1512">
      <c r="A1512">
        <f>HYPERLINK("https://www.ebi.ac.uk/ols/ontologies/uberon/terms?iri=http://purl.obolibrary.org/obo/UBERON_0002720","mammillary peduncle")</f>
        <v/>
      </c>
      <c r="B1512" t="inlineStr">
        <is>
          <t>&lt;http://purl.obolibrary.org/obo/UBERON_0002720&gt;</t>
        </is>
      </c>
      <c r="C1512" t="inlineStr">
        <is>
          <t>mammillary peduncle</t>
        </is>
      </c>
      <c r="D1512" t="inlineStr">
        <is>
          <t>&lt;http://purl.obolibrary.org/obo/MBA_673&gt;</t>
        </is>
      </c>
    </row>
    <row r="1513">
      <c r="A1513">
        <f>HYPERLINK("https://www.ebi.ac.uk/ols/ontologies/uberon/terms?iri=http://purl.obolibrary.org/obo/UBERON_0002723","mammillary princeps fasciculus")</f>
        <v/>
      </c>
      <c r="B1513" t="inlineStr">
        <is>
          <t>&lt;http://purl.obolibrary.org/obo/UBERON_0002723&gt;</t>
        </is>
      </c>
      <c r="C1513" t="inlineStr">
        <is>
          <t>principal mammillary tract</t>
        </is>
      </c>
      <c r="D1513" t="inlineStr">
        <is>
          <t>&lt;http://purl.obolibrary.org/obo/MBA_753&gt;</t>
        </is>
      </c>
    </row>
    <row r="1514">
      <c r="A1514">
        <f>HYPERLINK("https://www.ebi.ac.uk/ols/ontologies/uberon/terms?iri=http://purl.obolibrary.org/obo/UBERON_0006698","mammillotegmental axonal tract")</f>
        <v/>
      </c>
      <c r="B1514" t="inlineStr">
        <is>
          <t>&lt;http://purl.obolibrary.org/obo/UBERON_0006698&gt;</t>
        </is>
      </c>
      <c r="C1514" t="inlineStr">
        <is>
          <t>mammillotegmental tract</t>
        </is>
      </c>
      <c r="D1514" t="inlineStr">
        <is>
          <t>&lt;http://purl.obolibrary.org/obo/DHBA_12065&gt;</t>
        </is>
      </c>
    </row>
    <row r="1515">
      <c r="A1515">
        <f>HYPERLINK("https://www.ebi.ac.uk/ols/ontologies/uberon/terms?iri=http://purl.obolibrary.org/obo/UBERON_0006698","mammillotegmental axonal tract")</f>
        <v/>
      </c>
      <c r="B1515" t="inlineStr">
        <is>
          <t>&lt;http://purl.obolibrary.org/obo/UBERON_0006698&gt;</t>
        </is>
      </c>
      <c r="C1515" t="inlineStr">
        <is>
          <t>mammillotegmental tract</t>
        </is>
      </c>
      <c r="D1515" t="inlineStr">
        <is>
          <t>&lt;http://purl.obolibrary.org/obo/DMBA_17781&gt;</t>
        </is>
      </c>
    </row>
    <row r="1516">
      <c r="A1516">
        <f>HYPERLINK("https://www.ebi.ac.uk/ols/ontologies/uberon/terms?iri=http://purl.obolibrary.org/obo/UBERON_0006698","mammillotegmental axonal tract")</f>
        <v/>
      </c>
      <c r="B1516" t="inlineStr">
        <is>
          <t>&lt;http://purl.obolibrary.org/obo/UBERON_0006698&gt;</t>
        </is>
      </c>
      <c r="C1516" t="inlineStr">
        <is>
          <t>mammillotegmental tract</t>
        </is>
      </c>
      <c r="D1516" t="inlineStr">
        <is>
          <t>&lt;http://purl.obolibrary.org/obo/HBA_265505178&gt;</t>
        </is>
      </c>
    </row>
    <row r="1517">
      <c r="A1517">
        <f>HYPERLINK("https://www.ebi.ac.uk/ols/ontologies/uberon/terms?iri=http://purl.obolibrary.org/obo/UBERON_0006698","mammillotegmental axonal tract")</f>
        <v/>
      </c>
      <c r="B1517" t="inlineStr">
        <is>
          <t>&lt;http://purl.obolibrary.org/obo/UBERON_0006698&gt;</t>
        </is>
      </c>
      <c r="C1517" t="inlineStr">
        <is>
          <t>mammillotegmental tract</t>
        </is>
      </c>
      <c r="D1517" t="inlineStr">
        <is>
          <t>&lt;http://purl.obolibrary.org/obo/MBA_681&gt;</t>
        </is>
      </c>
    </row>
    <row r="1518">
      <c r="A1518">
        <f>HYPERLINK("https://www.ebi.ac.uk/ols/ontologies/uberon/terms?iri=http://purl.obolibrary.org/obo/UBERON_0006696","mammillothalamic axonal tract")</f>
        <v/>
      </c>
      <c r="B1518" t="inlineStr">
        <is>
          <t>&lt;http://purl.obolibrary.org/obo/UBERON_0006696&gt;</t>
        </is>
      </c>
      <c r="C1518" t="inlineStr">
        <is>
          <t>mammillothalamic tract</t>
        </is>
      </c>
      <c r="D1518" t="inlineStr">
        <is>
          <t>&lt;http://purl.obolibrary.org/obo/DHBA_10586&gt;</t>
        </is>
      </c>
    </row>
    <row r="1519">
      <c r="A1519">
        <f>HYPERLINK("https://www.ebi.ac.uk/ols/ontologies/uberon/terms?iri=http://purl.obolibrary.org/obo/UBERON_0006696","mammillothalamic axonal tract")</f>
        <v/>
      </c>
      <c r="B1519" t="inlineStr">
        <is>
          <t>&lt;http://purl.obolibrary.org/obo/UBERON_0006696&gt;</t>
        </is>
      </c>
      <c r="C1519" t="inlineStr">
        <is>
          <t>mammillothalamic tract</t>
        </is>
      </c>
      <c r="D1519" t="inlineStr">
        <is>
          <t>&lt;http://purl.obolibrary.org/obo/DMBA_17782&gt;</t>
        </is>
      </c>
    </row>
    <row r="1520">
      <c r="A1520">
        <f>HYPERLINK("https://www.ebi.ac.uk/ols/ontologies/uberon/terms?iri=http://purl.obolibrary.org/obo/UBERON_0006696","mammillothalamic axonal tract")</f>
        <v/>
      </c>
      <c r="B1520" t="inlineStr">
        <is>
          <t>&lt;http://purl.obolibrary.org/obo/UBERON_0006696&gt;</t>
        </is>
      </c>
      <c r="C1520" t="inlineStr">
        <is>
          <t>mammillothalamic tract</t>
        </is>
      </c>
      <c r="D1520" t="inlineStr">
        <is>
          <t>&lt;http://purl.obolibrary.org/obo/HBA_9266&gt;</t>
        </is>
      </c>
    </row>
    <row r="1521">
      <c r="A1521">
        <f>HYPERLINK("https://www.ebi.ac.uk/ols/ontologies/uberon/terms?iri=http://purl.obolibrary.org/obo/UBERON_0002159","medial accessory inferior olivary nucleus")</f>
        <v/>
      </c>
      <c r="B1521" t="inlineStr">
        <is>
          <t>&lt;http://purl.obolibrary.org/obo/UBERON_0002159&gt;</t>
        </is>
      </c>
      <c r="C1521" t="inlineStr">
        <is>
          <t>inferior olive, medial nucleus</t>
        </is>
      </c>
      <c r="D1521" t="inlineStr">
        <is>
          <t>&lt;http://purl.obolibrary.org/obo/DHBA_12605&gt;</t>
        </is>
      </c>
    </row>
    <row r="1522">
      <c r="A1522">
        <f>HYPERLINK("https://www.ebi.ac.uk/ols/ontologies/uberon/terms?iri=http://purl.obolibrary.org/obo/UBERON_0002159","medial accessory inferior olivary nucleus")</f>
        <v/>
      </c>
      <c r="B1522" t="inlineStr">
        <is>
          <t>&lt;http://purl.obolibrary.org/obo/UBERON_0002159&gt;</t>
        </is>
      </c>
      <c r="C1522" t="inlineStr">
        <is>
          <t>medial accessory inferior olivary nucleus, left</t>
        </is>
      </c>
      <c r="D1522" t="inlineStr">
        <is>
          <t>&lt;http://purl.obolibrary.org/obo/HBA_9563&gt;</t>
        </is>
      </c>
    </row>
    <row r="1523">
      <c r="A1523">
        <f>HYPERLINK("https://www.ebi.ac.uk/ols/ontologies/uberon/terms?iri=http://purl.obolibrary.org/obo/UBERON_0013601","medial accessory nucleus of optic tract")</f>
        <v/>
      </c>
      <c r="B1523" t="inlineStr">
        <is>
          <t>&lt;http://purl.obolibrary.org/obo/UBERON_0013601&gt;</t>
        </is>
      </c>
      <c r="C1523" t="inlineStr">
        <is>
          <t>Medial terminal nucleus of the accessory optic tract</t>
        </is>
      </c>
      <c r="D1523" t="inlineStr">
        <is>
          <t>&lt;http://purl.obolibrary.org/obo/MBA_58&gt;</t>
        </is>
      </c>
    </row>
    <row r="1524">
      <c r="A1524">
        <f>HYPERLINK("https://www.ebi.ac.uk/ols/ontologies/uberon/terms?iri=http://purl.obolibrary.org/obo/UBERON_0002892","medial amygdaloid nucleus")</f>
        <v/>
      </c>
      <c r="B1524" t="inlineStr">
        <is>
          <t>&lt;http://purl.obolibrary.org/obo/UBERON_0002892&gt;</t>
        </is>
      </c>
      <c r="C1524" t="inlineStr">
        <is>
          <t>Medial amygdalar nucleus</t>
        </is>
      </c>
      <c r="D1524" t="inlineStr">
        <is>
          <t>&lt;http://purl.obolibrary.org/obo/MBA_403&gt;</t>
        </is>
      </c>
    </row>
    <row r="1525">
      <c r="A1525">
        <f>HYPERLINK("https://www.ebi.ac.uk/ols/ontologies/uberon/terms?iri=http://purl.obolibrary.org/obo/UBERON_0002739","medial dorsal nucleus of thalamus")</f>
        <v/>
      </c>
      <c r="B1525" t="inlineStr">
        <is>
          <t>&lt;http://purl.obolibrary.org/obo/UBERON_0002739&gt;</t>
        </is>
      </c>
      <c r="C1525" t="inlineStr">
        <is>
          <t>mediodorsal nucleus of thalamus</t>
        </is>
      </c>
      <c r="D1525" t="inlineStr">
        <is>
          <t>&lt;http://purl.obolibrary.org/obo/DHBA_10398&gt;</t>
        </is>
      </c>
    </row>
    <row r="1526">
      <c r="A1526">
        <f>HYPERLINK("https://www.ebi.ac.uk/ols/ontologies/uberon/terms?iri=http://purl.obolibrary.org/obo/UBERON_0002739","medial dorsal nucleus of thalamus")</f>
        <v/>
      </c>
      <c r="B1526" t="inlineStr">
        <is>
          <t>&lt;http://purl.obolibrary.org/obo/UBERON_0002739&gt;</t>
        </is>
      </c>
      <c r="C1526" t="inlineStr">
        <is>
          <t>mediodorsal nucleus of the thalamus, left</t>
        </is>
      </c>
      <c r="D1526" t="inlineStr">
        <is>
          <t>&lt;http://purl.obolibrary.org/obo/HBA_4401&gt;</t>
        </is>
      </c>
    </row>
    <row r="1527">
      <c r="A1527">
        <f>HYPERLINK("https://www.ebi.ac.uk/ols/ontologies/uberon/terms?iri=http://purl.obolibrary.org/obo/UBERON_0002739","medial dorsal nucleus of thalamus")</f>
        <v/>
      </c>
      <c r="B1527" t="inlineStr">
        <is>
          <t>&lt;http://purl.obolibrary.org/obo/UBERON_0002739&gt;</t>
        </is>
      </c>
      <c r="C1527" t="inlineStr">
        <is>
          <t>Mediodorsal nucleus of thalamus</t>
        </is>
      </c>
      <c r="D1527" t="inlineStr">
        <is>
          <t>&lt;http://purl.obolibrary.org/obo/MBA_362&gt;</t>
        </is>
      </c>
    </row>
    <row r="1528">
      <c r="A1528">
        <f>HYPERLINK("https://www.ebi.ac.uk/ols/ontologies/uberon/terms?iri=http://purl.obolibrary.org/obo/UBERON_0007224","medial entorhinal cortex")</f>
        <v/>
      </c>
      <c r="B1528" t="inlineStr">
        <is>
          <t>&lt;http://purl.obolibrary.org/obo/UBERON_0007224&gt;</t>
        </is>
      </c>
      <c r="C1528" t="inlineStr">
        <is>
          <t>medial (posterior) entorhinal cortex</t>
        </is>
      </c>
      <c r="D1528" t="inlineStr">
        <is>
          <t>&lt;http://purl.obolibrary.org/obo/DHBA_10319&gt;</t>
        </is>
      </c>
    </row>
    <row r="1529">
      <c r="A1529">
        <f>HYPERLINK("https://www.ebi.ac.uk/ols/ontologies/uberon/terms?iri=http://purl.obolibrary.org/obo/UBERON_0007224","medial entorhinal cortex")</f>
        <v/>
      </c>
      <c r="B1529" t="inlineStr">
        <is>
          <t>&lt;http://purl.obolibrary.org/obo/UBERON_0007224&gt;</t>
        </is>
      </c>
      <c r="C1529" t="inlineStr">
        <is>
          <t>medial (posterior) entorhinal cortex (MEC)</t>
        </is>
      </c>
      <c r="D1529" t="inlineStr">
        <is>
          <t>&lt;http://purl.obolibrary.org/obo/PBA_128011936&gt;</t>
        </is>
      </c>
    </row>
    <row r="1530">
      <c r="A1530">
        <f>HYPERLINK("https://www.ebi.ac.uk/ols/ontologies/uberon/terms?iri=http://purl.obolibrary.org/obo/UBERON_0001910","medial forebrain bundle")</f>
        <v/>
      </c>
      <c r="B1530" t="inlineStr">
        <is>
          <t>&lt;http://purl.obolibrary.org/obo/UBERON_0001910&gt;</t>
        </is>
      </c>
      <c r="C1530" t="inlineStr">
        <is>
          <t>medial forebrain bundle</t>
        </is>
      </c>
      <c r="D1530" t="inlineStr">
        <is>
          <t>&lt;http://purl.obolibrary.org/obo/DHBA_10587&gt;</t>
        </is>
      </c>
    </row>
    <row r="1531">
      <c r="A1531">
        <f>HYPERLINK("https://www.ebi.ac.uk/ols/ontologies/uberon/terms?iri=http://purl.obolibrary.org/obo/UBERON_0001910","medial forebrain bundle")</f>
        <v/>
      </c>
      <c r="B1531" t="inlineStr">
        <is>
          <t>&lt;http://purl.obolibrary.org/obo/UBERON_0001910&gt;</t>
        </is>
      </c>
      <c r="C1531" t="inlineStr">
        <is>
          <t>medial forebrain bundle</t>
        </is>
      </c>
      <c r="D1531" t="inlineStr">
        <is>
          <t>&lt;http://purl.obolibrary.org/obo/HBA_265505190&gt;</t>
        </is>
      </c>
    </row>
    <row r="1532">
      <c r="A1532">
        <f>HYPERLINK("https://www.ebi.ac.uk/ols/ontologies/uberon/terms?iri=http://purl.obolibrary.org/obo/UBERON_0001910","medial forebrain bundle")</f>
        <v/>
      </c>
      <c r="B1532" t="inlineStr">
        <is>
          <t>&lt;http://purl.obolibrary.org/obo/UBERON_0001910&gt;</t>
        </is>
      </c>
      <c r="C1532" t="inlineStr">
        <is>
          <t>medial forebrain bundle</t>
        </is>
      </c>
      <c r="D1532" t="inlineStr">
        <is>
          <t>&lt;http://purl.obolibrary.org/obo/MBA_54&gt;</t>
        </is>
      </c>
    </row>
    <row r="1533">
      <c r="A1533">
        <f>HYPERLINK("https://www.ebi.ac.uk/ols/ontologies/uberon/terms?iri=http://purl.obolibrary.org/obo/UBERON_0004024","medial ganglionic eminence")</f>
        <v/>
      </c>
      <c r="B1533" t="inlineStr">
        <is>
          <t>&lt;http://purl.obolibrary.org/obo/UBERON_0004024&gt;</t>
        </is>
      </c>
      <c r="C1533" t="inlineStr">
        <is>
          <t>medial ganglionic eminence</t>
        </is>
      </c>
      <c r="D1533" t="inlineStr">
        <is>
          <t>&lt;http://purl.obolibrary.org/obo/DHBA_10550&gt;</t>
        </is>
      </c>
    </row>
    <row r="1534">
      <c r="A1534">
        <f>HYPERLINK("https://www.ebi.ac.uk/ols/ontologies/uberon/terms?iri=http://purl.obolibrary.org/obo/UBERON_0004024","medial ganglionic eminence")</f>
        <v/>
      </c>
      <c r="B1534" t="inlineStr">
        <is>
          <t>&lt;http://purl.obolibrary.org/obo/UBERON_0004024&gt;</t>
        </is>
      </c>
      <c r="C1534" t="inlineStr">
        <is>
          <t>medial ganglionic eminence</t>
        </is>
      </c>
      <c r="D1534" t="inlineStr">
        <is>
          <t>&lt;http://purl.obolibrary.org/obo/PBA_128012834&gt;</t>
        </is>
      </c>
    </row>
    <row r="1535">
      <c r="A1535">
        <f>HYPERLINK("https://www.ebi.ac.uk/ols/ontologies/uberon/terms?iri=http://purl.obolibrary.org/obo/UBERON_0001927","medial geniculate body")</f>
        <v/>
      </c>
      <c r="B1535" t="inlineStr">
        <is>
          <t>&lt;http://purl.obolibrary.org/obo/UBERON_0001927&gt;</t>
        </is>
      </c>
      <c r="C1535" t="inlineStr">
        <is>
          <t>medial geniculate nuclei</t>
        </is>
      </c>
      <c r="D1535" t="inlineStr">
        <is>
          <t>&lt;http://purl.obolibrary.org/obo/DHBA_10434&gt;</t>
        </is>
      </c>
    </row>
    <row r="1536">
      <c r="A1536">
        <f>HYPERLINK("https://www.ebi.ac.uk/ols/ontologies/uberon/terms?iri=http://purl.obolibrary.org/obo/UBERON_0001927","medial geniculate body")</f>
        <v/>
      </c>
      <c r="B1536" t="inlineStr">
        <is>
          <t>&lt;http://purl.obolibrary.org/obo/UBERON_0001927&gt;</t>
        </is>
      </c>
      <c r="C1536" t="inlineStr">
        <is>
          <t>medial geniculate nucleus</t>
        </is>
      </c>
      <c r="D1536" t="inlineStr">
        <is>
          <t>&lt;http://purl.obolibrary.org/obo/DMBA_16462&gt;</t>
        </is>
      </c>
    </row>
    <row r="1537">
      <c r="A1537">
        <f>HYPERLINK("https://www.ebi.ac.uk/ols/ontologies/uberon/terms?iri=http://purl.obolibrary.org/obo/UBERON_0001927","medial geniculate body")</f>
        <v/>
      </c>
      <c r="B1537" t="inlineStr">
        <is>
          <t>&lt;http://purl.obolibrary.org/obo/UBERON_0001927&gt;</t>
        </is>
      </c>
      <c r="C1537" t="inlineStr">
        <is>
          <t>medial geniculate complex</t>
        </is>
      </c>
      <c r="D1537" t="inlineStr">
        <is>
          <t>&lt;http://purl.obolibrary.org/obo/HBA_12926&gt;</t>
        </is>
      </c>
    </row>
    <row r="1538">
      <c r="A1538">
        <f>HYPERLINK("https://www.ebi.ac.uk/ols/ontologies/uberon/terms?iri=http://purl.obolibrary.org/obo/UBERON_0001927","medial geniculate body")</f>
        <v/>
      </c>
      <c r="B1538" t="inlineStr">
        <is>
          <t>&lt;http://purl.obolibrary.org/obo/UBERON_0001927&gt;</t>
        </is>
      </c>
      <c r="C1538" t="inlineStr">
        <is>
          <t>Medial geniculate complex</t>
        </is>
      </c>
      <c r="D1538" t="inlineStr">
        <is>
          <t>&lt;http://purl.obolibrary.org/obo/MBA_475&gt;</t>
        </is>
      </c>
    </row>
    <row r="1539">
      <c r="A1539">
        <f>HYPERLINK("https://www.ebi.ac.uk/ols/ontologies/uberon/terms?iri=http://purl.obolibrary.org/obo/UBERON_0002477","medial globus pallidus")</f>
        <v/>
      </c>
      <c r="B1539" t="inlineStr">
        <is>
          <t>&lt;http://purl.obolibrary.org/obo/UBERON_0002477&gt;</t>
        </is>
      </c>
      <c r="C1539" t="inlineStr">
        <is>
          <t>internal segment of globus pallidus</t>
        </is>
      </c>
      <c r="D1539" t="inlineStr">
        <is>
          <t>&lt;http://purl.obolibrary.org/obo/DHBA_10344&gt;</t>
        </is>
      </c>
    </row>
    <row r="1540">
      <c r="A1540">
        <f>HYPERLINK("https://www.ebi.ac.uk/ols/ontologies/uberon/terms?iri=http://purl.obolibrary.org/obo/UBERON_0002477","medial globus pallidus")</f>
        <v/>
      </c>
      <c r="B1540" t="inlineStr">
        <is>
          <t>&lt;http://purl.obolibrary.org/obo/UBERON_0002477&gt;</t>
        </is>
      </c>
      <c r="C1540" t="inlineStr">
        <is>
          <t>internal globus pallidus</t>
        </is>
      </c>
      <c r="D1540" t="inlineStr">
        <is>
          <t>&lt;http://purl.obolibrary.org/obo/DMBA_15830&gt;</t>
        </is>
      </c>
    </row>
    <row r="1541">
      <c r="A1541">
        <f>HYPERLINK("https://www.ebi.ac.uk/ols/ontologies/uberon/terms?iri=http://purl.obolibrary.org/obo/UBERON_0002477","medial globus pallidus")</f>
        <v/>
      </c>
      <c r="B1541" t="inlineStr">
        <is>
          <t>&lt;http://purl.obolibrary.org/obo/UBERON_0002477&gt;</t>
        </is>
      </c>
      <c r="C1541" t="inlineStr">
        <is>
          <t>globus pallidus, internal segment</t>
        </is>
      </c>
      <c r="D1541" t="inlineStr">
        <is>
          <t>&lt;http://purl.obolibrary.org/obo/HBA_12898&gt;</t>
        </is>
      </c>
    </row>
    <row r="1542">
      <c r="A1542">
        <f>HYPERLINK("https://www.ebi.ac.uk/ols/ontologies/uberon/terms?iri=http://purl.obolibrary.org/obo/UBERON_0002477","medial globus pallidus")</f>
        <v/>
      </c>
      <c r="B1542" t="inlineStr">
        <is>
          <t>&lt;http://purl.obolibrary.org/obo/UBERON_0002477&gt;</t>
        </is>
      </c>
      <c r="C1542" t="inlineStr">
        <is>
          <t>Globus pallidus, internal segment</t>
        </is>
      </c>
      <c r="D1542" t="inlineStr">
        <is>
          <t>&lt;http://purl.obolibrary.org/obo/MBA_1031&gt;</t>
        </is>
      </c>
    </row>
    <row r="1543">
      <c r="A1543">
        <f>HYPERLINK("https://www.ebi.ac.uk/ols/ontologies/uberon/terms?iri=http://purl.obolibrary.org/obo/UBERON_0002477","medial globus pallidus")</f>
        <v/>
      </c>
      <c r="B1543" t="inlineStr">
        <is>
          <t>&lt;http://purl.obolibrary.org/obo/UBERON_0002477&gt;</t>
        </is>
      </c>
      <c r="C1543" t="inlineStr">
        <is>
          <t>internal segment of globus pallidus</t>
        </is>
      </c>
      <c r="D1543" t="inlineStr">
        <is>
          <t>&lt;http://purl.obolibrary.org/obo/PBA_10098&gt;</t>
        </is>
      </c>
    </row>
    <row r="1544">
      <c r="A1544">
        <f>HYPERLINK("https://www.ebi.ac.uk/ols/ontologies/uberon/terms?iri=http://purl.obolibrary.org/obo/UBERON_0001942","medial habenular nucleus")</f>
        <v/>
      </c>
      <c r="B1544" t="inlineStr">
        <is>
          <t>&lt;http://purl.obolibrary.org/obo/UBERON_0001942&gt;</t>
        </is>
      </c>
      <c r="C1544" t="inlineStr">
        <is>
          <t>medial habenular nucleus</t>
        </is>
      </c>
      <c r="D1544" t="inlineStr">
        <is>
          <t>&lt;http://purl.obolibrary.org/obo/DHBA_10456&gt;</t>
        </is>
      </c>
    </row>
    <row r="1545">
      <c r="A1545">
        <f>HYPERLINK("https://www.ebi.ac.uk/ols/ontologies/uberon/terms?iri=http://purl.obolibrary.org/obo/UBERON_0001942","medial habenular nucleus")</f>
        <v/>
      </c>
      <c r="B1545" t="inlineStr">
        <is>
          <t>&lt;http://purl.obolibrary.org/obo/UBERON_0001942&gt;</t>
        </is>
      </c>
      <c r="C1545" t="inlineStr">
        <is>
          <t>medial habenular nucleus</t>
        </is>
      </c>
      <c r="D1545" t="inlineStr">
        <is>
          <t>&lt;http://purl.obolibrary.org/obo/DMBA_16388&gt;</t>
        </is>
      </c>
    </row>
    <row r="1546">
      <c r="A1546">
        <f>HYPERLINK("https://www.ebi.ac.uk/ols/ontologies/uberon/terms?iri=http://purl.obolibrary.org/obo/UBERON_0001942","medial habenular nucleus")</f>
        <v/>
      </c>
      <c r="B1546" t="inlineStr">
        <is>
          <t>&lt;http://purl.obolibrary.org/obo/UBERON_0001942&gt;</t>
        </is>
      </c>
      <c r="C1546" t="inlineStr">
        <is>
          <t>medial habenular nucleus, left</t>
        </is>
      </c>
      <c r="D1546" t="inlineStr">
        <is>
          <t>&lt;http://purl.obolibrary.org/obo/HBA_4523&gt;</t>
        </is>
      </c>
    </row>
    <row r="1547">
      <c r="A1547">
        <f>HYPERLINK("https://www.ebi.ac.uk/ols/ontologies/uberon/terms?iri=http://purl.obolibrary.org/obo/UBERON_0001942","medial habenular nucleus")</f>
        <v/>
      </c>
      <c r="B1547" t="inlineStr">
        <is>
          <t>&lt;http://purl.obolibrary.org/obo/UBERON_0001942&gt;</t>
        </is>
      </c>
      <c r="C1547" t="inlineStr">
        <is>
          <t>Medial habenula</t>
        </is>
      </c>
      <c r="D1547" t="inlineStr">
        <is>
          <t>&lt;http://purl.obolibrary.org/obo/MBA_483&gt;</t>
        </is>
      </c>
    </row>
    <row r="1548">
      <c r="A1548">
        <f>HYPERLINK("https://www.ebi.ac.uk/ols/ontologies/uberon/terms?iri=http://purl.obolibrary.org/obo/UBERON_0003002","medial lemniscus")</f>
        <v/>
      </c>
      <c r="B1548" t="inlineStr">
        <is>
          <t>&lt;http://purl.obolibrary.org/obo/UBERON_0003002&gt;</t>
        </is>
      </c>
      <c r="C1548" t="inlineStr">
        <is>
          <t>medial lemniscus</t>
        </is>
      </c>
      <c r="D1548" t="inlineStr">
        <is>
          <t>&lt;http://purl.obolibrary.org/obo/DHBA_12763&gt;</t>
        </is>
      </c>
    </row>
    <row r="1549">
      <c r="A1549">
        <f>HYPERLINK("https://www.ebi.ac.uk/ols/ontologies/uberon/terms?iri=http://purl.obolibrary.org/obo/UBERON_0003002","medial lemniscus")</f>
        <v/>
      </c>
      <c r="B1549" t="inlineStr">
        <is>
          <t>&lt;http://purl.obolibrary.org/obo/UBERON_0003002&gt;</t>
        </is>
      </c>
      <c r="C1549" t="inlineStr">
        <is>
          <t>medial lemniscus</t>
        </is>
      </c>
      <c r="D1549" t="inlineStr">
        <is>
          <t>&lt;http://purl.obolibrary.org/obo/DMBA_17776&gt;</t>
        </is>
      </c>
    </row>
    <row r="1550">
      <c r="A1550">
        <f>HYPERLINK("https://www.ebi.ac.uk/ols/ontologies/uberon/terms?iri=http://purl.obolibrary.org/obo/UBERON_0003002","medial lemniscus")</f>
        <v/>
      </c>
      <c r="B1550" t="inlineStr">
        <is>
          <t>&lt;http://purl.obolibrary.org/obo/UBERON_0003002&gt;</t>
        </is>
      </c>
      <c r="C1550" t="inlineStr">
        <is>
          <t>medial lemniscus, Right</t>
        </is>
      </c>
      <c r="D1550" t="inlineStr">
        <is>
          <t>&lt;http://purl.obolibrary.org/obo/HBA_12961&gt;</t>
        </is>
      </c>
    </row>
    <row r="1551">
      <c r="A1551">
        <f>HYPERLINK("https://www.ebi.ac.uk/ols/ontologies/uberon/terms?iri=http://purl.obolibrary.org/obo/UBERON_0003002","medial lemniscus")</f>
        <v/>
      </c>
      <c r="B1551" t="inlineStr">
        <is>
          <t>&lt;http://purl.obolibrary.org/obo/UBERON_0003002&gt;</t>
        </is>
      </c>
      <c r="C1551" t="inlineStr">
        <is>
          <t>medial lemniscus</t>
        </is>
      </c>
      <c r="D1551" t="inlineStr">
        <is>
          <t>&lt;http://purl.obolibrary.org/obo/MBA_697&gt;</t>
        </is>
      </c>
    </row>
    <row r="1552">
      <c r="A1552">
        <f>HYPERLINK("https://www.ebi.ac.uk/ols/ontologies/uberon/terms?iri=http://purl.obolibrary.org/obo/UBERON_0002309","medial longitudinal fasciculus")</f>
        <v/>
      </c>
      <c r="B1552" t="inlineStr">
        <is>
          <t>&lt;http://purl.obolibrary.org/obo/UBERON_0002309&gt;</t>
        </is>
      </c>
      <c r="C1552" t="inlineStr">
        <is>
          <t>medial longitudinal fasciculus</t>
        </is>
      </c>
      <c r="D1552" t="inlineStr">
        <is>
          <t>&lt;http://purl.obolibrary.org/obo/DHBA_12764&gt;</t>
        </is>
      </c>
    </row>
    <row r="1553">
      <c r="A1553">
        <f>HYPERLINK("https://www.ebi.ac.uk/ols/ontologies/uberon/terms?iri=http://purl.obolibrary.org/obo/UBERON_0002309","medial longitudinal fasciculus")</f>
        <v/>
      </c>
      <c r="B1553" t="inlineStr">
        <is>
          <t>&lt;http://purl.obolibrary.org/obo/UBERON_0002309&gt;</t>
        </is>
      </c>
      <c r="C1553" t="inlineStr">
        <is>
          <t>medial longitudinal fasciculus, Right</t>
        </is>
      </c>
      <c r="D1553" t="inlineStr">
        <is>
          <t>&lt;http://purl.obolibrary.org/obo/HBA_9351&gt;</t>
        </is>
      </c>
    </row>
    <row r="1554">
      <c r="A1554">
        <f>HYPERLINK("https://www.ebi.ac.uk/ols/ontologies/uberon/terms?iri=http://purl.obolibrary.org/obo/UBERON_0002309","medial longitudinal fasciculus")</f>
        <v/>
      </c>
      <c r="B1554" t="inlineStr">
        <is>
          <t>&lt;http://purl.obolibrary.org/obo/UBERON_0002309&gt;</t>
        </is>
      </c>
      <c r="C1554" t="inlineStr">
        <is>
          <t>medial longitudinal fascicle</t>
        </is>
      </c>
      <c r="D1554" t="inlineStr">
        <is>
          <t>&lt;http://purl.obolibrary.org/obo/MBA_62&gt;</t>
        </is>
      </c>
    </row>
    <row r="1555">
      <c r="A1555">
        <f>HYPERLINK("https://www.ebi.ac.uk/ols/ontologies/uberon/terms?iri=http://purl.obolibrary.org/obo/UBERON_0022234","medial longitudinal stria")</f>
        <v/>
      </c>
      <c r="B1555" t="inlineStr">
        <is>
          <t>&lt;http://purl.obolibrary.org/obo/UBERON_0022234&gt;</t>
        </is>
      </c>
      <c r="C1555" t="inlineStr">
        <is>
          <t>medial longitudinal stria</t>
        </is>
      </c>
      <c r="D1555" t="inlineStr">
        <is>
          <t>&lt;http://purl.obolibrary.org/obo/DHBA_12066&gt;</t>
        </is>
      </c>
    </row>
    <row r="1556">
      <c r="A1556">
        <f>HYPERLINK("https://www.ebi.ac.uk/ols/ontologies/uberon/terms?iri=http://purl.obolibrary.org/obo/UBERON_0022234","medial longitudinal stria")</f>
        <v/>
      </c>
      <c r="B1556" t="inlineStr">
        <is>
          <t>&lt;http://purl.obolibrary.org/obo/UBERON_0022234&gt;</t>
        </is>
      </c>
      <c r="C1556" t="inlineStr">
        <is>
          <t>medial longitudinal stria</t>
        </is>
      </c>
      <c r="D1556" t="inlineStr">
        <is>
          <t>&lt;http://purl.obolibrary.org/obo/HBA_265505202&gt;</t>
        </is>
      </c>
    </row>
    <row r="1557">
      <c r="A1557">
        <f>HYPERLINK("https://www.ebi.ac.uk/ols/ontologies/uberon/terms?iri=http://purl.obolibrary.org/obo/UBERON_0001939","medial mammillary nucleus")</f>
        <v/>
      </c>
      <c r="B1557" t="inlineStr">
        <is>
          <t>&lt;http://purl.obolibrary.org/obo/UBERON_0001939&gt;</t>
        </is>
      </c>
      <c r="C1557" t="inlineStr">
        <is>
          <t>medial mammillary nucleus</t>
        </is>
      </c>
      <c r="D1557" t="inlineStr">
        <is>
          <t>&lt;http://purl.obolibrary.org/obo/DHBA_10499&gt;</t>
        </is>
      </c>
    </row>
    <row r="1558">
      <c r="A1558">
        <f>HYPERLINK("https://www.ebi.ac.uk/ols/ontologies/uberon/terms?iri=http://purl.obolibrary.org/obo/UBERON_0001939","medial mammillary nucleus")</f>
        <v/>
      </c>
      <c r="B1558" t="inlineStr">
        <is>
          <t>&lt;http://purl.obolibrary.org/obo/UBERON_0001939&gt;</t>
        </is>
      </c>
      <c r="C1558" t="inlineStr">
        <is>
          <t>medial mammillary nucleus</t>
        </is>
      </c>
      <c r="D1558" t="inlineStr">
        <is>
          <t>&lt;http://purl.obolibrary.org/obo/DMBA_15729&gt;</t>
        </is>
      </c>
    </row>
    <row r="1559">
      <c r="A1559">
        <f>HYPERLINK("https://www.ebi.ac.uk/ols/ontologies/uberon/terms?iri=http://purl.obolibrary.org/obo/UBERON_0001939","medial mammillary nucleus")</f>
        <v/>
      </c>
      <c r="B1559" t="inlineStr">
        <is>
          <t>&lt;http://purl.obolibrary.org/obo/UBERON_0001939&gt;</t>
        </is>
      </c>
      <c r="C1559" t="inlineStr">
        <is>
          <t>medial mammillary nucleus, left</t>
        </is>
      </c>
      <c r="D1559" t="inlineStr">
        <is>
          <t>&lt;http://purl.obolibrary.org/obo/HBA_4672&gt;</t>
        </is>
      </c>
    </row>
    <row r="1560">
      <c r="A1560">
        <f>HYPERLINK("https://www.ebi.ac.uk/ols/ontologies/uberon/terms?iri=http://purl.obolibrary.org/obo/UBERON_0001939","medial mammillary nucleus")</f>
        <v/>
      </c>
      <c r="B1560" t="inlineStr">
        <is>
          <t>&lt;http://purl.obolibrary.org/obo/UBERON_0001939&gt;</t>
        </is>
      </c>
      <c r="C1560" t="inlineStr">
        <is>
          <t>Medial mammillary nucleus</t>
        </is>
      </c>
      <c r="D1560" t="inlineStr">
        <is>
          <t>&lt;http://purl.obolibrary.org/obo/MBA_491&gt;</t>
        </is>
      </c>
    </row>
    <row r="1561">
      <c r="A1561">
        <f>HYPERLINK("https://www.ebi.ac.uk/ols/ontologies/uberon/terms?iri=http://purl.obolibrary.org/obo/UBERON_0002727","medial medullary lamina of globus pallidus")</f>
        <v/>
      </c>
      <c r="B1561" t="inlineStr">
        <is>
          <t>&lt;http://purl.obolibrary.org/obo/UBERON_0002727&gt;</t>
        </is>
      </c>
      <c r="C1561" t="inlineStr">
        <is>
          <t>internal medullary lamina of globus pallidus</t>
        </is>
      </c>
      <c r="D1561" t="inlineStr">
        <is>
          <t>&lt;http://purl.obolibrary.org/obo/DHBA_12062&gt;</t>
        </is>
      </c>
    </row>
    <row r="1562">
      <c r="A1562">
        <f>HYPERLINK("https://www.ebi.ac.uk/ols/ontologies/uberon/terms?iri=http://purl.obolibrary.org/obo/UBERON_0002727","medial medullary lamina of globus pallidus")</f>
        <v/>
      </c>
      <c r="B1562" t="inlineStr">
        <is>
          <t>&lt;http://purl.obolibrary.org/obo/UBERON_0002727&gt;</t>
        </is>
      </c>
      <c r="C1562" t="inlineStr">
        <is>
          <t>internal medullary lamina of globus pallidus</t>
        </is>
      </c>
      <c r="D1562" t="inlineStr">
        <is>
          <t>&lt;http://purl.obolibrary.org/obo/HBA_265505122&gt;</t>
        </is>
      </c>
    </row>
    <row r="1563">
      <c r="A1563">
        <f>HYPERLINK("https://www.ebi.ac.uk/ols/ontologies/uberon/terms?iri=http://purl.obolibrary.org/obo/UBERON_0009052","medial nucleus of solitary tract")</f>
        <v/>
      </c>
      <c r="B1563" t="inlineStr">
        <is>
          <t>&lt;http://purl.obolibrary.org/obo/UBERON_0009052&gt;</t>
        </is>
      </c>
      <c r="C1563" t="inlineStr">
        <is>
          <t>Nucleus of the solitary tract, medial part</t>
        </is>
      </c>
      <c r="D1563" t="inlineStr">
        <is>
          <t>&lt;http://purl.obolibrary.org/obo/MBA_691&gt;</t>
        </is>
      </c>
    </row>
    <row r="1564">
      <c r="A1564">
        <f>HYPERLINK("https://www.ebi.ac.uk/ols/ontologies/uberon/terms?iri=http://purl.obolibrary.org/obo/UBERON_0034895","medial nucleus of stria terminalis")</f>
        <v/>
      </c>
      <c r="B1564" t="inlineStr">
        <is>
          <t>&lt;http://purl.obolibrary.org/obo/UBERON_0034895&gt;</t>
        </is>
      </c>
      <c r="C1564" t="inlineStr">
        <is>
          <t>medial subdivision of BNST</t>
        </is>
      </c>
      <c r="D1564" t="inlineStr">
        <is>
          <t>&lt;http://purl.obolibrary.org/obo/DHBA_10385&gt;</t>
        </is>
      </c>
    </row>
    <row r="1565">
      <c r="A1565">
        <f>HYPERLINK("https://www.ebi.ac.uk/ols/ontologies/uberon/terms?iri=http://purl.obolibrary.org/obo/UBERON_0002833","medial nucleus of trapezoid body")</f>
        <v/>
      </c>
      <c r="B1565" t="inlineStr">
        <is>
          <t>&lt;http://purl.obolibrary.org/obo/UBERON_0002833&gt;</t>
        </is>
      </c>
      <c r="C1565" t="inlineStr">
        <is>
          <t>medial nucleus of trapezoid body</t>
        </is>
      </c>
      <c r="D1565" t="inlineStr">
        <is>
          <t>&lt;http://purl.obolibrary.org/obo/DHBA_12460&gt;</t>
        </is>
      </c>
    </row>
    <row r="1566">
      <c r="A1566">
        <f>HYPERLINK("https://www.ebi.ac.uk/ols/ontologies/uberon/terms?iri=http://purl.obolibrary.org/obo/UBERON_0002975","medial oculomotor nucleus")</f>
        <v/>
      </c>
      <c r="B1566" t="inlineStr">
        <is>
          <t>&lt;http://purl.obolibrary.org/obo/UBERON_0002975&gt;</t>
        </is>
      </c>
      <c r="C1566" t="inlineStr">
        <is>
          <t>medial oculomotor nucleus</t>
        </is>
      </c>
      <c r="D1566" t="inlineStr">
        <is>
          <t>&lt;http://purl.obolibrary.org/obo/DHBA_12204&gt;</t>
        </is>
      </c>
    </row>
    <row r="1567">
      <c r="A1567">
        <f>HYPERLINK("https://www.ebi.ac.uk/ols/ontologies/uberon/terms?iri=http://purl.obolibrary.org/obo/UBERON_0002975","medial oculomotor nucleus")</f>
        <v/>
      </c>
      <c r="B1567" t="inlineStr">
        <is>
          <t>&lt;http://purl.obolibrary.org/obo/UBERON_0002975&gt;</t>
        </is>
      </c>
      <c r="C1567" t="inlineStr">
        <is>
          <t>medial oculomotor nucleus, left</t>
        </is>
      </c>
      <c r="D1567" t="inlineStr">
        <is>
          <t>&lt;http://purl.obolibrary.org/obo/HBA_9037&gt;</t>
        </is>
      </c>
    </row>
    <row r="1568">
      <c r="A1568">
        <f>HYPERLINK("https://www.ebi.ac.uk/ols/ontologies/uberon/terms?iri=http://purl.obolibrary.org/obo/UBERON_0034734","medial olfactory stria")</f>
        <v/>
      </c>
      <c r="B1568" t="inlineStr">
        <is>
          <t>&lt;http://purl.obolibrary.org/obo/UBERON_0034734&gt;</t>
        </is>
      </c>
      <c r="C1568" t="inlineStr">
        <is>
          <t>medial olfactory stria</t>
        </is>
      </c>
      <c r="D1568" t="inlineStr">
        <is>
          <t>&lt;http://purl.obolibrary.org/obo/DHBA_12076&gt;</t>
        </is>
      </c>
    </row>
    <row r="1569">
      <c r="A1569">
        <f>HYPERLINK("https://www.ebi.ac.uk/ols/ontologies/uberon/terms?iri=http://purl.obolibrary.org/obo/UBERON_0034734","medial olfactory stria")</f>
        <v/>
      </c>
      <c r="B1569" t="inlineStr">
        <is>
          <t>&lt;http://purl.obolibrary.org/obo/UBERON_0034734&gt;</t>
        </is>
      </c>
      <c r="C1569" t="inlineStr">
        <is>
          <t>medial olfactory tract</t>
        </is>
      </c>
      <c r="D1569" t="inlineStr">
        <is>
          <t>&lt;http://purl.obolibrary.org/obo/DMBA_17779&gt;</t>
        </is>
      </c>
    </row>
    <row r="1570">
      <c r="A1570">
        <f>HYPERLINK("https://www.ebi.ac.uk/ols/ontologies/uberon/terms?iri=http://purl.obolibrary.org/obo/UBERON_0034734","medial olfactory stria")</f>
        <v/>
      </c>
      <c r="B1570" t="inlineStr">
        <is>
          <t>&lt;http://purl.obolibrary.org/obo/UBERON_0034734&gt;</t>
        </is>
      </c>
      <c r="C1570" t="inlineStr">
        <is>
          <t>medial olfactory tract, left</t>
        </is>
      </c>
      <c r="D1570" t="inlineStr">
        <is>
          <t>&lt;http://purl.obolibrary.org/obo/HBA_265505518&gt;</t>
        </is>
      </c>
    </row>
    <row r="1571">
      <c r="A1571">
        <f>HYPERLINK("https://www.ebi.ac.uk/ols/ontologies/uberon/terms?iri=http://purl.obolibrary.org/obo/UBERON_0002570","medial orbital gyrus")</f>
        <v/>
      </c>
      <c r="B1571" t="inlineStr">
        <is>
          <t>&lt;http://purl.obolibrary.org/obo/UBERON_0002570&gt;</t>
        </is>
      </c>
      <c r="C1571" t="inlineStr">
        <is>
          <t>medial orbital gyrus</t>
        </is>
      </c>
      <c r="D1571" t="inlineStr">
        <is>
          <t>&lt;http://purl.obolibrary.org/obo/DHBA_12122&gt;</t>
        </is>
      </c>
    </row>
    <row r="1572">
      <c r="A1572">
        <f>HYPERLINK("https://www.ebi.ac.uk/ols/ontologies/uberon/terms?iri=http://purl.obolibrary.org/obo/UBERON_0002570","medial orbital gyrus")</f>
        <v/>
      </c>
      <c r="B1572" t="inlineStr">
        <is>
          <t>&lt;http://purl.obolibrary.org/obo/UBERON_0002570&gt;</t>
        </is>
      </c>
      <c r="C1572" t="inlineStr">
        <is>
          <t>medial orbital gyrus</t>
        </is>
      </c>
      <c r="D1572" t="inlineStr">
        <is>
          <t>&lt;http://purl.obolibrary.org/obo/HBA_4050&gt;</t>
        </is>
      </c>
    </row>
    <row r="1573">
      <c r="A1573">
        <f>HYPERLINK("https://www.ebi.ac.uk/ols/ontologies/uberon/terms?iri=http://purl.obolibrary.org/obo/UBERON_0002918","medial parabrachial nucleus")</f>
        <v/>
      </c>
      <c r="B1573" t="inlineStr">
        <is>
          <t>&lt;http://purl.obolibrary.org/obo/UBERON_0002918&gt;</t>
        </is>
      </c>
      <c r="C1573" t="inlineStr">
        <is>
          <t>medial parabrachial nucleus</t>
        </is>
      </c>
      <c r="D1573" t="inlineStr">
        <is>
          <t>&lt;http://purl.obolibrary.org/obo/DHBA_12487&gt;</t>
        </is>
      </c>
    </row>
    <row r="1574">
      <c r="A1574">
        <f>HYPERLINK("https://www.ebi.ac.uk/ols/ontologies/uberon/terms?iri=http://purl.obolibrary.org/obo/UBERON_0002918","medial parabrachial nucleus")</f>
        <v/>
      </c>
      <c r="B1574" t="inlineStr">
        <is>
          <t>&lt;http://purl.obolibrary.org/obo/UBERON_0002918&gt;</t>
        </is>
      </c>
      <c r="C1574" t="inlineStr">
        <is>
          <t>medial parabrachial nucleus</t>
        </is>
      </c>
      <c r="D1574" t="inlineStr">
        <is>
          <t>&lt;http://purl.obolibrary.org/obo/DMBA_16850&gt;</t>
        </is>
      </c>
    </row>
    <row r="1575">
      <c r="A1575">
        <f>HYPERLINK("https://www.ebi.ac.uk/ols/ontologies/uberon/terms?iri=http://purl.obolibrary.org/obo/UBERON_0002918","medial parabrachial nucleus")</f>
        <v/>
      </c>
      <c r="B1575" t="inlineStr">
        <is>
          <t>&lt;http://purl.obolibrary.org/obo/UBERON_0002918&gt;</t>
        </is>
      </c>
      <c r="C1575" t="inlineStr">
        <is>
          <t>medial parabrachial nucleus,right</t>
        </is>
      </c>
      <c r="D1575" t="inlineStr">
        <is>
          <t>&lt;http://purl.obolibrary.org/obo/HBA_9153&gt;</t>
        </is>
      </c>
    </row>
    <row r="1576">
      <c r="A1576">
        <f>HYPERLINK("https://www.ebi.ac.uk/ols/ontologies/uberon/terms?iri=http://purl.obolibrary.org/obo/UBERON_0002918","medial parabrachial nucleus")</f>
        <v/>
      </c>
      <c r="B1576" t="inlineStr">
        <is>
          <t>&lt;http://purl.obolibrary.org/obo/UBERON_0002918&gt;</t>
        </is>
      </c>
      <c r="C1576" t="inlineStr">
        <is>
          <t>Parabrachial nucleus, medial division</t>
        </is>
      </c>
      <c r="D1576" t="inlineStr">
        <is>
          <t>&lt;http://purl.obolibrary.org/obo/MBA_890&gt;</t>
        </is>
      </c>
    </row>
    <row r="1577">
      <c r="A1577">
        <f>HYPERLINK("https://www.ebi.ac.uk/ols/ontologies/uberon/terms?iri=http://purl.obolibrary.org/obo/UBERON_0002889","medial part of basal amygdaloid nucleus")</f>
        <v/>
      </c>
      <c r="B1577" t="inlineStr">
        <is>
          <t>&lt;http://purl.obolibrary.org/obo/UBERON_0002889&gt;</t>
        </is>
      </c>
      <c r="C1577" t="inlineStr">
        <is>
          <t>basomedial amygdaloid nucleus, anterior part</t>
        </is>
      </c>
      <c r="D1577" t="inlineStr">
        <is>
          <t>&lt;http://purl.obolibrary.org/obo/DMBA_15947&gt;</t>
        </is>
      </c>
    </row>
    <row r="1578">
      <c r="A1578">
        <f>HYPERLINK("https://www.ebi.ac.uk/ols/ontologies/uberon/terms?iri=http://purl.obolibrary.org/obo/UBERON_0002889","medial part of basal amygdaloid nucleus")</f>
        <v/>
      </c>
      <c r="B1578" t="inlineStr">
        <is>
          <t>&lt;http://purl.obolibrary.org/obo/UBERON_0002889&gt;</t>
        </is>
      </c>
      <c r="C1578" t="inlineStr">
        <is>
          <t>Basomedial amygdalar nucleus</t>
        </is>
      </c>
      <c r="D1578" t="inlineStr">
        <is>
          <t>&lt;http://purl.obolibrary.org/obo/MBA_319&gt;</t>
        </is>
      </c>
    </row>
    <row r="1579">
      <c r="A1579">
        <f>HYPERLINK("https://www.ebi.ac.uk/ols/ontologies/uberon/terms?iri=http://purl.obolibrary.org/obo/UBERON_0002632","medial part of medial mammillary nucleus")</f>
        <v/>
      </c>
      <c r="B1579" t="inlineStr">
        <is>
          <t>&lt;http://purl.obolibrary.org/obo/UBERON_0002632&gt;</t>
        </is>
      </c>
      <c r="C1579" t="inlineStr">
        <is>
          <t>medial part of medial mammillary nucleus</t>
        </is>
      </c>
      <c r="D1579" t="inlineStr">
        <is>
          <t>&lt;http://purl.obolibrary.org/obo/DHBA_10501&gt;</t>
        </is>
      </c>
    </row>
    <row r="1580">
      <c r="A1580">
        <f>HYPERLINK("https://www.ebi.ac.uk/ols/ontologies/uberon/terms?iri=http://purl.obolibrary.org/obo/UBERON_0002632","medial part of medial mammillary nucleus")</f>
        <v/>
      </c>
      <c r="B1580" t="inlineStr">
        <is>
          <t>&lt;http://purl.obolibrary.org/obo/UBERON_0002632&gt;</t>
        </is>
      </c>
      <c r="C1580" t="inlineStr">
        <is>
          <t>medial part of MM</t>
        </is>
      </c>
      <c r="D1580" t="inlineStr">
        <is>
          <t>&lt;http://purl.obolibrary.org/obo/DMBA_15730&gt;</t>
        </is>
      </c>
    </row>
    <row r="1581">
      <c r="A1581">
        <f>HYPERLINK("https://www.ebi.ac.uk/ols/ontologies/uberon/terms?iri=http://purl.obolibrary.org/obo/UBERON_0002632","medial part of medial mammillary nucleus")</f>
        <v/>
      </c>
      <c r="B1581" t="inlineStr">
        <is>
          <t>&lt;http://purl.obolibrary.org/obo/UBERON_0002632&gt;</t>
        </is>
      </c>
      <c r="C1581" t="inlineStr">
        <is>
          <t>Medial mammillary nucleus, median part</t>
        </is>
      </c>
      <c r="D1581" t="inlineStr">
        <is>
          <t>&lt;http://purl.obolibrary.org/obo/MBA_732&gt;</t>
        </is>
      </c>
    </row>
    <row r="1582">
      <c r="A1582">
        <f>HYPERLINK("https://www.ebi.ac.uk/ols/ontologies/uberon/terms?iri=http://purl.obolibrary.org/obo/UBERON_0002614","medial part of ventral lateral nucleus")</f>
        <v/>
      </c>
      <c r="B1582" t="inlineStr">
        <is>
          <t>&lt;http://purl.obolibrary.org/obo/UBERON_0002614&gt;</t>
        </is>
      </c>
      <c r="C1582" t="inlineStr">
        <is>
          <t>ventral medial nucleus of thalamus</t>
        </is>
      </c>
      <c r="D1582" t="inlineStr">
        <is>
          <t>&lt;http://purl.obolibrary.org/obo/DHBA_10427&gt;</t>
        </is>
      </c>
    </row>
    <row r="1583">
      <c r="A1583">
        <f>HYPERLINK("https://www.ebi.ac.uk/ols/ontologies/uberon/terms?iri=http://purl.obolibrary.org/obo/UBERON_0002614","medial part of ventral lateral nucleus")</f>
        <v/>
      </c>
      <c r="B1583" t="inlineStr">
        <is>
          <t>&lt;http://purl.obolibrary.org/obo/UBERON_0002614&gt;</t>
        </is>
      </c>
      <c r="C1583" t="inlineStr">
        <is>
          <t>ventral medial nucleus of the thalamus, left</t>
        </is>
      </c>
      <c r="D1583" t="inlineStr">
        <is>
          <t>&lt;http://purl.obolibrary.org/obo/HBA_4421&gt;</t>
        </is>
      </c>
    </row>
    <row r="1584">
      <c r="A1584">
        <f>HYPERLINK("https://www.ebi.ac.uk/ols/ontologies/uberon/terms?iri=http://purl.obolibrary.org/obo/UBERON_0002614","medial part of ventral lateral nucleus")</f>
        <v/>
      </c>
      <c r="B1584" t="inlineStr">
        <is>
          <t>&lt;http://purl.obolibrary.org/obo/UBERON_0002614&gt;</t>
        </is>
      </c>
      <c r="C1584" t="inlineStr">
        <is>
          <t>Ventral medial nucleus of the thalamus</t>
        </is>
      </c>
      <c r="D1584" t="inlineStr">
        <is>
          <t>&lt;http://purl.obolibrary.org/obo/MBA_685&gt;</t>
        </is>
      </c>
    </row>
    <row r="1585">
      <c r="A1585">
        <f>HYPERLINK("https://www.ebi.ac.uk/ols/ontologies/uberon/terms?iri=http://purl.obolibrary.org/obo/UBERON_0002875","medial pericuneate nucleus")</f>
        <v/>
      </c>
      <c r="B1585" t="inlineStr">
        <is>
          <t>&lt;http://purl.obolibrary.org/obo/UBERON_0002875&gt;</t>
        </is>
      </c>
      <c r="C1585" t="inlineStr">
        <is>
          <t>medial pericuneate nucleus</t>
        </is>
      </c>
      <c r="D1585" t="inlineStr">
        <is>
          <t>&lt;http://purl.obolibrary.org/obo/DHBA_12527&gt;</t>
        </is>
      </c>
    </row>
    <row r="1586">
      <c r="A1586">
        <f>HYPERLINK("https://www.ebi.ac.uk/ols/ontologies/uberon/terms?iri=http://purl.obolibrary.org/obo/UBERON_0002875","medial pericuneate nucleus")</f>
        <v/>
      </c>
      <c r="B1586" t="inlineStr">
        <is>
          <t>&lt;http://purl.obolibrary.org/obo/UBERON_0002875&gt;</t>
        </is>
      </c>
      <c r="C1586" t="inlineStr">
        <is>
          <t>medial pericuneate nucleus</t>
        </is>
      </c>
      <c r="D1586" t="inlineStr">
        <is>
          <t>&lt;http://purl.obolibrary.org/obo/HBA_9584&gt;</t>
        </is>
      </c>
    </row>
    <row r="1587">
      <c r="A1587">
        <f>HYPERLINK("https://www.ebi.ac.uk/ols/ontologies/uberon/terms?iri=http://purl.obolibrary.org/obo/UBERON_0002035","medial preoptic nucleus")</f>
        <v/>
      </c>
      <c r="B1587" t="inlineStr">
        <is>
          <t>&lt;http://purl.obolibrary.org/obo/UBERON_0002035&gt;</t>
        </is>
      </c>
      <c r="C1587" t="inlineStr">
        <is>
          <t>medial preoptic nucleus</t>
        </is>
      </c>
      <c r="D1587" t="inlineStr">
        <is>
          <t>&lt;http://purl.obolibrary.org/obo/DHBA_10470&gt;</t>
        </is>
      </c>
    </row>
    <row r="1588">
      <c r="A1588">
        <f>HYPERLINK("https://www.ebi.ac.uk/ols/ontologies/uberon/terms?iri=http://purl.obolibrary.org/obo/UBERON_0002035","medial preoptic nucleus")</f>
        <v/>
      </c>
      <c r="B1588" t="inlineStr">
        <is>
          <t>&lt;http://purl.obolibrary.org/obo/UBERON_0002035&gt;</t>
        </is>
      </c>
      <c r="C1588" t="inlineStr">
        <is>
          <t>medial preoptic nucleus</t>
        </is>
      </c>
      <c r="D1588" t="inlineStr">
        <is>
          <t>&lt;http://purl.obolibrary.org/obo/DMBA_15604&gt;</t>
        </is>
      </c>
    </row>
    <row r="1589">
      <c r="A1589">
        <f>HYPERLINK("https://www.ebi.ac.uk/ols/ontologies/uberon/terms?iri=http://purl.obolibrary.org/obo/UBERON_0002035","medial preoptic nucleus")</f>
        <v/>
      </c>
      <c r="B1589" t="inlineStr">
        <is>
          <t>&lt;http://purl.obolibrary.org/obo/UBERON_0002035&gt;</t>
        </is>
      </c>
      <c r="C1589" t="inlineStr">
        <is>
          <t>medial preoptic nucleus, left</t>
        </is>
      </c>
      <c r="D1589" t="inlineStr">
        <is>
          <t>&lt;http://purl.obolibrary.org/obo/HBA_4544&gt;</t>
        </is>
      </c>
    </row>
    <row r="1590">
      <c r="A1590">
        <f>HYPERLINK("https://www.ebi.ac.uk/ols/ontologies/uberon/terms?iri=http://purl.obolibrary.org/obo/UBERON_0002035","medial preoptic nucleus")</f>
        <v/>
      </c>
      <c r="B1590" t="inlineStr">
        <is>
          <t>&lt;http://purl.obolibrary.org/obo/UBERON_0002035&gt;</t>
        </is>
      </c>
      <c r="C1590" t="inlineStr">
        <is>
          <t>Medial preoptic nucleus</t>
        </is>
      </c>
      <c r="D1590" t="inlineStr">
        <is>
          <t>&lt;http://purl.obolibrary.org/obo/MBA_515&gt;</t>
        </is>
      </c>
    </row>
    <row r="1591">
      <c r="A1591">
        <f>HYPERLINK("https://www.ebi.ac.uk/ols/ontologies/uberon/terms?iri=http://purl.obolibrary.org/obo/UBERON_0007769","medial preoptic region")</f>
        <v/>
      </c>
      <c r="B1591" t="inlineStr">
        <is>
          <t>&lt;http://purl.obolibrary.org/obo/UBERON_0007769&gt;</t>
        </is>
      </c>
      <c r="C1591" t="inlineStr">
        <is>
          <t>medial preoptic area</t>
        </is>
      </c>
      <c r="D1591" t="inlineStr">
        <is>
          <t>&lt;http://purl.obolibrary.org/obo/DHBA_266441547&gt;</t>
        </is>
      </c>
    </row>
    <row r="1592">
      <c r="A1592">
        <f>HYPERLINK("https://www.ebi.ac.uk/ols/ontologies/uberon/terms?iri=http://purl.obolibrary.org/obo/UBERON_0007769","medial preoptic region")</f>
        <v/>
      </c>
      <c r="B1592" t="inlineStr">
        <is>
          <t>&lt;http://purl.obolibrary.org/obo/UBERON_0007769&gt;</t>
        </is>
      </c>
      <c r="C1592" t="inlineStr">
        <is>
          <t>medial preoptic area, left</t>
        </is>
      </c>
      <c r="D1592" t="inlineStr">
        <is>
          <t>&lt;http://purl.obolibrary.org/obo/HBA_4543&gt;</t>
        </is>
      </c>
    </row>
    <row r="1593">
      <c r="A1593">
        <f>HYPERLINK("https://www.ebi.ac.uk/ols/ontologies/uberon/terms?iri=http://purl.obolibrary.org/obo/UBERON_0007769","medial preoptic region")</f>
        <v/>
      </c>
      <c r="B1593" t="inlineStr">
        <is>
          <t>&lt;http://purl.obolibrary.org/obo/UBERON_0007769&gt;</t>
        </is>
      </c>
      <c r="C1593" t="inlineStr">
        <is>
          <t>Medial preoptic area</t>
        </is>
      </c>
      <c r="D1593" t="inlineStr">
        <is>
          <t>&lt;http://purl.obolibrary.org/obo/MBA_523&gt;</t>
        </is>
      </c>
    </row>
    <row r="1594">
      <c r="A1594">
        <f>HYPERLINK("https://www.ebi.ac.uk/ols/ontologies/uberon/terms?iri=http://purl.obolibrary.org/obo/UBERON_0034910","medial pretectal nucleus")</f>
        <v/>
      </c>
      <c r="B1594" t="inlineStr">
        <is>
          <t>&lt;http://purl.obolibrary.org/obo/UBERON_0034910&gt;</t>
        </is>
      </c>
      <c r="C1594" t="inlineStr">
        <is>
          <t>medial pretectal nucleus</t>
        </is>
      </c>
      <c r="D1594" t="inlineStr">
        <is>
          <t>&lt;http://purl.obolibrary.org/obo/DHBA_12184&gt;</t>
        </is>
      </c>
    </row>
    <row r="1595">
      <c r="A1595">
        <f>HYPERLINK("https://www.ebi.ac.uk/ols/ontologies/uberon/terms?iri=http://purl.obolibrary.org/obo/UBERON_0034910","medial pretectal nucleus")</f>
        <v/>
      </c>
      <c r="B1595" t="inlineStr">
        <is>
          <t>&lt;http://purl.obolibrary.org/obo/UBERON_0034910&gt;</t>
        </is>
      </c>
      <c r="C1595" t="inlineStr">
        <is>
          <t>medial pretectal nucleus</t>
        </is>
      </c>
      <c r="D1595" t="inlineStr">
        <is>
          <t>&lt;http://purl.obolibrary.org/obo/DMBA_16585&gt;</t>
        </is>
      </c>
    </row>
    <row r="1596">
      <c r="A1596">
        <f>HYPERLINK("https://www.ebi.ac.uk/ols/ontologies/uberon/terms?iri=http://purl.obolibrary.org/obo/UBERON_0002638","medial pulvinar nucleus")</f>
        <v/>
      </c>
      <c r="B1596" t="inlineStr">
        <is>
          <t>&lt;http://purl.obolibrary.org/obo/UBERON_0002638&gt;</t>
        </is>
      </c>
      <c r="C1596" t="inlineStr">
        <is>
          <t>medial nucleus of pulvinar</t>
        </is>
      </c>
      <c r="D1596" t="inlineStr">
        <is>
          <t>&lt;http://purl.obolibrary.org/obo/DHBA_10411&gt;</t>
        </is>
      </c>
    </row>
    <row r="1597">
      <c r="A1597">
        <f>HYPERLINK("https://www.ebi.ac.uk/ols/ontologies/uberon/terms?iri=http://purl.obolibrary.org/obo/UBERON_0002638","medial pulvinar nucleus")</f>
        <v/>
      </c>
      <c r="B1597" t="inlineStr">
        <is>
          <t>&lt;http://purl.obolibrary.org/obo/UBERON_0002638&gt;</t>
        </is>
      </c>
      <c r="C1597" t="inlineStr">
        <is>
          <t>medial nucleus of the pulvinar, left</t>
        </is>
      </c>
      <c r="D1597" t="inlineStr">
        <is>
          <t>&lt;http://purl.obolibrary.org/obo/HBA_4412&gt;</t>
        </is>
      </c>
    </row>
    <row r="1598">
      <c r="A1598">
        <f>HYPERLINK("https://www.ebi.ac.uk/ols/ontologies/uberon/terms?iri=http://purl.obolibrary.org/obo/UBERON_0007629","medial septal complex")</f>
        <v/>
      </c>
      <c r="B1598" t="inlineStr">
        <is>
          <t>&lt;http://purl.obolibrary.org/obo/UBERON_0007629&gt;</t>
        </is>
      </c>
      <c r="C1598" t="inlineStr">
        <is>
          <t>Medial septal complex</t>
        </is>
      </c>
      <c r="D1598" t="inlineStr">
        <is>
          <t>&lt;http://purl.obolibrary.org/obo/MBA_904&gt;</t>
        </is>
      </c>
    </row>
    <row r="1599">
      <c r="A1599">
        <f>HYPERLINK("https://www.ebi.ac.uk/ols/ontologies/uberon/terms?iri=http://purl.obolibrary.org/obo/UBERON_0001877","medial septal nucleus")</f>
        <v/>
      </c>
      <c r="B1599" t="inlineStr">
        <is>
          <t>&lt;http://purl.obolibrary.org/obo/UBERON_0001877&gt;</t>
        </is>
      </c>
      <c r="C1599" t="inlineStr">
        <is>
          <t>medial septal nucleus</t>
        </is>
      </c>
      <c r="D1599" t="inlineStr">
        <is>
          <t>&lt;http://purl.obolibrary.org/obo/DHBA_10351&gt;</t>
        </is>
      </c>
    </row>
    <row r="1600">
      <c r="A1600">
        <f>HYPERLINK("https://www.ebi.ac.uk/ols/ontologies/uberon/terms?iri=http://purl.obolibrary.org/obo/UBERON_0001877","medial septal nucleus")</f>
        <v/>
      </c>
      <c r="B1600" t="inlineStr">
        <is>
          <t>&lt;http://purl.obolibrary.org/obo/UBERON_0001877&gt;</t>
        </is>
      </c>
      <c r="C1600" t="inlineStr">
        <is>
          <t>medial septal nucleus</t>
        </is>
      </c>
      <c r="D1600" t="inlineStr">
        <is>
          <t>&lt;http://purl.obolibrary.org/obo/DMBA_15764&gt;</t>
        </is>
      </c>
    </row>
    <row r="1601">
      <c r="A1601">
        <f>HYPERLINK("https://www.ebi.ac.uk/ols/ontologies/uberon/terms?iri=http://purl.obolibrary.org/obo/UBERON_0001877","medial septal nucleus")</f>
        <v/>
      </c>
      <c r="B1601" t="inlineStr">
        <is>
          <t>&lt;http://purl.obolibrary.org/obo/UBERON_0001877&gt;</t>
        </is>
      </c>
      <c r="C1601" t="inlineStr">
        <is>
          <t>medial septal nucleus, left</t>
        </is>
      </c>
      <c r="D1601" t="inlineStr">
        <is>
          <t>&lt;http://purl.obolibrary.org/obo/HBA_4302&gt;</t>
        </is>
      </c>
    </row>
    <row r="1602">
      <c r="A1602">
        <f>HYPERLINK("https://www.ebi.ac.uk/ols/ontologies/uberon/terms?iri=http://purl.obolibrary.org/obo/UBERON_0001877","medial septal nucleus")</f>
        <v/>
      </c>
      <c r="B1602" t="inlineStr">
        <is>
          <t>&lt;http://purl.obolibrary.org/obo/UBERON_0001877&gt;</t>
        </is>
      </c>
      <c r="C1602" t="inlineStr">
        <is>
          <t>Medial septal nucleus</t>
        </is>
      </c>
      <c r="D1602" t="inlineStr">
        <is>
          <t>&lt;http://purl.obolibrary.org/obo/MBA_564&gt;</t>
        </is>
      </c>
    </row>
    <row r="1603">
      <c r="A1603">
        <f>HYPERLINK("https://www.ebi.ac.uk/ols/ontologies/uberon/terms?iri=http://purl.obolibrary.org/obo/UBERON_0023390","medial subnucleus of solitary tract")</f>
        <v/>
      </c>
      <c r="B1603" t="inlineStr">
        <is>
          <t>&lt;http://purl.obolibrary.org/obo/UBERON_0023390&gt;</t>
        </is>
      </c>
      <c r="C1603" t="inlineStr">
        <is>
          <t>solitary nucleus, left, meidal subnucleus</t>
        </is>
      </c>
      <c r="D1603" t="inlineStr">
        <is>
          <t>&lt;http://purl.obolibrary.org/obo/HBA_9661&gt;</t>
        </is>
      </c>
    </row>
    <row r="1604">
      <c r="A1604">
        <f>HYPERLINK("https://www.ebi.ac.uk/ols/ontologies/uberon/terms?iri=http://purl.obolibrary.org/obo/UBERON_0002782","medial superior olivary nucleus")</f>
        <v/>
      </c>
      <c r="B1604" t="inlineStr">
        <is>
          <t>&lt;http://purl.obolibrary.org/obo/UBERON_0002782&gt;</t>
        </is>
      </c>
      <c r="C1604" t="inlineStr">
        <is>
          <t>medial superior olive</t>
        </is>
      </c>
      <c r="D1604" t="inlineStr">
        <is>
          <t>&lt;http://purl.obolibrary.org/obo/DHBA_12470&gt;</t>
        </is>
      </c>
    </row>
    <row r="1605">
      <c r="A1605">
        <f>HYPERLINK("https://www.ebi.ac.uk/ols/ontologies/uberon/terms?iri=http://purl.obolibrary.org/obo/UBERON_0002782","medial superior olivary nucleus")</f>
        <v/>
      </c>
      <c r="B1605" t="inlineStr">
        <is>
          <t>&lt;http://purl.obolibrary.org/obo/UBERON_0002782&gt;</t>
        </is>
      </c>
      <c r="C1605" t="inlineStr">
        <is>
          <t>medial superior olive</t>
        </is>
      </c>
      <c r="D1605" t="inlineStr">
        <is>
          <t>&lt;http://purl.obolibrary.org/obo/DMBA_17262&gt;</t>
        </is>
      </c>
    </row>
    <row r="1606">
      <c r="A1606">
        <f>HYPERLINK("https://www.ebi.ac.uk/ols/ontologies/uberon/terms?iri=http://purl.obolibrary.org/obo/UBERON_0002782","medial superior olivary nucleus")</f>
        <v/>
      </c>
      <c r="B1606" t="inlineStr">
        <is>
          <t>&lt;http://purl.obolibrary.org/obo/UBERON_0002782&gt;</t>
        </is>
      </c>
      <c r="C1606" t="inlineStr">
        <is>
          <t>medial superior olivary nucleus, left</t>
        </is>
      </c>
      <c r="D1606" t="inlineStr">
        <is>
          <t>&lt;http://purl.obolibrary.org/obo/HBA_9184&gt;</t>
        </is>
      </c>
    </row>
    <row r="1607">
      <c r="A1607">
        <f>HYPERLINK("https://www.ebi.ac.uk/ols/ontologies/uberon/terms?iri=http://purl.obolibrary.org/obo/UBERON_0002782","medial superior olivary nucleus")</f>
        <v/>
      </c>
      <c r="B1607" t="inlineStr">
        <is>
          <t>&lt;http://purl.obolibrary.org/obo/UBERON_0002782&gt;</t>
        </is>
      </c>
      <c r="C1607" t="inlineStr">
        <is>
          <t>Superior olivary complex, medial part</t>
        </is>
      </c>
      <c r="D1607" t="inlineStr">
        <is>
          <t>&lt;http://purl.obolibrary.org/obo/MBA_105&gt;</t>
        </is>
      </c>
    </row>
    <row r="1608">
      <c r="A1608">
        <f>HYPERLINK("https://www.ebi.ac.uk/ols/ontologies/uberon/terms?iri=http://purl.obolibrary.org/obo/UBERON_0001722","medial vestibular nucleus")</f>
        <v/>
      </c>
      <c r="B1608" t="inlineStr">
        <is>
          <t>&lt;http://purl.obolibrary.org/obo/UBERON_0001722&gt;</t>
        </is>
      </c>
      <c r="C1608" t="inlineStr">
        <is>
          <t>medial vestibular nucleus</t>
        </is>
      </c>
      <c r="D1608" t="inlineStr">
        <is>
          <t>&lt;http://purl.obolibrary.org/obo/DHBA_12581&gt;</t>
        </is>
      </c>
    </row>
    <row r="1609">
      <c r="A1609">
        <f>HYPERLINK("https://www.ebi.ac.uk/ols/ontologies/uberon/terms?iri=http://purl.obolibrary.org/obo/UBERON_0001722","medial vestibular nucleus")</f>
        <v/>
      </c>
      <c r="B1609" t="inlineStr">
        <is>
          <t>&lt;http://purl.obolibrary.org/obo/UBERON_0001722&gt;</t>
        </is>
      </c>
      <c r="C1609" t="inlineStr">
        <is>
          <t>medial vestibular nucleus, left</t>
        </is>
      </c>
      <c r="D1609" t="inlineStr">
        <is>
          <t>&lt;http://purl.obolibrary.org/obo/HBA_9700&gt;</t>
        </is>
      </c>
    </row>
    <row r="1610">
      <c r="A1610">
        <f>HYPERLINK("https://www.ebi.ac.uk/ols/ontologies/uberon/terms?iri=http://purl.obolibrary.org/obo/UBERON_0001722","medial vestibular nucleus")</f>
        <v/>
      </c>
      <c r="B1610" t="inlineStr">
        <is>
          <t>&lt;http://purl.obolibrary.org/obo/UBERON_0001722&gt;</t>
        </is>
      </c>
      <c r="C1610" t="inlineStr">
        <is>
          <t>Medial vestibular nucleus</t>
        </is>
      </c>
      <c r="D1610" t="inlineStr">
        <is>
          <t>&lt;http://purl.obolibrary.org/obo/MBA_202&gt;</t>
        </is>
      </c>
    </row>
    <row r="1611">
      <c r="A1611">
        <f>HYPERLINK("https://www.ebi.ac.uk/ols/ontologies/uberon/terms?iri=http://purl.obolibrary.org/obo/UBERON_0001722","medial vestibular nucleus")</f>
        <v/>
      </c>
      <c r="B1611" t="inlineStr">
        <is>
          <t>&lt;http://purl.obolibrary.org/obo/UBERON_0001722&gt;</t>
        </is>
      </c>
      <c r="C1611" t="inlineStr">
        <is>
          <t>medial nucleus</t>
        </is>
      </c>
      <c r="D1611" t="inlineStr">
        <is>
          <t>&lt;http://purl.obolibrary.org/obo/PBA_10125&gt;</t>
        </is>
      </c>
    </row>
    <row r="1612">
      <c r="A1612">
        <f>HYPERLINK("https://www.ebi.ac.uk/ols/ontologies/uberon/terms?iri=http://purl.obolibrary.org/obo/UBERON_0002272","medial zone of hypothalamus")</f>
        <v/>
      </c>
      <c r="B1612" t="inlineStr">
        <is>
          <t>&lt;http://purl.obolibrary.org/obo/UBERON_0002272&gt;</t>
        </is>
      </c>
      <c r="C1612" t="inlineStr">
        <is>
          <t>Hypothalamic medial zone</t>
        </is>
      </c>
      <c r="D1612" t="inlineStr">
        <is>
          <t>&lt;http://purl.obolibrary.org/obo/MBA_467&gt;</t>
        </is>
      </c>
    </row>
    <row r="1613">
      <c r="A1613">
        <f>HYPERLINK("https://www.ebi.ac.uk/ols/ontologies/uberon/terms?iri=http://purl.obolibrary.org/obo/UBERON_0002197","median eminence of neurohypophysis")</f>
        <v/>
      </c>
      <c r="B1613" t="inlineStr">
        <is>
          <t>&lt;http://purl.obolibrary.org/obo/UBERON_0002197&gt;</t>
        </is>
      </c>
      <c r="C1613" t="inlineStr">
        <is>
          <t>median eminence</t>
        </is>
      </c>
      <c r="D1613" t="inlineStr">
        <is>
          <t>&lt;http://purl.obolibrary.org/obo/DHBA_13338&gt;</t>
        </is>
      </c>
    </row>
    <row r="1614">
      <c r="A1614">
        <f>HYPERLINK("https://www.ebi.ac.uk/ols/ontologies/uberon/terms?iri=http://purl.obolibrary.org/obo/UBERON_0002197","median eminence of neurohypophysis")</f>
        <v/>
      </c>
      <c r="B1614" t="inlineStr">
        <is>
          <t>&lt;http://purl.obolibrary.org/obo/UBERON_0002197&gt;</t>
        </is>
      </c>
      <c r="C1614" t="inlineStr">
        <is>
          <t>median eminence</t>
        </is>
      </c>
      <c r="D1614" t="inlineStr">
        <is>
          <t>&lt;http://purl.obolibrary.org/obo/DMBA_15689&gt;</t>
        </is>
      </c>
    </row>
    <row r="1615">
      <c r="A1615">
        <f>HYPERLINK("https://www.ebi.ac.uk/ols/ontologies/uberon/terms?iri=http://purl.obolibrary.org/obo/UBERON_0002197","median eminence of neurohypophysis")</f>
        <v/>
      </c>
      <c r="B1615" t="inlineStr">
        <is>
          <t>&lt;http://purl.obolibrary.org/obo/UBERON_0002197&gt;</t>
        </is>
      </c>
      <c r="C1615" t="inlineStr">
        <is>
          <t>median eminence</t>
        </is>
      </c>
      <c r="D1615" t="inlineStr">
        <is>
          <t>&lt;http://purl.obolibrary.org/obo/HBA_12916&gt;</t>
        </is>
      </c>
    </row>
    <row r="1616">
      <c r="A1616">
        <f>HYPERLINK("https://www.ebi.ac.uk/ols/ontologies/uberon/terms?iri=http://purl.obolibrary.org/obo/UBERON_0002197","median eminence of neurohypophysis")</f>
        <v/>
      </c>
      <c r="B1616" t="inlineStr">
        <is>
          <t>&lt;http://purl.obolibrary.org/obo/UBERON_0002197&gt;</t>
        </is>
      </c>
      <c r="C1616" t="inlineStr">
        <is>
          <t>Median eminence</t>
        </is>
      </c>
      <c r="D1616" t="inlineStr">
        <is>
          <t>&lt;http://purl.obolibrary.org/obo/MBA_10671&gt;</t>
        </is>
      </c>
    </row>
    <row r="1617">
      <c r="A1617">
        <f>HYPERLINK("https://www.ebi.ac.uk/ols/ontologies/uberon/terms?iri=http://purl.obolibrary.org/obo/UBERON_0002625","median preoptic nucleus")</f>
        <v/>
      </c>
      <c r="B1617" t="inlineStr">
        <is>
          <t>&lt;http://purl.obolibrary.org/obo/UBERON_0002625&gt;</t>
        </is>
      </c>
      <c r="C1617" t="inlineStr">
        <is>
          <t>median preoptic nucleus</t>
        </is>
      </c>
      <c r="D1617" t="inlineStr">
        <is>
          <t>&lt;http://purl.obolibrary.org/obo/DHBA_13063&gt;</t>
        </is>
      </c>
    </row>
    <row r="1618">
      <c r="A1618">
        <f>HYPERLINK("https://www.ebi.ac.uk/ols/ontologies/uberon/terms?iri=http://purl.obolibrary.org/obo/UBERON_0002625","median preoptic nucleus")</f>
        <v/>
      </c>
      <c r="B1618" t="inlineStr">
        <is>
          <t>&lt;http://purl.obolibrary.org/obo/UBERON_0002625&gt;</t>
        </is>
      </c>
      <c r="C1618" t="inlineStr">
        <is>
          <t>median preoptic nucleus, left</t>
        </is>
      </c>
      <c r="D1618" t="inlineStr">
        <is>
          <t>&lt;http://purl.obolibrary.org/obo/HBA_4548&gt;</t>
        </is>
      </c>
    </row>
    <row r="1619">
      <c r="A1619">
        <f>HYPERLINK("https://www.ebi.ac.uk/ols/ontologies/uberon/terms?iri=http://purl.obolibrary.org/obo/UBERON_0002625","median preoptic nucleus")</f>
        <v/>
      </c>
      <c r="B1619" t="inlineStr">
        <is>
          <t>&lt;http://purl.obolibrary.org/obo/UBERON_0002625&gt;</t>
        </is>
      </c>
      <c r="C1619" t="inlineStr">
        <is>
          <t>Median preoptic nucleus</t>
        </is>
      </c>
      <c r="D1619" t="inlineStr">
        <is>
          <t>&lt;http://purl.obolibrary.org/obo/MBA_452&gt;</t>
        </is>
      </c>
    </row>
    <row r="1620">
      <c r="A1620">
        <f>HYPERLINK("https://www.ebi.ac.uk/ols/ontologies/uberon/terms?iri=http://purl.obolibrary.org/obo/UBERON_0003004","median raphe nucleus")</f>
        <v/>
      </c>
      <c r="B1620" t="inlineStr">
        <is>
          <t>&lt;http://purl.obolibrary.org/obo/UBERON_0003004&gt;</t>
        </is>
      </c>
      <c r="C1620" t="inlineStr">
        <is>
          <t>median raphe nucleus</t>
        </is>
      </c>
      <c r="D1620" t="inlineStr">
        <is>
          <t>&lt;http://purl.obolibrary.org/obo/DHBA_12235&gt;</t>
        </is>
      </c>
    </row>
    <row r="1621">
      <c r="A1621">
        <f>HYPERLINK("https://www.ebi.ac.uk/ols/ontologies/uberon/terms?iri=http://purl.obolibrary.org/obo/UBERON_0003004","median raphe nucleus")</f>
        <v/>
      </c>
      <c r="B1621" t="inlineStr">
        <is>
          <t>&lt;http://purl.obolibrary.org/obo/UBERON_0003004&gt;</t>
        </is>
      </c>
      <c r="C1621" t="inlineStr">
        <is>
          <t>Superior central nucleus raphe</t>
        </is>
      </c>
      <c r="D1621" t="inlineStr">
        <is>
          <t>&lt;http://purl.obolibrary.org/obo/MBA_679&gt;</t>
        </is>
      </c>
    </row>
    <row r="1622">
      <c r="A1622">
        <f>HYPERLINK("https://www.ebi.ac.uk/ols/ontologies/uberon/terms?iri=http://purl.obolibrary.org/obo/UBERON_0001896","medulla oblongata")</f>
        <v/>
      </c>
      <c r="B1622" t="inlineStr">
        <is>
          <t>&lt;http://purl.obolibrary.org/obo/UBERON_0001896&gt;</t>
        </is>
      </c>
      <c r="C1622" t="inlineStr">
        <is>
          <t>medullary hindbrain (medulla)</t>
        </is>
      </c>
      <c r="D1622" t="inlineStr">
        <is>
          <t>&lt;http://purl.obolibrary.org/obo/DMBA_17352&gt;</t>
        </is>
      </c>
    </row>
    <row r="1623">
      <c r="A1623">
        <f>HYPERLINK("https://www.ebi.ac.uk/ols/ontologies/uberon/terms?iri=http://purl.obolibrary.org/obo/UBERON_0001896","medulla oblongata")</f>
        <v/>
      </c>
      <c r="B1623" t="inlineStr">
        <is>
          <t>&lt;http://purl.obolibrary.org/obo/UBERON_0001896&gt;</t>
        </is>
      </c>
      <c r="C1623" t="inlineStr">
        <is>
          <t>Medulla</t>
        </is>
      </c>
      <c r="D1623" t="inlineStr">
        <is>
          <t>&lt;http://purl.obolibrary.org/obo/MBA_354&gt;</t>
        </is>
      </c>
    </row>
    <row r="1624">
      <c r="A1624">
        <f>HYPERLINK("https://www.ebi.ac.uk/ols/ontologies/uberon/terms?iri=http://purl.obolibrary.org/obo/UBERON_0002692","medullary raphe nuclear complex")</f>
        <v/>
      </c>
      <c r="B1624" t="inlineStr">
        <is>
          <t>&lt;http://purl.obolibrary.org/obo/UBERON_0002692&gt;</t>
        </is>
      </c>
      <c r="C1624" t="inlineStr">
        <is>
          <t>raphe nuclei of medulla</t>
        </is>
      </c>
      <c r="D1624" t="inlineStr">
        <is>
          <t>&lt;http://purl.obolibrary.org/obo/HBA_9642&gt;</t>
        </is>
      </c>
    </row>
    <row r="1625">
      <c r="A1625">
        <f>HYPERLINK("https://www.ebi.ac.uk/ols/ontologies/uberon/terms?iri=http://purl.obolibrary.org/obo/UBERON_0002559","medullary reticular formation")</f>
        <v/>
      </c>
      <c r="B1625" t="inlineStr">
        <is>
          <t>&lt;http://purl.obolibrary.org/obo/UBERON_0002559&gt;</t>
        </is>
      </c>
      <c r="C1625" t="inlineStr">
        <is>
          <t>medullary reticular formation</t>
        </is>
      </c>
      <c r="D1625" t="inlineStr">
        <is>
          <t>&lt;http://purl.obolibrary.org/obo/DHBA_12616&gt;</t>
        </is>
      </c>
    </row>
    <row r="1626">
      <c r="A1626">
        <f>HYPERLINK("https://www.ebi.ac.uk/ols/ontologies/uberon/terms?iri=http://purl.obolibrary.org/obo/UBERON_0002559","medullary reticular formation")</f>
        <v/>
      </c>
      <c r="B1626" t="inlineStr">
        <is>
          <t>&lt;http://purl.obolibrary.org/obo/UBERON_0002559&gt;</t>
        </is>
      </c>
      <c r="C1626" t="inlineStr">
        <is>
          <t>medullary reticular formation</t>
        </is>
      </c>
      <c r="D1626" t="inlineStr">
        <is>
          <t>&lt;http://purl.obolibrary.org/obo/HBA_9587&gt;</t>
        </is>
      </c>
    </row>
    <row r="1627">
      <c r="A1627">
        <f>HYPERLINK("https://www.ebi.ac.uk/ols/ontologies/uberon/terms?iri=http://purl.obolibrary.org/obo/UBERON_0002559","medullary reticular formation")</f>
        <v/>
      </c>
      <c r="B1627" t="inlineStr">
        <is>
          <t>&lt;http://purl.obolibrary.org/obo/UBERON_0002559&gt;</t>
        </is>
      </c>
      <c r="C1627" t="inlineStr">
        <is>
          <t>Medullary reticular nucleus</t>
        </is>
      </c>
      <c r="D1627" t="inlineStr">
        <is>
          <t>&lt;http://purl.obolibrary.org/obo/MBA_395&gt;</t>
        </is>
      </c>
    </row>
    <row r="1628">
      <c r="A1628">
        <f>HYPERLINK("https://www.ebi.ac.uk/ols/ontologies/uberon/terms?iri=http://purl.obolibrary.org/obo/UBERON_0001718","mesencephalic nucleus of trigeminal nerve")</f>
        <v/>
      </c>
      <c r="B1628" t="inlineStr">
        <is>
          <t>&lt;http://purl.obolibrary.org/obo/UBERON_0001718&gt;</t>
        </is>
      </c>
      <c r="C1628" t="inlineStr">
        <is>
          <t>mesencephalic trigeminal nucleus</t>
        </is>
      </c>
      <c r="D1628" t="inlineStr">
        <is>
          <t>&lt;http://purl.obolibrary.org/obo/DHBA_12208&gt;</t>
        </is>
      </c>
    </row>
    <row r="1629">
      <c r="A1629">
        <f>HYPERLINK("https://www.ebi.ac.uk/ols/ontologies/uberon/terms?iri=http://purl.obolibrary.org/obo/UBERON_0001718","mesencephalic nucleus of trigeminal nerve")</f>
        <v/>
      </c>
      <c r="B1629" t="inlineStr">
        <is>
          <t>&lt;http://purl.obolibrary.org/obo/UBERON_0001718&gt;</t>
        </is>
      </c>
      <c r="C1629" t="inlineStr">
        <is>
          <t>mesencephalic nucleus of trigeminal nerve, left</t>
        </is>
      </c>
      <c r="D1629" t="inlineStr">
        <is>
          <t>&lt;http://purl.obolibrary.org/obo/HBA_9205&gt;</t>
        </is>
      </c>
    </row>
    <row r="1630">
      <c r="A1630">
        <f>HYPERLINK("https://www.ebi.ac.uk/ols/ontologies/uberon/terms?iri=http://purl.obolibrary.org/obo/UBERON_0001718","mesencephalic nucleus of trigeminal nerve")</f>
        <v/>
      </c>
      <c r="B1630" t="inlineStr">
        <is>
          <t>&lt;http://purl.obolibrary.org/obo/UBERON_0001718&gt;</t>
        </is>
      </c>
      <c r="C1630" t="inlineStr">
        <is>
          <t>Midbrain trigeminal nucleus</t>
        </is>
      </c>
      <c r="D1630" t="inlineStr">
        <is>
          <t>&lt;http://purl.obolibrary.org/obo/MBA_460&gt;</t>
        </is>
      </c>
    </row>
    <row r="1631">
      <c r="A1631">
        <f>HYPERLINK("https://www.ebi.ac.uk/ols/ontologies/uberon/terms?iri=http://purl.obolibrary.org/obo/UBERON_0002666","mesencephalic tract of trigeminal nerve")</f>
        <v/>
      </c>
      <c r="B1631" t="inlineStr">
        <is>
          <t>&lt;http://purl.obolibrary.org/obo/UBERON_0002666&gt;</t>
        </is>
      </c>
      <c r="C1631" t="inlineStr">
        <is>
          <t>mesencephalic trigeminal tract</t>
        </is>
      </c>
      <c r="D1631" t="inlineStr">
        <is>
          <t>&lt;http://purl.obolibrary.org/obo/DHBA_12767&gt;</t>
        </is>
      </c>
    </row>
    <row r="1632">
      <c r="A1632">
        <f>HYPERLINK("https://www.ebi.ac.uk/ols/ontologies/uberon/terms?iri=http://purl.obolibrary.org/obo/UBERON_0002666","mesencephalic tract of trigeminal nerve")</f>
        <v/>
      </c>
      <c r="B1632" t="inlineStr">
        <is>
          <t>&lt;http://purl.obolibrary.org/obo/UBERON_0002666&gt;</t>
        </is>
      </c>
      <c r="C1632" t="inlineStr">
        <is>
          <t>mesencephalic trigeminal tract</t>
        </is>
      </c>
      <c r="D1632" t="inlineStr">
        <is>
          <t>&lt;http://purl.obolibrary.org/obo/HBA_265505458&gt;</t>
        </is>
      </c>
    </row>
    <row r="1633">
      <c r="A1633">
        <f>HYPERLINK("https://www.ebi.ac.uk/ols/ontologies/uberon/terms?iri=http://purl.obolibrary.org/obo/UBERON_0002666","mesencephalic tract of trigeminal nerve")</f>
        <v/>
      </c>
      <c r="B1633" t="inlineStr">
        <is>
          <t>&lt;http://purl.obolibrary.org/obo/UBERON_0002666&gt;</t>
        </is>
      </c>
      <c r="C1633" t="inlineStr">
        <is>
          <t>midbrain tract of the trigeminal nerve</t>
        </is>
      </c>
      <c r="D1633" t="inlineStr">
        <is>
          <t>&lt;http://purl.obolibrary.org/obo/MBA_705&gt;</t>
        </is>
      </c>
    </row>
    <row r="1634">
      <c r="A1634">
        <f>HYPERLINK("https://www.ebi.ac.uk/ols/ontologies/uberon/terms?iri=http://purl.obolibrary.org/obo/UBERON_0019272","mesomere 1")</f>
        <v/>
      </c>
      <c r="B1634" t="inlineStr">
        <is>
          <t>&lt;http://purl.obolibrary.org/obo/UBERON_0019272&gt;</t>
        </is>
      </c>
      <c r="C1634" t="inlineStr">
        <is>
          <t>mesomere 1</t>
        </is>
      </c>
      <c r="D1634" t="inlineStr">
        <is>
          <t>&lt;http://purl.obolibrary.org/obo/DHBA_12316&gt;</t>
        </is>
      </c>
    </row>
    <row r="1635">
      <c r="A1635">
        <f>HYPERLINK("https://www.ebi.ac.uk/ols/ontologies/uberon/terms?iri=http://purl.obolibrary.org/obo/UBERON_0019272","mesomere 1")</f>
        <v/>
      </c>
      <c r="B1635" t="inlineStr">
        <is>
          <t>&lt;http://purl.obolibrary.org/obo/UBERON_0019272&gt;</t>
        </is>
      </c>
      <c r="C1635" t="inlineStr">
        <is>
          <t>mesomere 1</t>
        </is>
      </c>
      <c r="D1635" t="inlineStr">
        <is>
          <t>&lt;http://purl.obolibrary.org/obo/DMBA_16650&gt;</t>
        </is>
      </c>
    </row>
    <row r="1636">
      <c r="A1636">
        <f>HYPERLINK("https://www.ebi.ac.uk/ols/ontologies/uberon/terms?iri=http://purl.obolibrary.org/obo/UBERON_0019274","mesomere 2")</f>
        <v/>
      </c>
      <c r="B1636" t="inlineStr">
        <is>
          <t>&lt;http://purl.obolibrary.org/obo/UBERON_0019274&gt;</t>
        </is>
      </c>
      <c r="C1636" t="inlineStr">
        <is>
          <t>mesomere 2</t>
        </is>
      </c>
      <c r="D1636" t="inlineStr">
        <is>
          <t>&lt;http://purl.obolibrary.org/obo/DHBA_12317&gt;</t>
        </is>
      </c>
    </row>
    <row r="1637">
      <c r="A1637">
        <f>HYPERLINK("https://www.ebi.ac.uk/ols/ontologies/uberon/terms?iri=http://purl.obolibrary.org/obo/UBERON_0019274","mesomere 2")</f>
        <v/>
      </c>
      <c r="B1637" t="inlineStr">
        <is>
          <t>&lt;http://purl.obolibrary.org/obo/UBERON_0019274&gt;</t>
        </is>
      </c>
      <c r="C1637" t="inlineStr">
        <is>
          <t>mesomere 2 (preisthmus or caudal midbrain)</t>
        </is>
      </c>
      <c r="D1637" t="inlineStr">
        <is>
          <t>&lt;http://purl.obolibrary.org/obo/DMBA_16751&gt;</t>
        </is>
      </c>
    </row>
    <row r="1638">
      <c r="A1638">
        <f>HYPERLINK("https://www.ebi.ac.uk/ols/ontologies/uberon/terms?iri=http://purl.obolibrary.org/obo/UBERON_0002704","metathalamus")</f>
        <v/>
      </c>
      <c r="B1638" t="inlineStr">
        <is>
          <t>&lt;http://purl.obolibrary.org/obo/UBERON_0002704&gt;</t>
        </is>
      </c>
      <c r="C1638" t="inlineStr">
        <is>
          <t>Geniculate group, dorsal thalamus</t>
        </is>
      </c>
      <c r="D1638" t="inlineStr">
        <is>
          <t>&lt;http://purl.obolibrary.org/obo/MBA_1008&gt;</t>
        </is>
      </c>
    </row>
    <row r="1639">
      <c r="A1639">
        <f>HYPERLINK("https://www.ebi.ac.uk/ols/ontologies/uberon/terms?iri=http://purl.obolibrary.org/obo/UBERON_0001895","metencephalon")</f>
        <v/>
      </c>
      <c r="B1639" t="inlineStr">
        <is>
          <t>&lt;http://purl.obolibrary.org/obo/UBERON_0001895&gt;</t>
        </is>
      </c>
      <c r="C1639" t="inlineStr">
        <is>
          <t>metencephalon</t>
        </is>
      </c>
      <c r="D1639" t="inlineStr">
        <is>
          <t>&lt;http://purl.obolibrary.org/obo/DHBA_10655&gt;</t>
        </is>
      </c>
    </row>
    <row r="1640">
      <c r="A1640">
        <f>HYPERLINK("https://www.ebi.ac.uk/ols/ontologies/uberon/terms?iri=http://purl.obolibrary.org/obo/UBERON_0001895","metencephalon")</f>
        <v/>
      </c>
      <c r="B1640" t="inlineStr">
        <is>
          <t>&lt;http://purl.obolibrary.org/obo/UBERON_0001895&gt;</t>
        </is>
      </c>
      <c r="C1640" t="inlineStr">
        <is>
          <t>metencephalon</t>
        </is>
      </c>
      <c r="D1640" t="inlineStr">
        <is>
          <t>&lt;http://purl.obolibrary.org/obo/HBA_4833&gt;</t>
        </is>
      </c>
    </row>
    <row r="1641">
      <c r="A1641">
        <f>HYPERLINK("https://www.ebi.ac.uk/ols/ontologies/uberon/terms?iri=http://purl.obolibrary.org/obo/UBERON_0001891","midbrain")</f>
        <v/>
      </c>
      <c r="B1641" t="inlineStr">
        <is>
          <t>&lt;http://purl.obolibrary.org/obo/UBERON_0001891&gt;</t>
        </is>
      </c>
      <c r="C1641" t="inlineStr">
        <is>
          <t>midbrain (mesencephalon)</t>
        </is>
      </c>
      <c r="D1641" t="inlineStr">
        <is>
          <t>&lt;http://purl.obolibrary.org/obo/DHBA_10648&gt;</t>
        </is>
      </c>
    </row>
    <row r="1642">
      <c r="A1642">
        <f>HYPERLINK("https://www.ebi.ac.uk/ols/ontologies/uberon/terms?iri=http://purl.obolibrary.org/obo/UBERON_0001891","midbrain")</f>
        <v/>
      </c>
      <c r="B1642" t="inlineStr">
        <is>
          <t>&lt;http://purl.obolibrary.org/obo/UBERON_0001891&gt;</t>
        </is>
      </c>
      <c r="C1642" t="inlineStr">
        <is>
          <t>midbrain</t>
        </is>
      </c>
      <c r="D1642" t="inlineStr">
        <is>
          <t>&lt;http://purl.obolibrary.org/obo/DMBA_16649&gt;</t>
        </is>
      </c>
    </row>
    <row r="1643">
      <c r="A1643">
        <f>HYPERLINK("https://www.ebi.ac.uk/ols/ontologies/uberon/terms?iri=http://purl.obolibrary.org/obo/UBERON_0001891","midbrain")</f>
        <v/>
      </c>
      <c r="B1643" t="inlineStr">
        <is>
          <t>&lt;http://purl.obolibrary.org/obo/UBERON_0001891&gt;</t>
        </is>
      </c>
      <c r="C1643" t="inlineStr">
        <is>
          <t>mesencephalon</t>
        </is>
      </c>
      <c r="D1643" t="inlineStr">
        <is>
          <t>&lt;http://purl.obolibrary.org/obo/HBA_9001&gt;</t>
        </is>
      </c>
    </row>
    <row r="1644">
      <c r="A1644">
        <f>HYPERLINK("https://www.ebi.ac.uk/ols/ontologies/uberon/terms?iri=http://purl.obolibrary.org/obo/UBERON_0001891","midbrain")</f>
        <v/>
      </c>
      <c r="B1644" t="inlineStr">
        <is>
          <t>&lt;http://purl.obolibrary.org/obo/UBERON_0001891&gt;</t>
        </is>
      </c>
      <c r="C1644" t="inlineStr">
        <is>
          <t>Midbrain</t>
        </is>
      </c>
      <c r="D1644" t="inlineStr">
        <is>
          <t>&lt;http://purl.obolibrary.org/obo/MBA_313&gt;</t>
        </is>
      </c>
    </row>
    <row r="1645">
      <c r="A1645">
        <f>HYPERLINK("https://www.ebi.ac.uk/ols/ontologies/uberon/terms?iri=http://purl.obolibrary.org/obo/UBERON_0010285","midbrain basal plate")</f>
        <v/>
      </c>
      <c r="B1645" t="inlineStr">
        <is>
          <t>&lt;http://purl.obolibrary.org/obo/UBERON_0010285&gt;</t>
        </is>
      </c>
      <c r="C1645" t="inlineStr">
        <is>
          <t>basal plate of midbrain</t>
        </is>
      </c>
      <c r="D1645" t="inlineStr">
        <is>
          <t>&lt;http://purl.obolibrary.org/obo/DHBA_12322&gt;</t>
        </is>
      </c>
    </row>
    <row r="1646">
      <c r="A1646">
        <f>HYPERLINK("https://www.ebi.ac.uk/ols/ontologies/uberon/terms?iri=http://purl.obolibrary.org/obo/UBERON_0002289","midbrain cerebral aqueduct")</f>
        <v/>
      </c>
      <c r="B1646" t="inlineStr">
        <is>
          <t>&lt;http://purl.obolibrary.org/obo/UBERON_0002289&gt;</t>
        </is>
      </c>
      <c r="C1646" t="inlineStr">
        <is>
          <t>ventricle of midbrain</t>
        </is>
      </c>
      <c r="D1646" t="inlineStr">
        <is>
          <t>&lt;http://purl.obolibrary.org/obo/DHBA_10651&gt;</t>
        </is>
      </c>
    </row>
    <row r="1647">
      <c r="A1647">
        <f>HYPERLINK("https://www.ebi.ac.uk/ols/ontologies/uberon/terms?iri=http://purl.obolibrary.org/obo/UBERON_0002289","midbrain cerebral aqueduct")</f>
        <v/>
      </c>
      <c r="B1647" t="inlineStr">
        <is>
          <t>&lt;http://purl.obolibrary.org/obo/UBERON_0002289&gt;</t>
        </is>
      </c>
      <c r="C1647" t="inlineStr">
        <is>
          <t>cerebral aqueduct</t>
        </is>
      </c>
      <c r="D1647" t="inlineStr">
        <is>
          <t>&lt;http://purl.obolibrary.org/obo/DHBA_12369&gt;</t>
        </is>
      </c>
    </row>
    <row r="1648">
      <c r="A1648">
        <f>HYPERLINK("https://www.ebi.ac.uk/ols/ontologies/uberon/terms?iri=http://purl.obolibrary.org/obo/UBERON_0002289","midbrain cerebral aqueduct")</f>
        <v/>
      </c>
      <c r="B1648" t="inlineStr">
        <is>
          <t>&lt;http://purl.obolibrary.org/obo/UBERON_0002289&gt;</t>
        </is>
      </c>
      <c r="C1648" t="inlineStr">
        <is>
          <t>ventricles, midbrain</t>
        </is>
      </c>
      <c r="D1648" t="inlineStr">
        <is>
          <t>&lt;http://purl.obolibrary.org/obo/DMBA_126651722&gt;</t>
        </is>
      </c>
    </row>
    <row r="1649">
      <c r="A1649">
        <f>HYPERLINK("https://www.ebi.ac.uk/ols/ontologies/uberon/terms?iri=http://purl.obolibrary.org/obo/UBERON_0002289","midbrain cerebral aqueduct")</f>
        <v/>
      </c>
      <c r="B1649" t="inlineStr">
        <is>
          <t>&lt;http://purl.obolibrary.org/obo/UBERON_0002289&gt;</t>
        </is>
      </c>
      <c r="C1649" t="inlineStr">
        <is>
          <t>cerebral aquaduct</t>
        </is>
      </c>
      <c r="D1649" t="inlineStr">
        <is>
          <t>&lt;http://purl.obolibrary.org/obo/HBA_265505702&gt;</t>
        </is>
      </c>
    </row>
    <row r="1650">
      <c r="A1650">
        <f>HYPERLINK("https://www.ebi.ac.uk/ols/ontologies/uberon/terms?iri=http://purl.obolibrary.org/obo/UBERON_0002289","midbrain cerebral aqueduct")</f>
        <v/>
      </c>
      <c r="B1650" t="inlineStr">
        <is>
          <t>&lt;http://purl.obolibrary.org/obo/UBERON_0002289&gt;</t>
        </is>
      </c>
      <c r="C1650" t="inlineStr">
        <is>
          <t>cerebral aqueduct</t>
        </is>
      </c>
      <c r="D1650" t="inlineStr">
        <is>
          <t>&lt;http://purl.obolibrary.org/obo/MBA_140&gt;</t>
        </is>
      </c>
    </row>
    <row r="1651">
      <c r="A1651">
        <f>HYPERLINK("https://www.ebi.ac.uk/ols/ontologies/uberon/terms?iri=http://purl.obolibrary.org/obo/UBERON_0009661","midbrain nucleus")</f>
        <v/>
      </c>
      <c r="B1651" t="inlineStr">
        <is>
          <t>&lt;http://purl.obolibrary.org/obo/UBERON_0009661&gt;</t>
        </is>
      </c>
      <c r="C1651" t="inlineStr">
        <is>
          <t>pretectal nuclear complex</t>
        </is>
      </c>
      <c r="D1651" t="inlineStr">
        <is>
          <t>&lt;http://purl.obolibrary.org/obo/DHBA_12182&gt;</t>
        </is>
      </c>
    </row>
    <row r="1652">
      <c r="A1652">
        <f>HYPERLINK("https://www.ebi.ac.uk/ols/ontologies/uberon/terms?iri=http://purl.obolibrary.org/obo/UBERON_0009661","midbrain nucleus")</f>
        <v/>
      </c>
      <c r="B1652" t="inlineStr">
        <is>
          <t>&lt;http://purl.obolibrary.org/obo/UBERON_0009661&gt;</t>
        </is>
      </c>
      <c r="C1652" t="inlineStr">
        <is>
          <t>interfascicular nucleus</t>
        </is>
      </c>
      <c r="D1652" t="inlineStr">
        <is>
          <t>&lt;http://purl.obolibrary.org/obo/DHBA_12262&gt;</t>
        </is>
      </c>
    </row>
    <row r="1653">
      <c r="A1653">
        <f>HYPERLINK("https://www.ebi.ac.uk/ols/ontologies/uberon/terms?iri=http://purl.obolibrary.org/obo/UBERON_0009661","midbrain nucleus")</f>
        <v/>
      </c>
      <c r="B1653" t="inlineStr">
        <is>
          <t>&lt;http://purl.obolibrary.org/obo/UBERON_0009661&gt;</t>
        </is>
      </c>
      <c r="C1653" t="inlineStr">
        <is>
          <t>intermediate pretectal nucleus</t>
        </is>
      </c>
      <c r="D1653" t="inlineStr">
        <is>
          <t>&lt;http://purl.obolibrary.org/obo/DMBA_16598&gt;</t>
        </is>
      </c>
    </row>
    <row r="1654">
      <c r="A1654">
        <f>HYPERLINK("https://www.ebi.ac.uk/ols/ontologies/uberon/terms?iri=http://purl.obolibrary.org/obo/UBERON_0009661","midbrain nucleus")</f>
        <v/>
      </c>
      <c r="B1654" t="inlineStr">
        <is>
          <t>&lt;http://purl.obolibrary.org/obo/UBERON_0009661&gt;</t>
        </is>
      </c>
      <c r="C1654" t="inlineStr">
        <is>
          <t>nucleus of the pretectal area</t>
        </is>
      </c>
      <c r="D1654" t="inlineStr">
        <is>
          <t>&lt;http://purl.obolibrary.org/obo/HBA_9083&gt;</t>
        </is>
      </c>
    </row>
    <row r="1655">
      <c r="A1655">
        <f>HYPERLINK("https://www.ebi.ac.uk/ols/ontologies/uberon/terms?iri=http://purl.obolibrary.org/obo/UBERON_0009661","midbrain nucleus")</f>
        <v/>
      </c>
      <c r="B1655" t="inlineStr">
        <is>
          <t>&lt;http://purl.obolibrary.org/obo/UBERON_0009661&gt;</t>
        </is>
      </c>
      <c r="C1655" t="inlineStr">
        <is>
          <t>caudal linear nucleus, left</t>
        </is>
      </c>
      <c r="D1655" t="inlineStr">
        <is>
          <t>&lt;http://purl.obolibrary.org/obo/HBA_9470&gt;</t>
        </is>
      </c>
    </row>
    <row r="1656">
      <c r="A1656">
        <f>HYPERLINK("https://www.ebi.ac.uk/ols/ontologies/uberon/terms?iri=http://purl.obolibrary.org/obo/UBERON_0009661","midbrain nucleus")</f>
        <v/>
      </c>
      <c r="B1656" t="inlineStr">
        <is>
          <t>&lt;http://purl.obolibrary.org/obo/UBERON_0009661&gt;</t>
        </is>
      </c>
      <c r="C1656" t="inlineStr">
        <is>
          <t>interfascicular nucleus, left</t>
        </is>
      </c>
      <c r="D1656" t="inlineStr">
        <is>
          <t>&lt;http://purl.obolibrary.org/obo/HBA_9472&gt;</t>
        </is>
      </c>
    </row>
    <row r="1657">
      <c r="A1657">
        <f>HYPERLINK("https://www.ebi.ac.uk/ols/ontologies/uberon/terms?iri=http://purl.obolibrary.org/obo/UBERON_0009661","midbrain nucleus")</f>
        <v/>
      </c>
      <c r="B1657" t="inlineStr">
        <is>
          <t>&lt;http://purl.obolibrary.org/obo/UBERON_0009661&gt;</t>
        </is>
      </c>
      <c r="C1657" t="inlineStr">
        <is>
          <t>Posterior pretectal nucleus</t>
        </is>
      </c>
      <c r="D1657" t="inlineStr">
        <is>
          <t>&lt;http://purl.obolibrary.org/obo/MBA_1061&gt;</t>
        </is>
      </c>
    </row>
    <row r="1658">
      <c r="A1658">
        <f>HYPERLINK("https://www.ebi.ac.uk/ols/ontologies/uberon/terms?iri=http://purl.obolibrary.org/obo/UBERON_0009661","midbrain nucleus")</f>
        <v/>
      </c>
      <c r="B1658" t="inlineStr">
        <is>
          <t>&lt;http://purl.obolibrary.org/obo/UBERON_0009661&gt;</t>
        </is>
      </c>
      <c r="C1658" t="inlineStr">
        <is>
          <t>Interfascicular nucleus raphe</t>
        </is>
      </c>
      <c r="D1658" t="inlineStr">
        <is>
          <t>&lt;http://purl.obolibrary.org/obo/MBA_12&gt;</t>
        </is>
      </c>
    </row>
    <row r="1659">
      <c r="A1659">
        <f>HYPERLINK("https://www.ebi.ac.uk/ols/ontologies/uberon/terms?iri=http://purl.obolibrary.org/obo/UBERON_0007412","midbrain raphe nuclei")</f>
        <v/>
      </c>
      <c r="B1659" t="inlineStr">
        <is>
          <t>&lt;http://purl.obolibrary.org/obo/UBERON_0007412&gt;</t>
        </is>
      </c>
      <c r="C1659" t="inlineStr">
        <is>
          <t>midbrain raphe nuclei</t>
        </is>
      </c>
      <c r="D1659" t="inlineStr">
        <is>
          <t>&lt;http://purl.obolibrary.org/obo/DHBA_12222&gt;</t>
        </is>
      </c>
    </row>
    <row r="1660">
      <c r="A1660">
        <f>HYPERLINK("https://www.ebi.ac.uk/ols/ontologies/uberon/terms?iri=http://purl.obolibrary.org/obo/UBERON_0007412","midbrain raphe nuclei")</f>
        <v/>
      </c>
      <c r="B1660" t="inlineStr">
        <is>
          <t>&lt;http://purl.obolibrary.org/obo/UBERON_0007412&gt;</t>
        </is>
      </c>
      <c r="C1660" t="inlineStr">
        <is>
          <t>midbrain raphe nuclei</t>
        </is>
      </c>
      <c r="D1660" t="inlineStr">
        <is>
          <t>&lt;http://purl.obolibrary.org/obo/HBA_9455&gt;</t>
        </is>
      </c>
    </row>
    <row r="1661">
      <c r="A1661">
        <f>HYPERLINK("https://www.ebi.ac.uk/ols/ontologies/uberon/terms?iri=http://purl.obolibrary.org/obo/UBERON_0007412","midbrain raphe nuclei")</f>
        <v/>
      </c>
      <c r="B1661" t="inlineStr">
        <is>
          <t>&lt;http://purl.obolibrary.org/obo/UBERON_0007412&gt;</t>
        </is>
      </c>
      <c r="C1661" t="inlineStr">
        <is>
          <t>Midbrain raphe nuclei</t>
        </is>
      </c>
      <c r="D1661" t="inlineStr">
        <is>
          <t>&lt;http://purl.obolibrary.org/obo/MBA_165&gt;</t>
        </is>
      </c>
    </row>
    <row r="1662">
      <c r="A1662">
        <f>HYPERLINK("https://www.ebi.ac.uk/ols/ontologies/uberon/terms?iri=http://purl.obolibrary.org/obo/UBERON_0002639","midbrain reticular formation")</f>
        <v/>
      </c>
      <c r="B1662" t="inlineStr">
        <is>
          <t>&lt;http://purl.obolibrary.org/obo/UBERON_0002639&gt;</t>
        </is>
      </c>
      <c r="C1662" t="inlineStr">
        <is>
          <t>midbrain reticular formation</t>
        </is>
      </c>
      <c r="D1662" t="inlineStr">
        <is>
          <t>&lt;http://purl.obolibrary.org/obo/DHBA_12239&gt;</t>
        </is>
      </c>
    </row>
    <row r="1663">
      <c r="A1663">
        <f>HYPERLINK("https://www.ebi.ac.uk/ols/ontologies/uberon/terms?iri=http://purl.obolibrary.org/obo/UBERON_0002639","midbrain reticular formation")</f>
        <v/>
      </c>
      <c r="B1663" t="inlineStr">
        <is>
          <t>&lt;http://purl.obolibrary.org/obo/UBERON_0002639&gt;</t>
        </is>
      </c>
      <c r="C1663" t="inlineStr">
        <is>
          <t>midbrain reticular formation</t>
        </is>
      </c>
      <c r="D1663" t="inlineStr">
        <is>
          <t>&lt;http://purl.obolibrary.org/obo/HBA_9018&gt;</t>
        </is>
      </c>
    </row>
    <row r="1664">
      <c r="A1664">
        <f>HYPERLINK("https://www.ebi.ac.uk/ols/ontologies/uberon/terms?iri=http://purl.obolibrary.org/obo/UBERON_0002314","midbrain tectum")</f>
        <v/>
      </c>
      <c r="B1664" t="inlineStr">
        <is>
          <t>&lt;http://purl.obolibrary.org/obo/UBERON_0002314&gt;</t>
        </is>
      </c>
      <c r="C1664" t="inlineStr">
        <is>
          <t>midbrain tectum</t>
        </is>
      </c>
      <c r="D1664" t="inlineStr">
        <is>
          <t>&lt;http://purl.obolibrary.org/obo/DHBA_12291&gt;</t>
        </is>
      </c>
    </row>
    <row r="1665">
      <c r="A1665">
        <f>HYPERLINK("https://www.ebi.ac.uk/ols/ontologies/uberon/terms?iri=http://purl.obolibrary.org/obo/UBERON_0002314","midbrain tectum")</f>
        <v/>
      </c>
      <c r="B1665" t="inlineStr">
        <is>
          <t>&lt;http://purl.obolibrary.org/obo/UBERON_0002314&gt;</t>
        </is>
      </c>
      <c r="C1665" t="inlineStr">
        <is>
          <t>midbrain tectum</t>
        </is>
      </c>
      <c r="D1665" t="inlineStr">
        <is>
          <t>&lt;http://purl.obolibrary.org/obo/HBA_9101&gt;</t>
        </is>
      </c>
    </row>
    <row r="1666">
      <c r="A1666">
        <f>HYPERLINK("https://www.ebi.ac.uk/ols/ontologies/uberon/terms?iri=http://purl.obolibrary.org/obo/UBERON_0001943","midbrain tegmentum")</f>
        <v/>
      </c>
      <c r="B1666" t="inlineStr">
        <is>
          <t>&lt;http://purl.obolibrary.org/obo/UBERON_0001943&gt;</t>
        </is>
      </c>
      <c r="C1666" t="inlineStr">
        <is>
          <t>midbrain tegmentum</t>
        </is>
      </c>
      <c r="D1666" t="inlineStr">
        <is>
          <t>&lt;http://purl.obolibrary.org/obo/DHBA_12195&gt;</t>
        </is>
      </c>
    </row>
    <row r="1667">
      <c r="A1667">
        <f>HYPERLINK("https://www.ebi.ac.uk/ols/ontologies/uberon/terms?iri=http://purl.obolibrary.org/obo/UBERON_0001943","midbrain tegmentum")</f>
        <v/>
      </c>
      <c r="B1667" t="inlineStr">
        <is>
          <t>&lt;http://purl.obolibrary.org/obo/UBERON_0001943&gt;</t>
        </is>
      </c>
      <c r="C1667" t="inlineStr">
        <is>
          <t>midbrain tegmentum</t>
        </is>
      </c>
      <c r="D1667" t="inlineStr">
        <is>
          <t>&lt;http://purl.obolibrary.org/obo/HBA_9002&gt;</t>
        </is>
      </c>
    </row>
    <row r="1668">
      <c r="A1668">
        <f>HYPERLINK("https://www.ebi.ac.uk/ols/ontologies/uberon/terms?iri=http://purl.obolibrary.org/obo/UBERON_0003052","midbrain-hindbrain boundary")</f>
        <v/>
      </c>
      <c r="B1668" t="inlineStr">
        <is>
          <t>&lt;http://purl.obolibrary.org/obo/UBERON_0003052&gt;</t>
        </is>
      </c>
      <c r="C1668" t="inlineStr">
        <is>
          <t>isthmus</t>
        </is>
      </c>
      <c r="D1668" t="inlineStr">
        <is>
          <t>&lt;http://purl.obolibrary.org/obo/DMBA_16810&gt;</t>
        </is>
      </c>
    </row>
    <row r="1669">
      <c r="A1669">
        <f>HYPERLINK("https://www.ebi.ac.uk/ols/ontologies/uberon/terms?iri=http://purl.obolibrary.org/obo/UBERON_0002152","middle cerebellar peduncle")</f>
        <v/>
      </c>
      <c r="B1669" t="inlineStr">
        <is>
          <t>&lt;http://purl.obolibrary.org/obo/UBERON_0002152&gt;</t>
        </is>
      </c>
      <c r="C1669" t="inlineStr">
        <is>
          <t>middle cerebellar peduncle</t>
        </is>
      </c>
      <c r="D1669" t="inlineStr">
        <is>
          <t>&lt;http://purl.obolibrary.org/obo/DHBA_12768&gt;</t>
        </is>
      </c>
    </row>
    <row r="1670">
      <c r="A1670">
        <f>HYPERLINK("https://www.ebi.ac.uk/ols/ontologies/uberon/terms?iri=http://purl.obolibrary.org/obo/UBERON_0002152","middle cerebellar peduncle")</f>
        <v/>
      </c>
      <c r="B1670" t="inlineStr">
        <is>
          <t>&lt;http://purl.obolibrary.org/obo/UBERON_0002152&gt;</t>
        </is>
      </c>
      <c r="C1670" t="inlineStr">
        <is>
          <t>middle cerebellar peduncle, Right</t>
        </is>
      </c>
      <c r="D1670" t="inlineStr">
        <is>
          <t>&lt;http://purl.obolibrary.org/obo/HBA_9294&gt;</t>
        </is>
      </c>
    </row>
    <row r="1671">
      <c r="A1671">
        <f>HYPERLINK("https://www.ebi.ac.uk/ols/ontologies/uberon/terms?iri=http://purl.obolibrary.org/obo/UBERON_0002152","middle cerebellar peduncle")</f>
        <v/>
      </c>
      <c r="B1671" t="inlineStr">
        <is>
          <t>&lt;http://purl.obolibrary.org/obo/UBERON_0002152&gt;</t>
        </is>
      </c>
      <c r="C1671" t="inlineStr">
        <is>
          <t>middle cerebellar peduncle</t>
        </is>
      </c>
      <c r="D1671" t="inlineStr">
        <is>
          <t>&lt;http://purl.obolibrary.org/obo/MBA_78&gt;</t>
        </is>
      </c>
    </row>
    <row r="1672">
      <c r="A1672">
        <f>HYPERLINK("https://www.ebi.ac.uk/ols/ontologies/uberon/terms?iri=http://purl.obolibrary.org/obo/UBERON_0002702","middle frontal gyrus")</f>
        <v/>
      </c>
      <c r="B1672" t="inlineStr">
        <is>
          <t>&lt;http://purl.obolibrary.org/obo/UBERON_0002702&gt;</t>
        </is>
      </c>
      <c r="C1672" t="inlineStr">
        <is>
          <t>middle frontal gyrus</t>
        </is>
      </c>
      <c r="D1672" t="inlineStr">
        <is>
          <t>&lt;http://purl.obolibrary.org/obo/DHBA_12116&gt;</t>
        </is>
      </c>
    </row>
    <row r="1673">
      <c r="A1673">
        <f>HYPERLINK("https://www.ebi.ac.uk/ols/ontologies/uberon/terms?iri=http://purl.obolibrary.org/obo/UBERON_0002702","middle frontal gyrus")</f>
        <v/>
      </c>
      <c r="B1673" t="inlineStr">
        <is>
          <t>&lt;http://purl.obolibrary.org/obo/UBERON_0002702&gt;</t>
        </is>
      </c>
      <c r="C1673" t="inlineStr">
        <is>
          <t>middle frontal gyrus</t>
        </is>
      </c>
      <c r="D1673" t="inlineStr">
        <is>
          <t>&lt;http://purl.obolibrary.org/obo/HBA_4028&gt;</t>
        </is>
      </c>
    </row>
    <row r="1674">
      <c r="A1674">
        <f>HYPERLINK("https://www.ebi.ac.uk/ols/ontologies/uberon/terms?iri=http://purl.obolibrary.org/obo/UBERON_0014618","middle frontal sulcus")</f>
        <v/>
      </c>
      <c r="B1674" t="inlineStr">
        <is>
          <t>&lt;http://purl.obolibrary.org/obo/UBERON_0014618&gt;</t>
        </is>
      </c>
      <c r="C1674" t="inlineStr">
        <is>
          <t>medial frontal sulcus</t>
        </is>
      </c>
      <c r="D1674" t="inlineStr">
        <is>
          <t>&lt;http://purl.obolibrary.org/obo/DHBA_146034816&gt;</t>
        </is>
      </c>
    </row>
    <row r="1675">
      <c r="A1675">
        <f>HYPERLINK("https://www.ebi.ac.uk/ols/ontologies/uberon/terms?iri=http://purl.obolibrary.org/obo/UBERON_0014618","middle frontal sulcus")</f>
        <v/>
      </c>
      <c r="B1675" t="inlineStr">
        <is>
          <t>&lt;http://purl.obolibrary.org/obo/UBERON_0014618&gt;</t>
        </is>
      </c>
      <c r="C1675" t="inlineStr">
        <is>
          <t>medial frontal sulcus</t>
        </is>
      </c>
      <c r="D1675" t="inlineStr">
        <is>
          <t>&lt;http://purl.obolibrary.org/obo/HBA_9359&gt;</t>
        </is>
      </c>
    </row>
    <row r="1676">
      <c r="A1676">
        <f>HYPERLINK("https://www.ebi.ac.uk/ols/ontologies/uberon/terms?iri=http://purl.obolibrary.org/obo/UBERON_0006788","middle gray layer of superior colliculus")</f>
        <v/>
      </c>
      <c r="B1676" t="inlineStr">
        <is>
          <t>&lt;http://purl.obolibrary.org/obo/UBERON_0006788&gt;</t>
        </is>
      </c>
      <c r="C1676" t="inlineStr">
        <is>
          <t>intermediate gray layer of superior colliculus</t>
        </is>
      </c>
      <c r="D1676" t="inlineStr">
        <is>
          <t>&lt;http://purl.obolibrary.org/obo/DHBA_12299&gt;</t>
        </is>
      </c>
    </row>
    <row r="1677">
      <c r="A1677">
        <f>HYPERLINK("https://www.ebi.ac.uk/ols/ontologies/uberon/terms?iri=http://purl.obolibrary.org/obo/UBERON_0006788","middle gray layer of superior colliculus")</f>
        <v/>
      </c>
      <c r="B1677" t="inlineStr">
        <is>
          <t>&lt;http://purl.obolibrary.org/obo/UBERON_0006788&gt;</t>
        </is>
      </c>
      <c r="C1677" t="inlineStr">
        <is>
          <t>middle gray layer of the superior colliculus, left</t>
        </is>
      </c>
      <c r="D1677" t="inlineStr">
        <is>
          <t>&lt;http://purl.obolibrary.org/obo/HBA_9119&gt;</t>
        </is>
      </c>
    </row>
    <row r="1678">
      <c r="A1678">
        <f>HYPERLINK("https://www.ebi.ac.uk/ols/ontologies/uberon/terms?iri=http://purl.obolibrary.org/obo/UBERON_0002771","middle temporal gyrus")</f>
        <v/>
      </c>
      <c r="B1678" t="inlineStr">
        <is>
          <t>&lt;http://purl.obolibrary.org/obo/UBERON_0002771&gt;</t>
        </is>
      </c>
      <c r="C1678" t="inlineStr">
        <is>
          <t>middle temporal gyrus</t>
        </is>
      </c>
      <c r="D1678" t="inlineStr">
        <is>
          <t>&lt;http://purl.obolibrary.org/obo/DHBA_12141&gt;</t>
        </is>
      </c>
    </row>
    <row r="1679">
      <c r="A1679">
        <f>HYPERLINK("https://www.ebi.ac.uk/ols/ontologies/uberon/terms?iri=http://purl.obolibrary.org/obo/UBERON_0002771","middle temporal gyrus")</f>
        <v/>
      </c>
      <c r="B1679" t="inlineStr">
        <is>
          <t>&lt;http://purl.obolibrary.org/obo/UBERON_0002771&gt;</t>
        </is>
      </c>
      <c r="C1679" t="inlineStr">
        <is>
          <t>middle temporal gyrus</t>
        </is>
      </c>
      <c r="D1679" t="inlineStr">
        <is>
          <t>&lt;http://purl.obolibrary.org/obo/HBA_4140&gt;</t>
        </is>
      </c>
    </row>
    <row r="1680">
      <c r="A1680">
        <f>HYPERLINK("https://www.ebi.ac.uk/ols/ontologies/uberon/terms?iri=http://purl.obolibrary.org/obo/UBERON_0014689","middle temporal sulcus")</f>
        <v/>
      </c>
      <c r="B1680" t="inlineStr">
        <is>
          <t>&lt;http://purl.obolibrary.org/obo/UBERON_0014689&gt;</t>
        </is>
      </c>
      <c r="C1680" t="inlineStr">
        <is>
          <t>middle temporal sulcus</t>
        </is>
      </c>
      <c r="D1680" t="inlineStr">
        <is>
          <t>&lt;http://purl.obolibrary.org/obo/HBA_10150&gt;</t>
        </is>
      </c>
    </row>
    <row r="1681">
      <c r="A1681">
        <f>HYPERLINK("https://www.ebi.ac.uk/ols/ontologies/uberon/terms?iri=http://purl.obolibrary.org/obo/UBERON_0006787","middle white layer of superior colliculus")</f>
        <v/>
      </c>
      <c r="B1681" t="inlineStr">
        <is>
          <t>&lt;http://purl.obolibrary.org/obo/UBERON_0006787&gt;</t>
        </is>
      </c>
      <c r="C1681" t="inlineStr">
        <is>
          <t>intermediate white layer of superior colliculus</t>
        </is>
      </c>
      <c r="D1681" t="inlineStr">
        <is>
          <t>&lt;http://purl.obolibrary.org/obo/DHBA_12300&gt;</t>
        </is>
      </c>
    </row>
    <row r="1682">
      <c r="A1682">
        <f>HYPERLINK("https://www.ebi.ac.uk/ols/ontologies/uberon/terms?iri=http://purl.obolibrary.org/obo/UBERON_0006787","middle white layer of superior colliculus")</f>
        <v/>
      </c>
      <c r="B1682" t="inlineStr">
        <is>
          <t>&lt;http://purl.obolibrary.org/obo/UBERON_0006787&gt;</t>
        </is>
      </c>
      <c r="C1682" t="inlineStr">
        <is>
          <t>middle white layer of the superior colliculus, left</t>
        </is>
      </c>
      <c r="D1682" t="inlineStr">
        <is>
          <t>&lt;http://purl.obolibrary.org/obo/HBA_9120&gt;</t>
        </is>
      </c>
    </row>
    <row r="1683">
      <c r="A1683">
        <f>HYPERLINK("https://www.ebi.ac.uk/ols/ontologies/uberon/terms?iri=http://purl.obolibrary.org/obo/UBERON_0002705","midline nuclear group")</f>
        <v/>
      </c>
      <c r="B1683" t="inlineStr">
        <is>
          <t>&lt;http://purl.obolibrary.org/obo/UBERON_0002705&gt;</t>
        </is>
      </c>
      <c r="C1683" t="inlineStr">
        <is>
          <t>Midline group of the dorsal thalamus</t>
        </is>
      </c>
      <c r="D1683" t="inlineStr">
        <is>
          <t>&lt;http://purl.obolibrary.org/obo/MBA_571&gt;</t>
        </is>
      </c>
    </row>
    <row r="1684">
      <c r="A1684">
        <f>HYPERLINK("https://www.ebi.ac.uk/ols/ontologies/uberon/terms?iri=http://purl.obolibrary.org/obo/UBERON_0002974","molecular layer of cerebellar cortex")</f>
        <v/>
      </c>
      <c r="B1684" t="inlineStr">
        <is>
          <t>&lt;http://purl.obolibrary.org/obo/UBERON_0002974&gt;</t>
        </is>
      </c>
      <c r="C1684" t="inlineStr">
        <is>
          <t>Cerebellar cortex, molecular layer</t>
        </is>
      </c>
      <c r="D1684" t="inlineStr">
        <is>
          <t>&lt;http://purl.obolibrary.org/obo/MBA_1144&gt;</t>
        </is>
      </c>
    </row>
    <row r="1685">
      <c r="A1685">
        <f>HYPERLINK("https://www.ebi.ac.uk/ols/ontologies/uberon/terms?iri=http://purl.obolibrary.org/obo/UBERON_0002633","motor nucleus of trigeminal nerve")</f>
        <v/>
      </c>
      <c r="B1685" t="inlineStr">
        <is>
          <t>&lt;http://purl.obolibrary.org/obo/UBERON_0002633&gt;</t>
        </is>
      </c>
      <c r="C1685" t="inlineStr">
        <is>
          <t>motor nucleus of trigeminal nerve</t>
        </is>
      </c>
      <c r="D1685" t="inlineStr">
        <is>
          <t>&lt;http://purl.obolibrary.org/obo/DHBA_12429&gt;</t>
        </is>
      </c>
    </row>
    <row r="1686">
      <c r="A1686">
        <f>HYPERLINK("https://www.ebi.ac.uk/ols/ontologies/uberon/terms?iri=http://purl.obolibrary.org/obo/UBERON_0002633","motor nucleus of trigeminal nerve")</f>
        <v/>
      </c>
      <c r="B1686" t="inlineStr">
        <is>
          <t>&lt;http://purl.obolibrary.org/obo/UBERON_0002633&gt;</t>
        </is>
      </c>
      <c r="C1686" t="inlineStr">
        <is>
          <t>motor nucleus of trigeminal nerve, left</t>
        </is>
      </c>
      <c r="D1686" t="inlineStr">
        <is>
          <t>&lt;http://purl.obolibrary.org/obo/HBA_9206&gt;</t>
        </is>
      </c>
    </row>
    <row r="1687">
      <c r="A1687">
        <f>HYPERLINK("https://www.ebi.ac.uk/ols/ontologies/uberon/terms?iri=http://purl.obolibrary.org/obo/UBERON_0002633","motor nucleus of trigeminal nerve")</f>
        <v/>
      </c>
      <c r="B1687" t="inlineStr">
        <is>
          <t>&lt;http://purl.obolibrary.org/obo/UBERON_0002633&gt;</t>
        </is>
      </c>
      <c r="C1687" t="inlineStr">
        <is>
          <t>Motor nucleus of trigeminal</t>
        </is>
      </c>
      <c r="D1687" t="inlineStr">
        <is>
          <t>&lt;http://purl.obolibrary.org/obo/MBA_621&gt;</t>
        </is>
      </c>
    </row>
    <row r="1688">
      <c r="A1688">
        <f>HYPERLINK("https://www.ebi.ac.uk/ols/ontologies/uberon/terms?iri=http://purl.obolibrary.org/obo/UBERON_0010287","motor root of facial nerve")</f>
        <v/>
      </c>
      <c r="B1688" t="inlineStr">
        <is>
          <t>&lt;http://purl.obolibrary.org/obo/UBERON_0010287&gt;</t>
        </is>
      </c>
      <c r="C1688" t="inlineStr">
        <is>
          <t>motor root of facial nerve</t>
        </is>
      </c>
      <c r="D1688" t="inlineStr">
        <is>
          <t>&lt;http://purl.obolibrary.org/obo/DHBA_12863&gt;</t>
        </is>
      </c>
    </row>
    <row r="1689">
      <c r="A1689">
        <f>HYPERLINK("https://www.ebi.ac.uk/ols/ontologies/uberon/terms?iri=http://purl.obolibrary.org/obo/UBERON_0002796","motor root of trigeminal nerve")</f>
        <v/>
      </c>
      <c r="B1689" t="inlineStr">
        <is>
          <t>&lt;http://purl.obolibrary.org/obo/UBERON_0002796&gt;</t>
        </is>
      </c>
      <c r="C1689" t="inlineStr">
        <is>
          <t>motor root of trigeminal nerve</t>
        </is>
      </c>
      <c r="D1689" t="inlineStr">
        <is>
          <t>&lt;http://purl.obolibrary.org/obo/DHBA_12866&gt;</t>
        </is>
      </c>
    </row>
    <row r="1690">
      <c r="A1690">
        <f>HYPERLINK("https://www.ebi.ac.uk/ols/ontologies/uberon/terms?iri=http://purl.obolibrary.org/obo/UBERON_0002796","motor root of trigeminal nerve")</f>
        <v/>
      </c>
      <c r="B1690" t="inlineStr">
        <is>
          <t>&lt;http://purl.obolibrary.org/obo/UBERON_0002796&gt;</t>
        </is>
      </c>
      <c r="C1690" t="inlineStr">
        <is>
          <t>motor root of the trigeminal nerve</t>
        </is>
      </c>
      <c r="D1690" t="inlineStr">
        <is>
          <t>&lt;http://purl.obolibrary.org/obo/MBA_93&gt;</t>
        </is>
      </c>
    </row>
    <row r="1691">
      <c r="A1691">
        <f>HYPERLINK("https://www.ebi.ac.uk/ols/ontologies/uberon/terms?iri=http://purl.obolibrary.org/obo/UBERON_0005290","myelencephalon")</f>
        <v/>
      </c>
      <c r="B1691" t="inlineStr">
        <is>
          <t>&lt;http://purl.obolibrary.org/obo/UBERON_0005290&gt;</t>
        </is>
      </c>
      <c r="C1691" t="inlineStr">
        <is>
          <t>myelencephalon (medulla oblongata)</t>
        </is>
      </c>
      <c r="D1691" t="inlineStr">
        <is>
          <t>&lt;http://purl.obolibrary.org/obo/DHBA_10662&gt;</t>
        </is>
      </c>
    </row>
    <row r="1692">
      <c r="A1692">
        <f>HYPERLINK("https://www.ebi.ac.uk/ols/ontologies/uberon/terms?iri=http://purl.obolibrary.org/obo/UBERON_0005290","myelencephalon")</f>
        <v/>
      </c>
      <c r="B1692" t="inlineStr">
        <is>
          <t>&lt;http://purl.obolibrary.org/obo/UBERON_0005290&gt;</t>
        </is>
      </c>
      <c r="C1692" t="inlineStr">
        <is>
          <t>myelencephalon</t>
        </is>
      </c>
      <c r="D1692" t="inlineStr">
        <is>
          <t>&lt;http://purl.obolibrary.org/obo/HBA_9512&gt;</t>
        </is>
      </c>
    </row>
    <row r="1693">
      <c r="A1693">
        <f>HYPERLINK("https://www.ebi.ac.uk/ols/ontologies/uberon/terms?iri=http://purl.obolibrary.org/obo/UBERON_0001950","neocortex")</f>
        <v/>
      </c>
      <c r="B1693" t="inlineStr">
        <is>
          <t>&lt;http://purl.obolibrary.org/obo/UBERON_0001950&gt;</t>
        </is>
      </c>
      <c r="C1693" t="inlineStr">
        <is>
          <t>neocortex (isocortex)</t>
        </is>
      </c>
      <c r="D1693" t="inlineStr">
        <is>
          <t>&lt;http://purl.obolibrary.org/obo/DHBA_10160&gt;</t>
        </is>
      </c>
    </row>
    <row r="1694">
      <c r="A1694">
        <f>HYPERLINK("https://www.ebi.ac.uk/ols/ontologies/uberon/terms?iri=http://purl.obolibrary.org/obo/UBERON_0001950","neocortex")</f>
        <v/>
      </c>
      <c r="B1694" t="inlineStr">
        <is>
          <t>&lt;http://purl.obolibrary.org/obo/UBERON_0001950&gt;</t>
        </is>
      </c>
      <c r="C1694" t="inlineStr">
        <is>
          <t>Isocortex</t>
        </is>
      </c>
      <c r="D1694" t="inlineStr">
        <is>
          <t>&lt;http://purl.obolibrary.org/obo/MBA_315&gt;</t>
        </is>
      </c>
    </row>
    <row r="1695">
      <c r="A1695">
        <f>HYPERLINK("https://www.ebi.ac.uk/ols/ontologies/uberon/terms?iri=http://purl.obolibrary.org/obo/UBERON_0001950","neocortex")</f>
        <v/>
      </c>
      <c r="B1695" t="inlineStr">
        <is>
          <t>&lt;http://purl.obolibrary.org/obo/UBERON_0001950&gt;</t>
        </is>
      </c>
      <c r="C1695" t="inlineStr">
        <is>
          <t>neocortex</t>
        </is>
      </c>
      <c r="D1695" t="inlineStr">
        <is>
          <t>&lt;http://purl.obolibrary.org/obo/PBA_294021746&gt;</t>
        </is>
      </c>
    </row>
    <row r="1696">
      <c r="A1696">
        <f>HYPERLINK("https://www.ebi.ac.uk/ols/ontologies/uberon/terms?iri=http://purl.obolibrary.org/obo/UBERON_0001793","nerve fiber layer of retina")</f>
        <v/>
      </c>
      <c r="B1696" t="inlineStr">
        <is>
          <t>&lt;http://purl.obolibrary.org/obo/UBERON_0001793&gt;</t>
        </is>
      </c>
      <c r="C1696" t="inlineStr">
        <is>
          <t>optic fiber layer</t>
        </is>
      </c>
      <c r="D1696" t="inlineStr">
        <is>
          <t>&lt;http://purl.obolibrary.org/obo/DMBA_15652&gt;</t>
        </is>
      </c>
    </row>
    <row r="1697">
      <c r="A1697">
        <f>HYPERLINK("https://www.ebi.ac.uk/ols/ontologies/uberon/terms?iri=http://purl.obolibrary.org/obo/UBERON_0011779","nerve of head region")</f>
        <v/>
      </c>
      <c r="B1697" t="inlineStr">
        <is>
          <t>&lt;http://purl.obolibrary.org/obo/UBERON_0011779&gt;</t>
        </is>
      </c>
      <c r="C1697" t="inlineStr">
        <is>
          <t>accessory nerve</t>
        </is>
      </c>
      <c r="D1697" t="inlineStr">
        <is>
          <t>&lt;http://purl.obolibrary.org/obo/HBA_9340&gt;</t>
        </is>
      </c>
    </row>
    <row r="1698">
      <c r="A1698">
        <f>HYPERLINK("https://www.ebi.ac.uk/ols/ontologies/uberon/terms?iri=http://purl.obolibrary.org/obo/UBERON_0011779","nerve of head region")</f>
        <v/>
      </c>
      <c r="B1698" t="inlineStr">
        <is>
          <t>&lt;http://purl.obolibrary.org/obo/UBERON_0011779&gt;</t>
        </is>
      </c>
      <c r="C1698" t="inlineStr">
        <is>
          <t>accessory spinal nerve</t>
        </is>
      </c>
      <c r="D1698" t="inlineStr">
        <is>
          <t>&lt;http://purl.obolibrary.org/obo/MBA_717&gt;</t>
        </is>
      </c>
    </row>
    <row r="1699">
      <c r="A1699">
        <f>HYPERLINK("https://www.ebi.ac.uk/ols/ontologies/uberon/terms?iri=http://purl.obolibrary.org/obo/UBERON_0010313","neural crest-derived structure")</f>
        <v/>
      </c>
      <c r="B1699" t="inlineStr">
        <is>
          <t>&lt;http://purl.obolibrary.org/obo/UBERON_0010313&gt;</t>
        </is>
      </c>
      <c r="C1699" t="inlineStr">
        <is>
          <t>root of intermediate nerve</t>
        </is>
      </c>
      <c r="D1699" t="inlineStr">
        <is>
          <t>&lt;http://purl.obolibrary.org/obo/DHBA_12864&gt;</t>
        </is>
      </c>
    </row>
    <row r="1700">
      <c r="A1700">
        <f>HYPERLINK("https://www.ebi.ac.uk/ols/ontologies/uberon/terms?iri=http://purl.obolibrary.org/obo/UBERON_0010313","neural crest-derived structure")</f>
        <v/>
      </c>
      <c r="B1700" t="inlineStr">
        <is>
          <t>&lt;http://purl.obolibrary.org/obo/UBERON_0010313&gt;</t>
        </is>
      </c>
      <c r="C1700" t="inlineStr">
        <is>
          <t>sensory root of trigeminal nerve</t>
        </is>
      </c>
      <c r="D1700" t="inlineStr">
        <is>
          <t>&lt;http://purl.obolibrary.org/obo/DHBA_12867&gt;</t>
        </is>
      </c>
    </row>
    <row r="1701">
      <c r="A1701">
        <f>HYPERLINK("https://www.ebi.ac.uk/ols/ontologies/uberon/terms?iri=http://purl.obolibrary.org/obo/UBERON_0010313","neural crest-derived structure")</f>
        <v/>
      </c>
      <c r="B1701" t="inlineStr">
        <is>
          <t>&lt;http://purl.obolibrary.org/obo/UBERON_0010313&gt;</t>
        </is>
      </c>
      <c r="C1701" t="inlineStr">
        <is>
          <t>descending trigeminal tract</t>
        </is>
      </c>
      <c r="D1701" t="inlineStr">
        <is>
          <t>&lt;http://purl.obolibrary.org/obo/DMBA_17797&gt;</t>
        </is>
      </c>
    </row>
    <row r="1702">
      <c r="A1702">
        <f>HYPERLINK("https://www.ebi.ac.uk/ols/ontologies/uberon/terms?iri=http://purl.obolibrary.org/obo/UBERON_0010313","neural crest-derived structure")</f>
        <v/>
      </c>
      <c r="B1702" t="inlineStr">
        <is>
          <t>&lt;http://purl.obolibrary.org/obo/UBERON_0010313&gt;</t>
        </is>
      </c>
      <c r="C1702" t="inlineStr">
        <is>
          <t>intermediate nerve</t>
        </is>
      </c>
      <c r="D1702" t="inlineStr">
        <is>
          <t>&lt;http://purl.obolibrary.org/obo/MBA_1131&gt;</t>
        </is>
      </c>
    </row>
    <row r="1703">
      <c r="A1703">
        <f>HYPERLINK("https://www.ebi.ac.uk/ols/ontologies/uberon/terms?iri=http://purl.obolibrary.org/obo/UBERON_0010313","neural crest-derived structure")</f>
        <v/>
      </c>
      <c r="B1703" t="inlineStr">
        <is>
          <t>&lt;http://purl.obolibrary.org/obo/UBERON_0010313&gt;</t>
        </is>
      </c>
      <c r="C1703" t="inlineStr">
        <is>
          <t>sensory root of the trigeminal nerve</t>
        </is>
      </c>
      <c r="D1703" t="inlineStr">
        <is>
          <t>&lt;http://purl.obolibrary.org/obo/MBA_229&gt;</t>
        </is>
      </c>
    </row>
    <row r="1704">
      <c r="A1704">
        <f>HYPERLINK("https://www.ebi.ac.uk/ols/ontologies/uberon/terms?iri=http://purl.obolibrary.org/obo/UBERON_0010313","neural crest-derived structure")</f>
        <v/>
      </c>
      <c r="B1704" t="inlineStr">
        <is>
          <t>&lt;http://purl.obolibrary.org/obo/UBERON_0010313&gt;</t>
        </is>
      </c>
      <c r="C1704" t="inlineStr">
        <is>
          <t>midbrain tract of the trigeminal nerve</t>
        </is>
      </c>
      <c r="D1704" t="inlineStr">
        <is>
          <t>&lt;http://purl.obolibrary.org/obo/MBA_705&gt;</t>
        </is>
      </c>
    </row>
    <row r="1705">
      <c r="A1705">
        <f>HYPERLINK("https://www.ebi.ac.uk/ols/ontologies/uberon/terms?iri=http://purl.obolibrary.org/obo/UBERON_0010313","neural crest-derived structure")</f>
        <v/>
      </c>
      <c r="B1705" t="inlineStr">
        <is>
          <t>&lt;http://purl.obolibrary.org/obo/UBERON_0010313&gt;</t>
        </is>
      </c>
      <c r="C1705" t="inlineStr">
        <is>
          <t>spinal tract of the trigeminal nerve</t>
        </is>
      </c>
      <c r="D1705" t="inlineStr">
        <is>
          <t>&lt;http://purl.obolibrary.org/obo/MBA_794&gt;</t>
        </is>
      </c>
    </row>
    <row r="1706">
      <c r="A1706">
        <f>HYPERLINK("https://www.ebi.ac.uk/ols/ontologies/uberon/terms?iri=http://purl.obolibrary.org/obo/UBERON_0010313","neural crest-derived structure")</f>
        <v/>
      </c>
      <c r="B1706" t="inlineStr">
        <is>
          <t>&lt;http://purl.obolibrary.org/obo/UBERON_0010313&gt;</t>
        </is>
      </c>
      <c r="C1706" t="inlineStr">
        <is>
          <t>terminal nerve</t>
        </is>
      </c>
      <c r="D1706" t="inlineStr">
        <is>
          <t>&lt;http://purl.obolibrary.org/obo/MBA_885&gt;</t>
        </is>
      </c>
    </row>
    <row r="1707">
      <c r="A1707">
        <f>HYPERLINK("https://www.ebi.ac.uk/ols/ontologies/uberon/terms?iri=http://purl.obolibrary.org/obo/UBERON_0003075","neural plate")</f>
        <v/>
      </c>
      <c r="B1707" t="inlineStr">
        <is>
          <t>&lt;http://purl.obolibrary.org/obo/UBERON_0003075&gt;</t>
        </is>
      </c>
      <c r="C1707" t="inlineStr">
        <is>
          <t>neural plate</t>
        </is>
      </c>
      <c r="D1707" t="inlineStr">
        <is>
          <t>&lt;http://purl.obolibrary.org/obo/DHBA_10153&gt;</t>
        </is>
      </c>
    </row>
    <row r="1708">
      <c r="A1708">
        <f>HYPERLINK("https://www.ebi.ac.uk/ols/ontologies/uberon/terms?iri=http://purl.obolibrary.org/obo/UBERON_0003075","neural plate")</f>
        <v/>
      </c>
      <c r="B1708" t="inlineStr">
        <is>
          <t>&lt;http://purl.obolibrary.org/obo/UBERON_0003075&gt;</t>
        </is>
      </c>
      <c r="C1708" t="inlineStr">
        <is>
          <t>neural plate</t>
        </is>
      </c>
      <c r="D1708" t="inlineStr">
        <is>
          <t>&lt;http://purl.obolibrary.org/obo/DMBA_15565&gt;</t>
        </is>
      </c>
    </row>
    <row r="1709">
      <c r="A1709">
        <f>HYPERLINK("https://www.ebi.ac.uk/ols/ontologies/uberon/terms?iri=http://purl.obolibrary.org/obo/UBERON_0003714","neural tissue")</f>
        <v/>
      </c>
      <c r="B1709" t="inlineStr">
        <is>
          <t>&lt;http://purl.obolibrary.org/obo/UBERON_0003714&gt;</t>
        </is>
      </c>
      <c r="C1709" t="inlineStr">
        <is>
          <t>neural plate</t>
        </is>
      </c>
      <c r="D1709" t="inlineStr">
        <is>
          <t>&lt;http://purl.obolibrary.org/obo/DHBA_10153&gt;</t>
        </is>
      </c>
    </row>
    <row r="1710">
      <c r="A1710">
        <f>HYPERLINK("https://www.ebi.ac.uk/ols/ontologies/uberon/terms?iri=http://purl.obolibrary.org/obo/UBERON_0003714","neural tissue")</f>
        <v/>
      </c>
      <c r="B1710" t="inlineStr">
        <is>
          <t>&lt;http://purl.obolibrary.org/obo/UBERON_0003714&gt;</t>
        </is>
      </c>
      <c r="C1710" t="inlineStr">
        <is>
          <t>neural tube</t>
        </is>
      </c>
      <c r="D1710" t="inlineStr">
        <is>
          <t>&lt;http://purl.obolibrary.org/obo/DHBA_10154&gt;</t>
        </is>
      </c>
    </row>
    <row r="1711">
      <c r="A1711">
        <f>HYPERLINK("https://www.ebi.ac.uk/ols/ontologies/uberon/terms?iri=http://purl.obolibrary.org/obo/UBERON_0003714","neural tissue")</f>
        <v/>
      </c>
      <c r="B1711" t="inlineStr">
        <is>
          <t>&lt;http://purl.obolibrary.org/obo/UBERON_0003714&gt;</t>
        </is>
      </c>
      <c r="C1711" t="inlineStr">
        <is>
          <t>stratum lacunosum-moleculare of rostral CA1</t>
        </is>
      </c>
      <c r="D1711" t="inlineStr">
        <is>
          <t>&lt;http://purl.obolibrary.org/obo/DHBA_11276&gt;</t>
        </is>
      </c>
    </row>
    <row r="1712">
      <c r="A1712">
        <f>HYPERLINK("https://www.ebi.ac.uk/ols/ontologies/uberon/terms?iri=http://purl.obolibrary.org/obo/UBERON_0003714","neural tissue")</f>
        <v/>
      </c>
      <c r="B1712" t="inlineStr">
        <is>
          <t>&lt;http://purl.obolibrary.org/obo/UBERON_0003714&gt;</t>
        </is>
      </c>
      <c r="C1712" t="inlineStr">
        <is>
          <t>stratum radiatum of rostral CA1</t>
        </is>
      </c>
      <c r="D1712" t="inlineStr">
        <is>
          <t>&lt;http://purl.obolibrary.org/obo/DHBA_11277&gt;</t>
        </is>
      </c>
    </row>
    <row r="1713">
      <c r="A1713">
        <f>HYPERLINK("https://www.ebi.ac.uk/ols/ontologies/uberon/terms?iri=http://purl.obolibrary.org/obo/UBERON_0003714","neural tissue")</f>
        <v/>
      </c>
      <c r="B1713" t="inlineStr">
        <is>
          <t>&lt;http://purl.obolibrary.org/obo/UBERON_0003714&gt;</t>
        </is>
      </c>
      <c r="C1713" t="inlineStr">
        <is>
          <t>stratum pyramidale of rostral CA1</t>
        </is>
      </c>
      <c r="D1713" t="inlineStr">
        <is>
          <t>&lt;http://purl.obolibrary.org/obo/DHBA_11278&gt;</t>
        </is>
      </c>
    </row>
    <row r="1714">
      <c r="A1714">
        <f>HYPERLINK("https://www.ebi.ac.uk/ols/ontologies/uberon/terms?iri=http://purl.obolibrary.org/obo/UBERON_0003714","neural tissue")</f>
        <v/>
      </c>
      <c r="B1714" t="inlineStr">
        <is>
          <t>&lt;http://purl.obolibrary.org/obo/UBERON_0003714&gt;</t>
        </is>
      </c>
      <c r="C1714" t="inlineStr">
        <is>
          <t>stratum oriens of rostral CA1</t>
        </is>
      </c>
      <c r="D1714" t="inlineStr">
        <is>
          <t>&lt;http://purl.obolibrary.org/obo/DHBA_11279&gt;</t>
        </is>
      </c>
    </row>
    <row r="1715">
      <c r="A1715">
        <f>HYPERLINK("https://www.ebi.ac.uk/ols/ontologies/uberon/terms?iri=http://purl.obolibrary.org/obo/UBERON_0003714","neural tissue")</f>
        <v/>
      </c>
      <c r="B1715" t="inlineStr">
        <is>
          <t>&lt;http://purl.obolibrary.org/obo/UBERON_0003714&gt;</t>
        </is>
      </c>
      <c r="C1715" t="inlineStr">
        <is>
          <t>stratum lacunosum-moleculare of caudal CA1</t>
        </is>
      </c>
      <c r="D1715" t="inlineStr">
        <is>
          <t>&lt;http://purl.obolibrary.org/obo/DHBA_11281&gt;</t>
        </is>
      </c>
    </row>
    <row r="1716">
      <c r="A1716">
        <f>HYPERLINK("https://www.ebi.ac.uk/ols/ontologies/uberon/terms?iri=http://purl.obolibrary.org/obo/UBERON_0003714","neural tissue")</f>
        <v/>
      </c>
      <c r="B1716" t="inlineStr">
        <is>
          <t>&lt;http://purl.obolibrary.org/obo/UBERON_0003714&gt;</t>
        </is>
      </c>
      <c r="C1716" t="inlineStr">
        <is>
          <t>stratum radiatum of caudal CA1</t>
        </is>
      </c>
      <c r="D1716" t="inlineStr">
        <is>
          <t>&lt;http://purl.obolibrary.org/obo/DHBA_11282&gt;</t>
        </is>
      </c>
    </row>
    <row r="1717">
      <c r="A1717">
        <f>HYPERLINK("https://www.ebi.ac.uk/ols/ontologies/uberon/terms?iri=http://purl.obolibrary.org/obo/UBERON_0003714","neural tissue")</f>
        <v/>
      </c>
      <c r="B1717" t="inlineStr">
        <is>
          <t>&lt;http://purl.obolibrary.org/obo/UBERON_0003714&gt;</t>
        </is>
      </c>
      <c r="C1717" t="inlineStr">
        <is>
          <t>stratum pyramidale of caudal CA1</t>
        </is>
      </c>
      <c r="D1717" t="inlineStr">
        <is>
          <t>&lt;http://purl.obolibrary.org/obo/DHBA_11283&gt;</t>
        </is>
      </c>
    </row>
    <row r="1718">
      <c r="A1718">
        <f>HYPERLINK("https://www.ebi.ac.uk/ols/ontologies/uberon/terms?iri=http://purl.obolibrary.org/obo/UBERON_0003714","neural tissue")</f>
        <v/>
      </c>
      <c r="B1718" t="inlineStr">
        <is>
          <t>&lt;http://purl.obolibrary.org/obo/UBERON_0003714&gt;</t>
        </is>
      </c>
      <c r="C1718" t="inlineStr">
        <is>
          <t>stratum oriens of caudal CA1</t>
        </is>
      </c>
      <c r="D1718" t="inlineStr">
        <is>
          <t>&lt;http://purl.obolibrary.org/obo/DHBA_11284&gt;</t>
        </is>
      </c>
    </row>
    <row r="1719">
      <c r="A1719">
        <f>HYPERLINK("https://www.ebi.ac.uk/ols/ontologies/uberon/terms?iri=http://purl.obolibrary.org/obo/UBERON_0003714","neural tissue")</f>
        <v/>
      </c>
      <c r="B1719" t="inlineStr">
        <is>
          <t>&lt;http://purl.obolibrary.org/obo/UBERON_0003714&gt;</t>
        </is>
      </c>
      <c r="C1719" t="inlineStr">
        <is>
          <t>stratum lacunosum-moleculare of rostral CA2</t>
        </is>
      </c>
      <c r="D1719" t="inlineStr">
        <is>
          <t>&lt;http://purl.obolibrary.org/obo/DHBA_11286&gt;</t>
        </is>
      </c>
    </row>
    <row r="1720">
      <c r="A1720">
        <f>HYPERLINK("https://www.ebi.ac.uk/ols/ontologies/uberon/terms?iri=http://purl.obolibrary.org/obo/UBERON_0003714","neural tissue")</f>
        <v/>
      </c>
      <c r="B1720" t="inlineStr">
        <is>
          <t>&lt;http://purl.obolibrary.org/obo/UBERON_0003714&gt;</t>
        </is>
      </c>
      <c r="C1720" t="inlineStr">
        <is>
          <t>stratum radiatum of rostral CA2</t>
        </is>
      </c>
      <c r="D1720" t="inlineStr">
        <is>
          <t>&lt;http://purl.obolibrary.org/obo/DHBA_11287&gt;</t>
        </is>
      </c>
    </row>
    <row r="1721">
      <c r="A1721">
        <f>HYPERLINK("https://www.ebi.ac.uk/ols/ontologies/uberon/terms?iri=http://purl.obolibrary.org/obo/UBERON_0003714","neural tissue")</f>
        <v/>
      </c>
      <c r="B1721" t="inlineStr">
        <is>
          <t>&lt;http://purl.obolibrary.org/obo/UBERON_0003714&gt;</t>
        </is>
      </c>
      <c r="C1721" t="inlineStr">
        <is>
          <t>stratum pyramidale of rostral CA2</t>
        </is>
      </c>
      <c r="D1721" t="inlineStr">
        <is>
          <t>&lt;http://purl.obolibrary.org/obo/DHBA_11288&gt;</t>
        </is>
      </c>
    </row>
    <row r="1722">
      <c r="A1722">
        <f>HYPERLINK("https://www.ebi.ac.uk/ols/ontologies/uberon/terms?iri=http://purl.obolibrary.org/obo/UBERON_0003714","neural tissue")</f>
        <v/>
      </c>
      <c r="B1722" t="inlineStr">
        <is>
          <t>&lt;http://purl.obolibrary.org/obo/UBERON_0003714&gt;</t>
        </is>
      </c>
      <c r="C1722" t="inlineStr">
        <is>
          <t>stratum oriens of rostral CA2</t>
        </is>
      </c>
      <c r="D1722" t="inlineStr">
        <is>
          <t>&lt;http://purl.obolibrary.org/obo/DHBA_11289&gt;</t>
        </is>
      </c>
    </row>
    <row r="1723">
      <c r="A1723">
        <f>HYPERLINK("https://www.ebi.ac.uk/ols/ontologies/uberon/terms?iri=http://purl.obolibrary.org/obo/UBERON_0003714","neural tissue")</f>
        <v/>
      </c>
      <c r="B1723" t="inlineStr">
        <is>
          <t>&lt;http://purl.obolibrary.org/obo/UBERON_0003714&gt;</t>
        </is>
      </c>
      <c r="C1723" t="inlineStr">
        <is>
          <t>stratum lacunosum-moleculare of caudal CA2</t>
        </is>
      </c>
      <c r="D1723" t="inlineStr">
        <is>
          <t>&lt;http://purl.obolibrary.org/obo/DHBA_11291&gt;</t>
        </is>
      </c>
    </row>
    <row r="1724">
      <c r="A1724">
        <f>HYPERLINK("https://www.ebi.ac.uk/ols/ontologies/uberon/terms?iri=http://purl.obolibrary.org/obo/UBERON_0003714","neural tissue")</f>
        <v/>
      </c>
      <c r="B1724" t="inlineStr">
        <is>
          <t>&lt;http://purl.obolibrary.org/obo/UBERON_0003714&gt;</t>
        </is>
      </c>
      <c r="C1724" t="inlineStr">
        <is>
          <t>stratum radiatum of caudal CA2</t>
        </is>
      </c>
      <c r="D1724" t="inlineStr">
        <is>
          <t>&lt;http://purl.obolibrary.org/obo/DHBA_11292&gt;</t>
        </is>
      </c>
    </row>
    <row r="1725">
      <c r="A1725">
        <f>HYPERLINK("https://www.ebi.ac.uk/ols/ontologies/uberon/terms?iri=http://purl.obolibrary.org/obo/UBERON_0003714","neural tissue")</f>
        <v/>
      </c>
      <c r="B1725" t="inlineStr">
        <is>
          <t>&lt;http://purl.obolibrary.org/obo/UBERON_0003714&gt;</t>
        </is>
      </c>
      <c r="C1725" t="inlineStr">
        <is>
          <t>stratum pyramidale of caudal CA2</t>
        </is>
      </c>
      <c r="D1725" t="inlineStr">
        <is>
          <t>&lt;http://purl.obolibrary.org/obo/DHBA_11293&gt;</t>
        </is>
      </c>
    </row>
    <row r="1726">
      <c r="A1726">
        <f>HYPERLINK("https://www.ebi.ac.uk/ols/ontologies/uberon/terms?iri=http://purl.obolibrary.org/obo/UBERON_0003714","neural tissue")</f>
        <v/>
      </c>
      <c r="B1726" t="inlineStr">
        <is>
          <t>&lt;http://purl.obolibrary.org/obo/UBERON_0003714&gt;</t>
        </is>
      </c>
      <c r="C1726" t="inlineStr">
        <is>
          <t>stratum oriens of caudal CA2</t>
        </is>
      </c>
      <c r="D1726" t="inlineStr">
        <is>
          <t>&lt;http://purl.obolibrary.org/obo/DHBA_11294&gt;</t>
        </is>
      </c>
    </row>
    <row r="1727">
      <c r="A1727">
        <f>HYPERLINK("https://www.ebi.ac.uk/ols/ontologies/uberon/terms?iri=http://purl.obolibrary.org/obo/UBERON_0003714","neural tissue")</f>
        <v/>
      </c>
      <c r="B1727" t="inlineStr">
        <is>
          <t>&lt;http://purl.obolibrary.org/obo/UBERON_0003714&gt;</t>
        </is>
      </c>
      <c r="C1727" t="inlineStr">
        <is>
          <t>stratum lacunosum-moleculare of rostral CA3</t>
        </is>
      </c>
      <c r="D1727" t="inlineStr">
        <is>
          <t>&lt;http://purl.obolibrary.org/obo/DHBA_11296&gt;</t>
        </is>
      </c>
    </row>
    <row r="1728">
      <c r="A1728">
        <f>HYPERLINK("https://www.ebi.ac.uk/ols/ontologies/uberon/terms?iri=http://purl.obolibrary.org/obo/UBERON_0003714","neural tissue")</f>
        <v/>
      </c>
      <c r="B1728" t="inlineStr">
        <is>
          <t>&lt;http://purl.obolibrary.org/obo/UBERON_0003714&gt;</t>
        </is>
      </c>
      <c r="C1728" t="inlineStr">
        <is>
          <t>stratum radiatum of rostral CA3</t>
        </is>
      </c>
      <c r="D1728" t="inlineStr">
        <is>
          <t>&lt;http://purl.obolibrary.org/obo/DHBA_11297&gt;</t>
        </is>
      </c>
    </row>
    <row r="1729">
      <c r="A1729">
        <f>HYPERLINK("https://www.ebi.ac.uk/ols/ontologies/uberon/terms?iri=http://purl.obolibrary.org/obo/UBERON_0003714","neural tissue")</f>
        <v/>
      </c>
      <c r="B1729" t="inlineStr">
        <is>
          <t>&lt;http://purl.obolibrary.org/obo/UBERON_0003714&gt;</t>
        </is>
      </c>
      <c r="C1729" t="inlineStr">
        <is>
          <t>stratum pyramidale of rostral CA3</t>
        </is>
      </c>
      <c r="D1729" t="inlineStr">
        <is>
          <t>&lt;http://purl.obolibrary.org/obo/DHBA_11299&gt;</t>
        </is>
      </c>
    </row>
    <row r="1730">
      <c r="A1730">
        <f>HYPERLINK("https://www.ebi.ac.uk/ols/ontologies/uberon/terms?iri=http://purl.obolibrary.org/obo/UBERON_0003714","neural tissue")</f>
        <v/>
      </c>
      <c r="B1730" t="inlineStr">
        <is>
          <t>&lt;http://purl.obolibrary.org/obo/UBERON_0003714&gt;</t>
        </is>
      </c>
      <c r="C1730" t="inlineStr">
        <is>
          <t>stratum oriens of rostral CA3</t>
        </is>
      </c>
      <c r="D1730" t="inlineStr">
        <is>
          <t>&lt;http://purl.obolibrary.org/obo/DHBA_11300&gt;</t>
        </is>
      </c>
    </row>
    <row r="1731">
      <c r="A1731">
        <f>HYPERLINK("https://www.ebi.ac.uk/ols/ontologies/uberon/terms?iri=http://purl.obolibrary.org/obo/UBERON_0003714","neural tissue")</f>
        <v/>
      </c>
      <c r="B1731" t="inlineStr">
        <is>
          <t>&lt;http://purl.obolibrary.org/obo/UBERON_0003714&gt;</t>
        </is>
      </c>
      <c r="C1731" t="inlineStr">
        <is>
          <t>stratum lacunosum-moleculare of caudal CA3</t>
        </is>
      </c>
      <c r="D1731" t="inlineStr">
        <is>
          <t>&lt;http://purl.obolibrary.org/obo/DHBA_11302&gt;</t>
        </is>
      </c>
    </row>
    <row r="1732">
      <c r="A1732">
        <f>HYPERLINK("https://www.ebi.ac.uk/ols/ontologies/uberon/terms?iri=http://purl.obolibrary.org/obo/UBERON_0003714","neural tissue")</f>
        <v/>
      </c>
      <c r="B1732" t="inlineStr">
        <is>
          <t>&lt;http://purl.obolibrary.org/obo/UBERON_0003714&gt;</t>
        </is>
      </c>
      <c r="C1732" t="inlineStr">
        <is>
          <t>stratum radiatum of caudal CA3</t>
        </is>
      </c>
      <c r="D1732" t="inlineStr">
        <is>
          <t>&lt;http://purl.obolibrary.org/obo/DHBA_11303&gt;</t>
        </is>
      </c>
    </row>
    <row r="1733">
      <c r="A1733">
        <f>HYPERLINK("https://www.ebi.ac.uk/ols/ontologies/uberon/terms?iri=http://purl.obolibrary.org/obo/UBERON_0003714","neural tissue")</f>
        <v/>
      </c>
      <c r="B1733" t="inlineStr">
        <is>
          <t>&lt;http://purl.obolibrary.org/obo/UBERON_0003714&gt;</t>
        </is>
      </c>
      <c r="C1733" t="inlineStr">
        <is>
          <t>stratum pyramidale of caudal CA3</t>
        </is>
      </c>
      <c r="D1733" t="inlineStr">
        <is>
          <t>&lt;http://purl.obolibrary.org/obo/DHBA_11305&gt;</t>
        </is>
      </c>
    </row>
    <row r="1734">
      <c r="A1734">
        <f>HYPERLINK("https://www.ebi.ac.uk/ols/ontologies/uberon/terms?iri=http://purl.obolibrary.org/obo/UBERON_0003714","neural tissue")</f>
        <v/>
      </c>
      <c r="B1734" t="inlineStr">
        <is>
          <t>&lt;http://purl.obolibrary.org/obo/UBERON_0003714&gt;</t>
        </is>
      </c>
      <c r="C1734" t="inlineStr">
        <is>
          <t>stratum oriens of caudal CA3</t>
        </is>
      </c>
      <c r="D1734" t="inlineStr">
        <is>
          <t>&lt;http://purl.obolibrary.org/obo/DHBA_11306&gt;</t>
        </is>
      </c>
    </row>
    <row r="1735">
      <c r="A1735">
        <f>HYPERLINK("https://www.ebi.ac.uk/ols/ontologies/uberon/terms?iri=http://purl.obolibrary.org/obo/UBERON_0003714","neural tissue")</f>
        <v/>
      </c>
      <c r="B1735" t="inlineStr">
        <is>
          <t>&lt;http://purl.obolibrary.org/obo/UBERON_0003714&gt;</t>
        </is>
      </c>
      <c r="C1735" t="inlineStr">
        <is>
          <t>septum pellucidum</t>
        </is>
      </c>
      <c r="D1735" t="inlineStr">
        <is>
          <t>&lt;http://purl.obolibrary.org/obo/DHBA_12098&gt;</t>
        </is>
      </c>
    </row>
    <row r="1736">
      <c r="A1736">
        <f>HYPERLINK("https://www.ebi.ac.uk/ols/ontologies/uberon/terms?iri=http://purl.obolibrary.org/obo/UBERON_0003714","neural tissue")</f>
        <v/>
      </c>
      <c r="B1736" t="inlineStr">
        <is>
          <t>&lt;http://purl.obolibrary.org/obo/UBERON_0003714&gt;</t>
        </is>
      </c>
      <c r="C1736" t="inlineStr">
        <is>
          <t>roof plate of midbrain</t>
        </is>
      </c>
      <c r="D1736" t="inlineStr">
        <is>
          <t>&lt;http://purl.obolibrary.org/obo/DHBA_12320&gt;</t>
        </is>
      </c>
    </row>
    <row r="1737">
      <c r="A1737">
        <f>HYPERLINK("https://www.ebi.ac.uk/ols/ontologies/uberon/terms?iri=http://purl.obolibrary.org/obo/UBERON_0003714","neural tissue")</f>
        <v/>
      </c>
      <c r="B1737" t="inlineStr">
        <is>
          <t>&lt;http://purl.obolibrary.org/obo/UBERON_0003714&gt;</t>
        </is>
      </c>
      <c r="C1737" t="inlineStr">
        <is>
          <t>cerebellar plate</t>
        </is>
      </c>
      <c r="D1737" t="inlineStr">
        <is>
          <t>&lt;http://purl.obolibrary.org/obo/DHBA_12698&gt;</t>
        </is>
      </c>
    </row>
    <row r="1738">
      <c r="A1738">
        <f>HYPERLINK("https://www.ebi.ac.uk/ols/ontologies/uberon/terms?iri=http://purl.obolibrary.org/obo/UBERON_0003714","neural tissue")</f>
        <v/>
      </c>
      <c r="B1738" t="inlineStr">
        <is>
          <t>&lt;http://purl.obolibrary.org/obo/UBERON_0003714&gt;</t>
        </is>
      </c>
      <c r="C1738" t="inlineStr">
        <is>
          <t>stratum lacunosum-moleculare of uncal CA1</t>
        </is>
      </c>
      <c r="D1738" t="inlineStr">
        <is>
          <t>&lt;http://purl.obolibrary.org/obo/DHBA_266441271&gt;</t>
        </is>
      </c>
    </row>
    <row r="1739">
      <c r="A1739">
        <f>HYPERLINK("https://www.ebi.ac.uk/ols/ontologies/uberon/terms?iri=http://purl.obolibrary.org/obo/UBERON_0003714","neural tissue")</f>
        <v/>
      </c>
      <c r="B1739" t="inlineStr">
        <is>
          <t>&lt;http://purl.obolibrary.org/obo/UBERON_0003714&gt;</t>
        </is>
      </c>
      <c r="C1739" t="inlineStr">
        <is>
          <t>stratum radiatum of uncal CA1</t>
        </is>
      </c>
      <c r="D1739" t="inlineStr">
        <is>
          <t>&lt;http://purl.obolibrary.org/obo/DHBA_266441283&gt;</t>
        </is>
      </c>
    </row>
    <row r="1740">
      <c r="A1740">
        <f>HYPERLINK("https://www.ebi.ac.uk/ols/ontologies/uberon/terms?iri=http://purl.obolibrary.org/obo/UBERON_0003714","neural tissue")</f>
        <v/>
      </c>
      <c r="B1740" t="inlineStr">
        <is>
          <t>&lt;http://purl.obolibrary.org/obo/UBERON_0003714&gt;</t>
        </is>
      </c>
      <c r="C1740" t="inlineStr">
        <is>
          <t>stratum pyramidale of uncal CA1</t>
        </is>
      </c>
      <c r="D1740" t="inlineStr">
        <is>
          <t>&lt;http://purl.obolibrary.org/obo/DHBA_266441287&gt;</t>
        </is>
      </c>
    </row>
    <row r="1741">
      <c r="A1741">
        <f>HYPERLINK("https://www.ebi.ac.uk/ols/ontologies/uberon/terms?iri=http://purl.obolibrary.org/obo/UBERON_0003714","neural tissue")</f>
        <v/>
      </c>
      <c r="B1741" t="inlineStr">
        <is>
          <t>&lt;http://purl.obolibrary.org/obo/UBERON_0003714&gt;</t>
        </is>
      </c>
      <c r="C1741" t="inlineStr">
        <is>
          <t>stratum oriens of uncal CA1</t>
        </is>
      </c>
      <c r="D1741" t="inlineStr">
        <is>
          <t>&lt;http://purl.obolibrary.org/obo/DHBA_266441291&gt;</t>
        </is>
      </c>
    </row>
    <row r="1742">
      <c r="A1742">
        <f>HYPERLINK("https://www.ebi.ac.uk/ols/ontologies/uberon/terms?iri=http://purl.obolibrary.org/obo/UBERON_0003714","neural tissue")</f>
        <v/>
      </c>
      <c r="B1742" t="inlineStr">
        <is>
          <t>&lt;http://purl.obolibrary.org/obo/UBERON_0003714&gt;</t>
        </is>
      </c>
      <c r="C1742" t="inlineStr">
        <is>
          <t>stratum lacunosum-moleculare of uncal CA2</t>
        </is>
      </c>
      <c r="D1742" t="inlineStr">
        <is>
          <t>&lt;http://purl.obolibrary.org/obo/DHBA_266441315&gt;</t>
        </is>
      </c>
    </row>
    <row r="1743">
      <c r="A1743">
        <f>HYPERLINK("https://www.ebi.ac.uk/ols/ontologies/uberon/terms?iri=http://purl.obolibrary.org/obo/UBERON_0003714","neural tissue")</f>
        <v/>
      </c>
      <c r="B1743" t="inlineStr">
        <is>
          <t>&lt;http://purl.obolibrary.org/obo/UBERON_0003714&gt;</t>
        </is>
      </c>
      <c r="C1743" t="inlineStr">
        <is>
          <t>stratum radiatum of uncal CA2</t>
        </is>
      </c>
      <c r="D1743" t="inlineStr">
        <is>
          <t>&lt;http://purl.obolibrary.org/obo/DHBA_266441327&gt;</t>
        </is>
      </c>
    </row>
    <row r="1744">
      <c r="A1744">
        <f>HYPERLINK("https://www.ebi.ac.uk/ols/ontologies/uberon/terms?iri=http://purl.obolibrary.org/obo/UBERON_0003714","neural tissue")</f>
        <v/>
      </c>
      <c r="B1744" t="inlineStr">
        <is>
          <t>&lt;http://purl.obolibrary.org/obo/UBERON_0003714&gt;</t>
        </is>
      </c>
      <c r="C1744" t="inlineStr">
        <is>
          <t>stratum pyramidale of uncal CA2</t>
        </is>
      </c>
      <c r="D1744" t="inlineStr">
        <is>
          <t>&lt;http://purl.obolibrary.org/obo/DHBA_266441331&gt;</t>
        </is>
      </c>
    </row>
    <row r="1745">
      <c r="A1745">
        <f>HYPERLINK("https://www.ebi.ac.uk/ols/ontologies/uberon/terms?iri=http://purl.obolibrary.org/obo/UBERON_0003714","neural tissue")</f>
        <v/>
      </c>
      <c r="B1745" t="inlineStr">
        <is>
          <t>&lt;http://purl.obolibrary.org/obo/UBERON_0003714&gt;</t>
        </is>
      </c>
      <c r="C1745" t="inlineStr">
        <is>
          <t>stratum oriens of uncal CA2</t>
        </is>
      </c>
      <c r="D1745" t="inlineStr">
        <is>
          <t>&lt;http://purl.obolibrary.org/obo/DHBA_266441335&gt;</t>
        </is>
      </c>
    </row>
    <row r="1746">
      <c r="A1746">
        <f>HYPERLINK("https://www.ebi.ac.uk/ols/ontologies/uberon/terms?iri=http://purl.obolibrary.org/obo/UBERON_0003714","neural tissue")</f>
        <v/>
      </c>
      <c r="B1746" t="inlineStr">
        <is>
          <t>&lt;http://purl.obolibrary.org/obo/UBERON_0003714&gt;</t>
        </is>
      </c>
      <c r="C1746" t="inlineStr">
        <is>
          <t>stratum lacunosum-moleculare of uncal CA3</t>
        </is>
      </c>
      <c r="D1746" t="inlineStr">
        <is>
          <t>&lt;http://purl.obolibrary.org/obo/DHBA_266441359&gt;</t>
        </is>
      </c>
    </row>
    <row r="1747">
      <c r="A1747">
        <f>HYPERLINK("https://www.ebi.ac.uk/ols/ontologies/uberon/terms?iri=http://purl.obolibrary.org/obo/UBERON_0003714","neural tissue")</f>
        <v/>
      </c>
      <c r="B1747" t="inlineStr">
        <is>
          <t>&lt;http://purl.obolibrary.org/obo/UBERON_0003714&gt;</t>
        </is>
      </c>
      <c r="C1747" t="inlineStr">
        <is>
          <t>stratum radiatum of uncal CA3</t>
        </is>
      </c>
      <c r="D1747" t="inlineStr">
        <is>
          <t>&lt;http://purl.obolibrary.org/obo/DHBA_266441371&gt;</t>
        </is>
      </c>
    </row>
    <row r="1748">
      <c r="A1748">
        <f>HYPERLINK("https://www.ebi.ac.uk/ols/ontologies/uberon/terms?iri=http://purl.obolibrary.org/obo/UBERON_0003714","neural tissue")</f>
        <v/>
      </c>
      <c r="B1748" t="inlineStr">
        <is>
          <t>&lt;http://purl.obolibrary.org/obo/UBERON_0003714&gt;</t>
        </is>
      </c>
      <c r="C1748" t="inlineStr">
        <is>
          <t>stratum pyramidale of uncal CA3</t>
        </is>
      </c>
      <c r="D1748" t="inlineStr">
        <is>
          <t>&lt;http://purl.obolibrary.org/obo/DHBA_266441379&gt;</t>
        </is>
      </c>
    </row>
    <row r="1749">
      <c r="A1749">
        <f>HYPERLINK("https://www.ebi.ac.uk/ols/ontologies/uberon/terms?iri=http://purl.obolibrary.org/obo/UBERON_0003714","neural tissue")</f>
        <v/>
      </c>
      <c r="B1749" t="inlineStr">
        <is>
          <t>&lt;http://purl.obolibrary.org/obo/UBERON_0003714&gt;</t>
        </is>
      </c>
      <c r="C1749" t="inlineStr">
        <is>
          <t>stratum oriens of uncal CA3</t>
        </is>
      </c>
      <c r="D1749" t="inlineStr">
        <is>
          <t>&lt;http://purl.obolibrary.org/obo/DHBA_266441383&gt;</t>
        </is>
      </c>
    </row>
    <row r="1750">
      <c r="A1750">
        <f>HYPERLINK("https://www.ebi.ac.uk/ols/ontologies/uberon/terms?iri=http://purl.obolibrary.org/obo/UBERON_0003714","neural tissue")</f>
        <v/>
      </c>
      <c r="B1750" t="inlineStr">
        <is>
          <t>&lt;http://purl.obolibrary.org/obo/UBERON_0003714&gt;</t>
        </is>
      </c>
      <c r="C1750" t="inlineStr">
        <is>
          <t>neural plate</t>
        </is>
      </c>
      <c r="D1750" t="inlineStr">
        <is>
          <t>&lt;http://purl.obolibrary.org/obo/DMBA_15565&gt;</t>
        </is>
      </c>
    </row>
    <row r="1751">
      <c r="A1751">
        <f>HYPERLINK("https://www.ebi.ac.uk/ols/ontologies/uberon/terms?iri=http://purl.obolibrary.org/obo/UBERON_0003714","neural tissue")</f>
        <v/>
      </c>
      <c r="B1751" t="inlineStr">
        <is>
          <t>&lt;http://purl.obolibrary.org/obo/UBERON_0003714&gt;</t>
        </is>
      </c>
      <c r="C1751" t="inlineStr">
        <is>
          <t>Field CA3, stratum lucidum</t>
        </is>
      </c>
      <c r="D1751" t="inlineStr">
        <is>
          <t>&lt;http://purl.obolibrary.org/obo/DMBA_16144&gt;</t>
        </is>
      </c>
    </row>
    <row r="1752">
      <c r="A1752">
        <f>HYPERLINK("https://www.ebi.ac.uk/ols/ontologies/uberon/terms?iri=http://purl.obolibrary.org/obo/UBERON_0003714","neural tissue")</f>
        <v/>
      </c>
      <c r="B1752" t="inlineStr">
        <is>
          <t>&lt;http://purl.obolibrary.org/obo/UBERON_0003714&gt;</t>
        </is>
      </c>
      <c r="C1752" t="inlineStr">
        <is>
          <t>r1 roof plate</t>
        </is>
      </c>
      <c r="D1752" t="inlineStr">
        <is>
          <t>&lt;http://purl.obolibrary.org/obo/DMBA_16916&gt;</t>
        </is>
      </c>
    </row>
    <row r="1753">
      <c r="A1753">
        <f>HYPERLINK("https://www.ebi.ac.uk/ols/ontologies/uberon/terms?iri=http://purl.obolibrary.org/obo/UBERON_0003714","neural tissue")</f>
        <v/>
      </c>
      <c r="B1753" t="inlineStr">
        <is>
          <t>&lt;http://purl.obolibrary.org/obo/UBERON_0003714&gt;</t>
        </is>
      </c>
      <c r="C1753" t="inlineStr">
        <is>
          <t>r1 floor plate</t>
        </is>
      </c>
      <c r="D1753" t="inlineStr">
        <is>
          <t>&lt;http://purl.obolibrary.org/obo/DMBA_17022&gt;</t>
        </is>
      </c>
    </row>
    <row r="1754">
      <c r="A1754">
        <f>HYPERLINK("https://www.ebi.ac.uk/ols/ontologies/uberon/terms?iri=http://purl.obolibrary.org/obo/UBERON_0003714","neural tissue")</f>
        <v/>
      </c>
      <c r="B1754" t="inlineStr">
        <is>
          <t>&lt;http://purl.obolibrary.org/obo/UBERON_0003714&gt;</t>
        </is>
      </c>
      <c r="C1754" t="inlineStr">
        <is>
          <t>r2 roof plate</t>
        </is>
      </c>
      <c r="D1754" t="inlineStr">
        <is>
          <t>&lt;http://purl.obolibrary.org/obo/DMBA_17024&gt;</t>
        </is>
      </c>
    </row>
    <row r="1755">
      <c r="A1755">
        <f>HYPERLINK("https://www.ebi.ac.uk/ols/ontologies/uberon/terms?iri=http://purl.obolibrary.org/obo/UBERON_0003714","neural tissue")</f>
        <v/>
      </c>
      <c r="B1755" t="inlineStr">
        <is>
          <t>&lt;http://purl.obolibrary.org/obo/UBERON_0003714&gt;</t>
        </is>
      </c>
      <c r="C1755" t="inlineStr">
        <is>
          <t>r2 floor plate</t>
        </is>
      </c>
      <c r="D1755" t="inlineStr">
        <is>
          <t>&lt;http://purl.obolibrary.org/obo/DMBA_17091&gt;</t>
        </is>
      </c>
    </row>
    <row r="1756">
      <c r="A1756">
        <f>HYPERLINK("https://www.ebi.ac.uk/ols/ontologies/uberon/terms?iri=http://purl.obolibrary.org/obo/UBERON_0003714","neural tissue")</f>
        <v/>
      </c>
      <c r="B1756" t="inlineStr">
        <is>
          <t>&lt;http://purl.obolibrary.org/obo/UBERON_0003714&gt;</t>
        </is>
      </c>
      <c r="C1756" t="inlineStr">
        <is>
          <t>r3 roof plate</t>
        </is>
      </c>
      <c r="D1756" t="inlineStr">
        <is>
          <t>&lt;http://purl.obolibrary.org/obo/DMBA_17094&gt;</t>
        </is>
      </c>
    </row>
    <row r="1757">
      <c r="A1757">
        <f>HYPERLINK("https://www.ebi.ac.uk/ols/ontologies/uberon/terms?iri=http://purl.obolibrary.org/obo/UBERON_0003714","neural tissue")</f>
        <v/>
      </c>
      <c r="B1757" t="inlineStr">
        <is>
          <t>&lt;http://purl.obolibrary.org/obo/UBERON_0003714&gt;</t>
        </is>
      </c>
      <c r="C1757" t="inlineStr">
        <is>
          <t>r3 floor plate</t>
        </is>
      </c>
      <c r="D1757" t="inlineStr">
        <is>
          <t>&lt;http://purl.obolibrary.org/obo/DMBA_17155&gt;</t>
        </is>
      </c>
    </row>
    <row r="1758">
      <c r="A1758">
        <f>HYPERLINK("https://www.ebi.ac.uk/ols/ontologies/uberon/terms?iri=http://purl.obolibrary.org/obo/UBERON_0003714","neural tissue")</f>
        <v/>
      </c>
      <c r="B1758" t="inlineStr">
        <is>
          <t>&lt;http://purl.obolibrary.org/obo/UBERON_0003714&gt;</t>
        </is>
      </c>
      <c r="C1758" t="inlineStr">
        <is>
          <t>r4 roof plate</t>
        </is>
      </c>
      <c r="D1758" t="inlineStr">
        <is>
          <t>&lt;http://purl.obolibrary.org/obo/DMBA_17157&gt;</t>
        </is>
      </c>
    </row>
    <row r="1759">
      <c r="A1759">
        <f>HYPERLINK("https://www.ebi.ac.uk/ols/ontologies/uberon/terms?iri=http://purl.obolibrary.org/obo/UBERON_0003714","neural tissue")</f>
        <v/>
      </c>
      <c r="B1759" t="inlineStr">
        <is>
          <t>&lt;http://purl.obolibrary.org/obo/UBERON_0003714&gt;</t>
        </is>
      </c>
      <c r="C1759" t="inlineStr">
        <is>
          <t>r4 floor plate</t>
        </is>
      </c>
      <c r="D1759" t="inlineStr">
        <is>
          <t>&lt;http://purl.obolibrary.org/obo/DMBA_17219&gt;</t>
        </is>
      </c>
    </row>
    <row r="1760">
      <c r="A1760">
        <f>HYPERLINK("https://www.ebi.ac.uk/ols/ontologies/uberon/terms?iri=http://purl.obolibrary.org/obo/UBERON_0003714","neural tissue")</f>
        <v/>
      </c>
      <c r="B1760" t="inlineStr">
        <is>
          <t>&lt;http://purl.obolibrary.org/obo/UBERON_0003714&gt;</t>
        </is>
      </c>
      <c r="C1760" t="inlineStr">
        <is>
          <t>r5 roof plate</t>
        </is>
      </c>
      <c r="D1760" t="inlineStr">
        <is>
          <t>&lt;http://purl.obolibrary.org/obo/DMBA_17222&gt;</t>
        </is>
      </c>
    </row>
    <row r="1761">
      <c r="A1761">
        <f>HYPERLINK("https://www.ebi.ac.uk/ols/ontologies/uberon/terms?iri=http://purl.obolibrary.org/obo/UBERON_0003714","neural tissue")</f>
        <v/>
      </c>
      <c r="B1761" t="inlineStr">
        <is>
          <t>&lt;http://purl.obolibrary.org/obo/UBERON_0003714&gt;</t>
        </is>
      </c>
      <c r="C1761" t="inlineStr">
        <is>
          <t>r5 floor plate</t>
        </is>
      </c>
      <c r="D1761" t="inlineStr">
        <is>
          <t>&lt;http://purl.obolibrary.org/obo/DMBA_17289&gt;</t>
        </is>
      </c>
    </row>
    <row r="1762">
      <c r="A1762">
        <f>HYPERLINK("https://www.ebi.ac.uk/ols/ontologies/uberon/terms?iri=http://purl.obolibrary.org/obo/UBERON_0003714","neural tissue")</f>
        <v/>
      </c>
      <c r="B1762" t="inlineStr">
        <is>
          <t>&lt;http://purl.obolibrary.org/obo/UBERON_0003714&gt;</t>
        </is>
      </c>
      <c r="C1762" t="inlineStr">
        <is>
          <t>r6 roof plate</t>
        </is>
      </c>
      <c r="D1762" t="inlineStr">
        <is>
          <t>&lt;http://purl.obolibrary.org/obo/DMBA_17291&gt;</t>
        </is>
      </c>
    </row>
    <row r="1763">
      <c r="A1763">
        <f>HYPERLINK("https://www.ebi.ac.uk/ols/ontologies/uberon/terms?iri=http://purl.obolibrary.org/obo/UBERON_0003714","neural tissue")</f>
        <v/>
      </c>
      <c r="B1763" t="inlineStr">
        <is>
          <t>&lt;http://purl.obolibrary.org/obo/UBERON_0003714&gt;</t>
        </is>
      </c>
      <c r="C1763" t="inlineStr">
        <is>
          <t>r6 floor plate</t>
        </is>
      </c>
      <c r="D1763" t="inlineStr">
        <is>
          <t>&lt;http://purl.obolibrary.org/obo/DMBA_17351&gt;</t>
        </is>
      </c>
    </row>
    <row r="1764">
      <c r="A1764">
        <f>HYPERLINK("https://www.ebi.ac.uk/ols/ontologies/uberon/terms?iri=http://purl.obolibrary.org/obo/UBERON_0003714","neural tissue")</f>
        <v/>
      </c>
      <c r="B1764" t="inlineStr">
        <is>
          <t>&lt;http://purl.obolibrary.org/obo/UBERON_0003714&gt;</t>
        </is>
      </c>
      <c r="C1764" t="inlineStr">
        <is>
          <t>r7 roof plate</t>
        </is>
      </c>
      <c r="D1764" t="inlineStr">
        <is>
          <t>&lt;http://purl.obolibrary.org/obo/DMBA_17354&gt;</t>
        </is>
      </c>
    </row>
    <row r="1765">
      <c r="A1765">
        <f>HYPERLINK("https://www.ebi.ac.uk/ols/ontologies/uberon/terms?iri=http://purl.obolibrary.org/obo/UBERON_0003714","neural tissue")</f>
        <v/>
      </c>
      <c r="B1765" t="inlineStr">
        <is>
          <t>&lt;http://purl.obolibrary.org/obo/UBERON_0003714&gt;</t>
        </is>
      </c>
      <c r="C1765" t="inlineStr">
        <is>
          <t>r7 floor plate</t>
        </is>
      </c>
      <c r="D1765" t="inlineStr">
        <is>
          <t>&lt;http://purl.obolibrary.org/obo/DMBA_17415&gt;</t>
        </is>
      </c>
    </row>
    <row r="1766">
      <c r="A1766">
        <f>HYPERLINK("https://www.ebi.ac.uk/ols/ontologies/uberon/terms?iri=http://purl.obolibrary.org/obo/UBERON_0003714","neural tissue")</f>
        <v/>
      </c>
      <c r="B1766" t="inlineStr">
        <is>
          <t>&lt;http://purl.obolibrary.org/obo/UBERON_0003714&gt;</t>
        </is>
      </c>
      <c r="C1766" t="inlineStr">
        <is>
          <t>r8 roof plate</t>
        </is>
      </c>
      <c r="D1766" t="inlineStr">
        <is>
          <t>&lt;http://purl.obolibrary.org/obo/DMBA_17417&gt;</t>
        </is>
      </c>
    </row>
    <row r="1767">
      <c r="A1767">
        <f>HYPERLINK("https://www.ebi.ac.uk/ols/ontologies/uberon/terms?iri=http://purl.obolibrary.org/obo/UBERON_0003714","neural tissue")</f>
        <v/>
      </c>
      <c r="B1767" t="inlineStr">
        <is>
          <t>&lt;http://purl.obolibrary.org/obo/UBERON_0003714&gt;</t>
        </is>
      </c>
      <c r="C1767" t="inlineStr">
        <is>
          <t>r8 floor plate</t>
        </is>
      </c>
      <c r="D1767" t="inlineStr">
        <is>
          <t>&lt;http://purl.obolibrary.org/obo/DMBA_17475&gt;</t>
        </is>
      </c>
    </row>
    <row r="1768">
      <c r="A1768">
        <f>HYPERLINK("https://www.ebi.ac.uk/ols/ontologies/uberon/terms?iri=http://purl.obolibrary.org/obo/UBERON_0003714","neural tissue")</f>
        <v/>
      </c>
      <c r="B1768" t="inlineStr">
        <is>
          <t>&lt;http://purl.obolibrary.org/obo/UBERON_0003714&gt;</t>
        </is>
      </c>
      <c r="C1768" t="inlineStr">
        <is>
          <t>lateral nucleus of the pulvinar, left</t>
        </is>
      </c>
      <c r="D1768" t="inlineStr">
        <is>
          <t>&lt;http://purl.obolibrary.org/obo/HBA_4413&gt;</t>
        </is>
      </c>
    </row>
    <row r="1769">
      <c r="A1769">
        <f>HYPERLINK("https://www.ebi.ac.uk/ols/ontologies/uberon/terms?iri=http://purl.obolibrary.org/obo/UBERON_0003714","neural tissue")</f>
        <v/>
      </c>
      <c r="B1769" t="inlineStr">
        <is>
          <t>&lt;http://purl.obolibrary.org/obo/UBERON_0003714&gt;</t>
        </is>
      </c>
      <c r="C1769" t="inlineStr">
        <is>
          <t>Dentate gyrus, subgranular zone</t>
        </is>
      </c>
      <c r="D1769" t="inlineStr">
        <is>
          <t>&lt;http://purl.obolibrary.org/obo/MBA_10702&gt;</t>
        </is>
      </c>
    </row>
    <row r="1770">
      <c r="A1770">
        <f>HYPERLINK("https://www.ebi.ac.uk/ols/ontologies/uberon/terms?iri=http://purl.obolibrary.org/obo/UBERON_0003714","neural tissue")</f>
        <v/>
      </c>
      <c r="B1770" t="inlineStr">
        <is>
          <t>&lt;http://purl.obolibrary.org/obo/UBERON_0003714&gt;</t>
        </is>
      </c>
      <c r="C1770" t="inlineStr">
        <is>
          <t>Field CA3, stratum lucidum</t>
        </is>
      </c>
      <c r="D1770" t="inlineStr">
        <is>
          <t>&lt;http://purl.obolibrary.org/obo/MBA_479&gt;</t>
        </is>
      </c>
    </row>
    <row r="1771">
      <c r="A1771">
        <f>HYPERLINK("https://www.ebi.ac.uk/ols/ontologies/uberon/terms?iri=http://purl.obolibrary.org/obo/UBERON_0003714","neural tissue")</f>
        <v/>
      </c>
      <c r="B1771" t="inlineStr">
        <is>
          <t>&lt;http://purl.obolibrary.org/obo/UBERON_0003714&gt;</t>
        </is>
      </c>
      <c r="C1771" t="inlineStr">
        <is>
          <t>hippocampal stratum lucidum of CA3</t>
        </is>
      </c>
      <c r="D1771" t="inlineStr">
        <is>
          <t>&lt;http://purl.obolibrary.org/obo/PBA_10071&gt;</t>
        </is>
      </c>
    </row>
    <row r="1772">
      <c r="A1772">
        <f>HYPERLINK("https://www.ebi.ac.uk/ols/ontologies/uberon/terms?iri=http://purl.obolibrary.org/obo/UBERON_0001049","neural tube")</f>
        <v/>
      </c>
      <c r="B1772" t="inlineStr">
        <is>
          <t>&lt;http://purl.obolibrary.org/obo/UBERON_0001049&gt;</t>
        </is>
      </c>
      <c r="C1772" t="inlineStr">
        <is>
          <t>neural tube</t>
        </is>
      </c>
      <c r="D1772" t="inlineStr">
        <is>
          <t>&lt;http://purl.obolibrary.org/obo/DHBA_10154&gt;</t>
        </is>
      </c>
    </row>
    <row r="1773">
      <c r="A1773">
        <f>HYPERLINK("https://www.ebi.ac.uk/ols/ontologies/uberon/terms?iri=http://purl.obolibrary.org/obo/UBERON_0008823","neural tube derived brain")</f>
        <v/>
      </c>
      <c r="B1773" t="inlineStr">
        <is>
          <t>&lt;http://purl.obolibrary.org/obo/UBERON_0008823&gt;</t>
        </is>
      </c>
      <c r="C1773" t="inlineStr">
        <is>
          <t>Basic cell groups and regions</t>
        </is>
      </c>
      <c r="D1773" t="inlineStr">
        <is>
          <t>&lt;http://purl.obolibrary.org/obo/MBA_8&gt;</t>
        </is>
      </c>
    </row>
    <row r="1774">
      <c r="A1774">
        <f>HYPERLINK("https://www.ebi.ac.uk/ols/ontologies/uberon/terms?iri=http://purl.obolibrary.org/obo/UBERON_0008823","neural tube derived brain")</f>
        <v/>
      </c>
      <c r="B1774" t="inlineStr">
        <is>
          <t>&lt;http://purl.obolibrary.org/obo/UBERON_0008823&gt;</t>
        </is>
      </c>
      <c r="C1774" t="inlineStr">
        <is>
          <t>root</t>
        </is>
      </c>
      <c r="D1774" t="inlineStr">
        <is>
          <t>&lt;http://purl.obolibrary.org/obo/MBA_997&gt;</t>
        </is>
      </c>
    </row>
    <row r="1775">
      <c r="A1775">
        <f>HYPERLINK("https://www.ebi.ac.uk/ols/ontologies/uberon/terms?iri=http://purl.obolibrary.org/obo/UBERON_0008823","neural tube derived brain")</f>
        <v/>
      </c>
      <c r="B1775" t="inlineStr">
        <is>
          <t>&lt;http://purl.obolibrary.org/obo/UBERON_0008823&gt;</t>
        </is>
      </c>
      <c r="C1775" t="inlineStr">
        <is>
          <t>brain</t>
        </is>
      </c>
      <c r="D1775" t="inlineStr">
        <is>
          <t>&lt;http://purl.obolibrary.org/obo/PBA_3999&gt;</t>
        </is>
      </c>
    </row>
    <row r="1776">
      <c r="A1776">
        <f>HYPERLINK("https://www.ebi.ac.uk/ols/ontologies/uberon/terms?iri=http://purl.obolibrary.org/obo/UBERON_0002198","neurohypophysis")</f>
        <v/>
      </c>
      <c r="B1776" t="inlineStr">
        <is>
          <t>&lt;http://purl.obolibrary.org/obo/UBERON_0002198&gt;</t>
        </is>
      </c>
      <c r="C1776" t="inlineStr">
        <is>
          <t>neurohypophysis</t>
        </is>
      </c>
      <c r="D1776" t="inlineStr">
        <is>
          <t>&lt;http://purl.obolibrary.org/obo/DMBA_15691&gt;</t>
        </is>
      </c>
    </row>
    <row r="1777">
      <c r="A1777">
        <f>HYPERLINK("https://www.ebi.ac.uk/ols/ontologies/uberon/terms?iri=http://purl.obolibrary.org/obo/UBERON_0004731","neuromere")</f>
        <v/>
      </c>
      <c r="B1777" t="inlineStr">
        <is>
          <t>&lt;http://purl.obolibrary.org/obo/UBERON_0004731&gt;</t>
        </is>
      </c>
      <c r="C1777" t="inlineStr">
        <is>
          <t>metencephalon</t>
        </is>
      </c>
      <c r="D1777" t="inlineStr">
        <is>
          <t>&lt;http://purl.obolibrary.org/obo/DHBA_10655&gt;</t>
        </is>
      </c>
    </row>
    <row r="1778">
      <c r="A1778">
        <f>HYPERLINK("https://www.ebi.ac.uk/ols/ontologies/uberon/terms?iri=http://purl.obolibrary.org/obo/UBERON_0004731","neuromere")</f>
        <v/>
      </c>
      <c r="B1778" t="inlineStr">
        <is>
          <t>&lt;http://purl.obolibrary.org/obo/UBERON_0004731&gt;</t>
        </is>
      </c>
      <c r="C1778" t="inlineStr">
        <is>
          <t>myelencephalon (medulla oblongata)</t>
        </is>
      </c>
      <c r="D1778" t="inlineStr">
        <is>
          <t>&lt;http://purl.obolibrary.org/obo/DHBA_10662&gt;</t>
        </is>
      </c>
    </row>
    <row r="1779">
      <c r="A1779">
        <f>HYPERLINK("https://www.ebi.ac.uk/ols/ontologies/uberon/terms?iri=http://purl.obolibrary.org/obo/UBERON_0004731","neuromere")</f>
        <v/>
      </c>
      <c r="B1779" t="inlineStr">
        <is>
          <t>&lt;http://purl.obolibrary.org/obo/UBERON_0004731&gt;</t>
        </is>
      </c>
      <c r="C1779" t="inlineStr">
        <is>
          <t>metencephalon</t>
        </is>
      </c>
      <c r="D1779" t="inlineStr">
        <is>
          <t>&lt;http://purl.obolibrary.org/obo/HBA_4833&gt;</t>
        </is>
      </c>
    </row>
    <row r="1780">
      <c r="A1780">
        <f>HYPERLINK("https://www.ebi.ac.uk/ols/ontologies/uberon/terms?iri=http://purl.obolibrary.org/obo/UBERON_0004731","neuromere")</f>
        <v/>
      </c>
      <c r="B1780" t="inlineStr">
        <is>
          <t>&lt;http://purl.obolibrary.org/obo/UBERON_0004731&gt;</t>
        </is>
      </c>
      <c r="C1780" t="inlineStr">
        <is>
          <t>myelencephalon</t>
        </is>
      </c>
      <c r="D1780" t="inlineStr">
        <is>
          <t>&lt;http://purl.obolibrary.org/obo/HBA_9512&gt;</t>
        </is>
      </c>
    </row>
    <row r="1781">
      <c r="A1781">
        <f>HYPERLINK("https://www.ebi.ac.uk/ols/ontologies/uberon/terms?iri=http://purl.obolibrary.org/obo/UBERON_0014169","nigrostriatal tract")</f>
        <v/>
      </c>
      <c r="B1781" t="inlineStr">
        <is>
          <t>&lt;http://purl.obolibrary.org/obo/UBERON_0014169&gt;</t>
        </is>
      </c>
      <c r="C1781" t="inlineStr">
        <is>
          <t>nigrostriatal tract</t>
        </is>
      </c>
      <c r="D1781" t="inlineStr">
        <is>
          <t>&lt;http://purl.obolibrary.org/obo/MBA_102&gt;</t>
        </is>
      </c>
    </row>
    <row r="1782">
      <c r="A1782">
        <f>HYPERLINK("https://www.ebi.ac.uk/ols/ontologies/uberon/terms?iri=http://purl.obolibrary.org/obo/UBERON_0001882","nucleus accumbens")</f>
        <v/>
      </c>
      <c r="B1782" t="inlineStr">
        <is>
          <t>&lt;http://purl.obolibrary.org/obo/UBERON_0001882&gt;</t>
        </is>
      </c>
      <c r="C1782" t="inlineStr">
        <is>
          <t>nucleus accumbens</t>
        </is>
      </c>
      <c r="D1782" t="inlineStr">
        <is>
          <t>&lt;http://purl.obolibrary.org/obo/DHBA_10339&gt;</t>
        </is>
      </c>
    </row>
    <row r="1783">
      <c r="A1783">
        <f>HYPERLINK("https://www.ebi.ac.uk/ols/ontologies/uberon/terms?iri=http://purl.obolibrary.org/obo/UBERON_0001882","nucleus accumbens")</f>
        <v/>
      </c>
      <c r="B1783" t="inlineStr">
        <is>
          <t>&lt;http://purl.obolibrary.org/obo/UBERON_0001882&gt;</t>
        </is>
      </c>
      <c r="C1783" t="inlineStr">
        <is>
          <t>nucleus accumbens</t>
        </is>
      </c>
      <c r="D1783" t="inlineStr">
        <is>
          <t>&lt;http://purl.obolibrary.org/obo/HBA_4290&gt;</t>
        </is>
      </c>
    </row>
    <row r="1784">
      <c r="A1784">
        <f>HYPERLINK("https://www.ebi.ac.uk/ols/ontologies/uberon/terms?iri=http://purl.obolibrary.org/obo/UBERON_0001882","nucleus accumbens")</f>
        <v/>
      </c>
      <c r="B1784" t="inlineStr">
        <is>
          <t>&lt;http://purl.obolibrary.org/obo/UBERON_0001882&gt;</t>
        </is>
      </c>
      <c r="C1784" t="inlineStr">
        <is>
          <t>Nucleus accumbens</t>
        </is>
      </c>
      <c r="D1784" t="inlineStr">
        <is>
          <t>&lt;http://purl.obolibrary.org/obo/MBA_56&gt;</t>
        </is>
      </c>
    </row>
    <row r="1785">
      <c r="A1785">
        <f>HYPERLINK("https://www.ebi.ac.uk/ols/ontologies/uberon/terms?iri=http://purl.obolibrary.org/obo/UBERON_0001882","nucleus accumbens")</f>
        <v/>
      </c>
      <c r="B1785" t="inlineStr">
        <is>
          <t>&lt;http://purl.obolibrary.org/obo/UBERON_0001882&gt;</t>
        </is>
      </c>
      <c r="C1785" t="inlineStr">
        <is>
          <t>nucleus accumbens</t>
        </is>
      </c>
      <c r="D1785" t="inlineStr">
        <is>
          <t>&lt;http://purl.obolibrary.org/obo/PBA_10092&gt;</t>
        </is>
      </c>
    </row>
    <row r="1786">
      <c r="A1786">
        <f>HYPERLINK("https://www.ebi.ac.uk/ols/ontologies/uberon/terms?iri=http://purl.obolibrary.org/obo/UBERON_0001719","nucleus ambiguus")</f>
        <v/>
      </c>
      <c r="B1786" t="inlineStr">
        <is>
          <t>&lt;http://purl.obolibrary.org/obo/UBERON_0001719&gt;</t>
        </is>
      </c>
      <c r="C1786" t="inlineStr">
        <is>
          <t>ambiguus nucleus</t>
        </is>
      </c>
      <c r="D1786" t="inlineStr">
        <is>
          <t>&lt;http://purl.obolibrary.org/obo/DHBA_12540&gt;</t>
        </is>
      </c>
    </row>
    <row r="1787">
      <c r="A1787">
        <f>HYPERLINK("https://www.ebi.ac.uk/ols/ontologies/uberon/terms?iri=http://purl.obolibrary.org/obo/UBERON_0001719","nucleus ambiguus")</f>
        <v/>
      </c>
      <c r="B1787" t="inlineStr">
        <is>
          <t>&lt;http://purl.obolibrary.org/obo/UBERON_0001719&gt;</t>
        </is>
      </c>
      <c r="C1787" t="inlineStr">
        <is>
          <t>ambiguus nucleus</t>
        </is>
      </c>
      <c r="D1787" t="inlineStr">
        <is>
          <t>&lt;http://purl.obolibrary.org/obo/HBA_9516&gt;</t>
        </is>
      </c>
    </row>
    <row r="1788">
      <c r="A1788">
        <f>HYPERLINK("https://www.ebi.ac.uk/ols/ontologies/uberon/terms?iri=http://purl.obolibrary.org/obo/UBERON_0001719","nucleus ambiguus")</f>
        <v/>
      </c>
      <c r="B1788" t="inlineStr">
        <is>
          <t>&lt;http://purl.obolibrary.org/obo/UBERON_0001719&gt;</t>
        </is>
      </c>
      <c r="C1788" t="inlineStr">
        <is>
          <t>Nucleus ambiguus</t>
        </is>
      </c>
      <c r="D1788" t="inlineStr">
        <is>
          <t>&lt;http://purl.obolibrary.org/obo/MBA_135&gt;</t>
        </is>
      </c>
    </row>
    <row r="1789">
      <c r="A1789">
        <f>HYPERLINK("https://www.ebi.ac.uk/ols/ontologies/uberon/terms?iri=http://purl.obolibrary.org/obo/UBERON_0035973","nucleus incertus")</f>
        <v/>
      </c>
      <c r="B1789" t="inlineStr">
        <is>
          <t>&lt;http://purl.obolibrary.org/obo/UBERON_0035973&gt;</t>
        </is>
      </c>
      <c r="C1789" t="inlineStr">
        <is>
          <t>nucleus incertus</t>
        </is>
      </c>
      <c r="D1789" t="inlineStr">
        <is>
          <t>&lt;http://purl.obolibrary.org/obo/DHBA_146034972&gt;</t>
        </is>
      </c>
    </row>
    <row r="1790">
      <c r="A1790">
        <f>HYPERLINK("https://www.ebi.ac.uk/ols/ontologies/uberon/terms?iri=http://purl.obolibrary.org/obo/UBERON_0035973","nucleus incertus")</f>
        <v/>
      </c>
      <c r="B1790" t="inlineStr">
        <is>
          <t>&lt;http://purl.obolibrary.org/obo/UBERON_0035973&gt;</t>
        </is>
      </c>
      <c r="C1790" t="inlineStr">
        <is>
          <t>nucleus incertus</t>
        </is>
      </c>
      <c r="D1790" t="inlineStr">
        <is>
          <t>&lt;http://purl.obolibrary.org/obo/DMBA_17084&gt;</t>
        </is>
      </c>
    </row>
    <row r="1791">
      <c r="A1791">
        <f>HYPERLINK("https://www.ebi.ac.uk/ols/ontologies/uberon/terms?iri=http://purl.obolibrary.org/obo/UBERON_0035973","nucleus incertus")</f>
        <v/>
      </c>
      <c r="B1791" t="inlineStr">
        <is>
          <t>&lt;http://purl.obolibrary.org/obo/UBERON_0035973&gt;</t>
        </is>
      </c>
      <c r="C1791" t="inlineStr">
        <is>
          <t>Nucleus incertus</t>
        </is>
      </c>
      <c r="D1791" t="inlineStr">
        <is>
          <t>&lt;http://purl.obolibrary.org/obo/MBA_604&gt;</t>
        </is>
      </c>
    </row>
    <row r="1792">
      <c r="A1792">
        <f>HYPERLINK("https://www.ebi.ac.uk/ols/ontologies/uberon/terms?iri=http://purl.obolibrary.org/obo/UBERON_0002876","nucleus intercalatus")</f>
        <v/>
      </c>
      <c r="B1792" t="inlineStr">
        <is>
          <t>&lt;http://purl.obolibrary.org/obo/UBERON_0002876&gt;</t>
        </is>
      </c>
      <c r="C1792" t="inlineStr">
        <is>
          <t>intercalated nucleus of medulla</t>
        </is>
      </c>
      <c r="D1792" t="inlineStr">
        <is>
          <t>&lt;http://purl.obolibrary.org/obo/DHBA_12612&gt;</t>
        </is>
      </c>
    </row>
    <row r="1793">
      <c r="A1793">
        <f>HYPERLINK("https://www.ebi.ac.uk/ols/ontologies/uberon/terms?iri=http://purl.obolibrary.org/obo/UBERON_0002876","nucleus intercalatus")</f>
        <v/>
      </c>
      <c r="B1793" t="inlineStr">
        <is>
          <t>&lt;http://purl.obolibrary.org/obo/UBERON_0002876&gt;</t>
        </is>
      </c>
      <c r="C1793" t="inlineStr">
        <is>
          <t>intercalate nucleus</t>
        </is>
      </c>
      <c r="D1793" t="inlineStr">
        <is>
          <t>&lt;http://purl.obolibrary.org/obo/DMBA_16339&gt;</t>
        </is>
      </c>
    </row>
    <row r="1794">
      <c r="A1794">
        <f>HYPERLINK("https://www.ebi.ac.uk/ols/ontologies/uberon/terms?iri=http://purl.obolibrary.org/obo/UBERON_0002876","nucleus intercalatus")</f>
        <v/>
      </c>
      <c r="B1794" t="inlineStr">
        <is>
          <t>&lt;http://purl.obolibrary.org/obo/UBERON_0002876&gt;</t>
        </is>
      </c>
      <c r="C1794" t="inlineStr">
        <is>
          <t>intercalated nucleus</t>
        </is>
      </c>
      <c r="D1794" t="inlineStr">
        <is>
          <t>&lt;http://purl.obolibrary.org/obo/HBA_9572&gt;</t>
        </is>
      </c>
    </row>
    <row r="1795">
      <c r="A1795">
        <f>HYPERLINK("https://www.ebi.ac.uk/ols/ontologies/uberon/terms?iri=http://purl.obolibrary.org/obo/UBERON_0002876","nucleus intercalatus")</f>
        <v/>
      </c>
      <c r="B1795" t="inlineStr">
        <is>
          <t>&lt;http://purl.obolibrary.org/obo/UBERON_0002876&gt;</t>
        </is>
      </c>
      <c r="C1795" t="inlineStr">
        <is>
          <t>Nucleus intercalatus</t>
        </is>
      </c>
      <c r="D1795" t="inlineStr">
        <is>
          <t>&lt;http://purl.obolibrary.org/obo/MBA_161&gt;</t>
        </is>
      </c>
    </row>
    <row r="1796">
      <c r="A1796">
        <f>HYPERLINK("https://www.ebi.ac.uk/ols/ontologies/uberon/terms?iri=http://purl.obolibrary.org/obo/UBERON_0002933","nucleus of anterior commissure")</f>
        <v/>
      </c>
      <c r="B1796" t="inlineStr">
        <is>
          <t>&lt;http://purl.obolibrary.org/obo/UBERON_0002933&gt;</t>
        </is>
      </c>
      <c r="C1796" t="inlineStr">
        <is>
          <t>bed nucleus of the anterior commissure</t>
        </is>
      </c>
      <c r="D1796" t="inlineStr">
        <is>
          <t>&lt;http://purl.obolibrary.org/obo/DMBA_15794&gt;</t>
        </is>
      </c>
    </row>
    <row r="1797">
      <c r="A1797">
        <f>HYPERLINK("https://www.ebi.ac.uk/ols/ontologies/uberon/terms?iri=http://purl.obolibrary.org/obo/UBERON_0002933","nucleus of anterior commissure")</f>
        <v/>
      </c>
      <c r="B1797" t="inlineStr">
        <is>
          <t>&lt;http://purl.obolibrary.org/obo/UBERON_0002933&gt;</t>
        </is>
      </c>
      <c r="C1797" t="inlineStr">
        <is>
          <t>nucleus of the anterior commissure, left</t>
        </is>
      </c>
      <c r="D1797" t="inlineStr">
        <is>
          <t>&lt;http://purl.obolibrary.org/obo/HBA_4312&gt;</t>
        </is>
      </c>
    </row>
    <row r="1798">
      <c r="A1798">
        <f>HYPERLINK("https://www.ebi.ac.uk/ols/ontologies/uberon/terms?iri=http://purl.obolibrary.org/obo/UBERON_0002933","nucleus of anterior commissure")</f>
        <v/>
      </c>
      <c r="B1798" t="inlineStr">
        <is>
          <t>&lt;http://purl.obolibrary.org/obo/UBERON_0002933&gt;</t>
        </is>
      </c>
      <c r="C1798" t="inlineStr">
        <is>
          <t>Bed nucleus of the anterior commissure</t>
        </is>
      </c>
      <c r="D1798" t="inlineStr">
        <is>
          <t>&lt;http://purl.obolibrary.org/obo/MBA_287&gt;</t>
        </is>
      </c>
    </row>
    <row r="1799">
      <c r="A1799">
        <f>HYPERLINK("https://www.ebi.ac.uk/ols/ontologies/uberon/terms?iri=http://purl.obolibrary.org/obo/UBERON_0002308","nucleus of brain")</f>
        <v/>
      </c>
      <c r="B1799" t="inlineStr">
        <is>
          <t>&lt;http://purl.obolibrary.org/obo/UBERON_0002308&gt;</t>
        </is>
      </c>
      <c r="C1799" t="inlineStr">
        <is>
          <t>lateral spinal nucleus</t>
        </is>
      </c>
      <c r="D1799" t="inlineStr">
        <is>
          <t>&lt;http://purl.obolibrary.org/obo/DMBA_17690&gt;</t>
        </is>
      </c>
    </row>
    <row r="1800">
      <c r="A1800">
        <f>HYPERLINK("https://www.ebi.ac.uk/ols/ontologies/uberon/terms?iri=http://purl.obolibrary.org/obo/UBERON_0002308","nucleus of brain")</f>
        <v/>
      </c>
      <c r="B1800" t="inlineStr">
        <is>
          <t>&lt;http://purl.obolibrary.org/obo/UBERON_0002308&gt;</t>
        </is>
      </c>
      <c r="C1800" t="inlineStr">
        <is>
          <t>lateral cervical nucleus</t>
        </is>
      </c>
      <c r="D1800" t="inlineStr">
        <is>
          <t>&lt;http://purl.obolibrary.org/obo/DMBA_17691&gt;</t>
        </is>
      </c>
    </row>
    <row r="1801">
      <c r="A1801">
        <f>HYPERLINK("https://www.ebi.ac.uk/ols/ontologies/uberon/terms?iri=http://purl.obolibrary.org/obo/UBERON_0001879","nucleus of diagonal band")</f>
        <v/>
      </c>
      <c r="B1801" t="inlineStr">
        <is>
          <t>&lt;http://purl.obolibrary.org/obo/UBERON_0001879&gt;</t>
        </is>
      </c>
      <c r="C1801" t="inlineStr">
        <is>
          <t>nucleus of diagonal band</t>
        </is>
      </c>
      <c r="D1801" t="inlineStr">
        <is>
          <t>&lt;http://purl.obolibrary.org/obo/DHBA_10354&gt;</t>
        </is>
      </c>
    </row>
    <row r="1802">
      <c r="A1802">
        <f>HYPERLINK("https://www.ebi.ac.uk/ols/ontologies/uberon/terms?iri=http://purl.obolibrary.org/obo/UBERON_0001879","nucleus of diagonal band")</f>
        <v/>
      </c>
      <c r="B1802" t="inlineStr">
        <is>
          <t>&lt;http://purl.obolibrary.org/obo/UBERON_0001879&gt;</t>
        </is>
      </c>
      <c r="C1802" t="inlineStr">
        <is>
          <t>nucleus of the diagonal band, left</t>
        </is>
      </c>
      <c r="D1802" t="inlineStr">
        <is>
          <t>&lt;http://purl.obolibrary.org/obo/HBA_4309&gt;</t>
        </is>
      </c>
    </row>
    <row r="1803">
      <c r="A1803">
        <f>HYPERLINK("https://www.ebi.ac.uk/ols/ontologies/uberon/terms?iri=http://purl.obolibrary.org/obo/UBERON_0001879","nucleus of diagonal band")</f>
        <v/>
      </c>
      <c r="B1803" t="inlineStr">
        <is>
          <t>&lt;http://purl.obolibrary.org/obo/UBERON_0001879&gt;</t>
        </is>
      </c>
      <c r="C1803" t="inlineStr">
        <is>
          <t>Diagonal band nucleus</t>
        </is>
      </c>
      <c r="D1803" t="inlineStr">
        <is>
          <t>&lt;http://purl.obolibrary.org/obo/MBA_596&gt;</t>
        </is>
      </c>
    </row>
    <row r="1804">
      <c r="A1804">
        <f>HYPERLINK("https://www.ebi.ac.uk/ols/ontologies/uberon/terms?iri=http://purl.obolibrary.org/obo/UBERON_0015233","nucleus of dorsal thalamus")</f>
        <v/>
      </c>
      <c r="B1804" t="inlineStr">
        <is>
          <t>&lt;http://purl.obolibrary.org/obo/UBERON_0015233&gt;</t>
        </is>
      </c>
      <c r="C1804" t="inlineStr">
        <is>
          <t>subparafascicular nucleus of thalamus</t>
        </is>
      </c>
      <c r="D1804" t="inlineStr">
        <is>
          <t>&lt;http://purl.obolibrary.org/obo/DHBA_13054&gt;</t>
        </is>
      </c>
    </row>
    <row r="1805">
      <c r="A1805">
        <f>HYPERLINK("https://www.ebi.ac.uk/ols/ontologies/uberon/terms?iri=http://purl.obolibrary.org/obo/UBERON_0015233","nucleus of dorsal thalamus")</f>
        <v/>
      </c>
      <c r="B1805" t="inlineStr">
        <is>
          <t>&lt;http://purl.obolibrary.org/obo/UBERON_0015233&gt;</t>
        </is>
      </c>
      <c r="C1805" t="inlineStr">
        <is>
          <t>suprageniculate nucleus</t>
        </is>
      </c>
      <c r="D1805" t="inlineStr">
        <is>
          <t>&lt;http://purl.obolibrary.org/obo/DMBA_16452&gt;</t>
        </is>
      </c>
    </row>
    <row r="1806">
      <c r="A1806">
        <f>HYPERLINK("https://www.ebi.ac.uk/ols/ontologies/uberon/terms?iri=http://purl.obolibrary.org/obo/UBERON_0015233","nucleus of dorsal thalamus")</f>
        <v/>
      </c>
      <c r="B1806" t="inlineStr">
        <is>
          <t>&lt;http://purl.obolibrary.org/obo/UBERON_0015233&gt;</t>
        </is>
      </c>
      <c r="C1806" t="inlineStr">
        <is>
          <t>Suprageniculate nucleus</t>
        </is>
      </c>
      <c r="D1806" t="inlineStr">
        <is>
          <t>&lt;http://purl.obolibrary.org/obo/MBA_325&gt;</t>
        </is>
      </c>
    </row>
    <row r="1807">
      <c r="A1807">
        <f>HYPERLINK("https://www.ebi.ac.uk/ols/ontologies/uberon/terms?iri=http://purl.obolibrary.org/obo/UBERON_0015233","nucleus of dorsal thalamus")</f>
        <v/>
      </c>
      <c r="B1807" t="inlineStr">
        <is>
          <t>&lt;http://purl.obolibrary.org/obo/UBERON_0015233&gt;</t>
        </is>
      </c>
      <c r="C1807" t="inlineStr">
        <is>
          <t>medial nucleus</t>
        </is>
      </c>
      <c r="D1807" t="inlineStr">
        <is>
          <t>&lt;http://purl.obolibrary.org/obo/PBA_10125&gt;</t>
        </is>
      </c>
    </row>
    <row r="1808">
      <c r="A1808">
        <f>HYPERLINK("https://www.ebi.ac.uk/ols/ontologies/uberon/terms?iri=http://purl.obolibrary.org/obo/UBERON_0006840","nucleus of lateral lemniscus")</f>
        <v/>
      </c>
      <c r="B1808" t="inlineStr">
        <is>
          <t>&lt;http://purl.obolibrary.org/obo/UBERON_0006840&gt;</t>
        </is>
      </c>
      <c r="C1808" t="inlineStr">
        <is>
          <t>nuclei of lateral lemniscus</t>
        </is>
      </c>
      <c r="D1808" t="inlineStr">
        <is>
          <t>&lt;http://purl.obolibrary.org/obo/DHBA_12454&gt;</t>
        </is>
      </c>
    </row>
    <row r="1809">
      <c r="A1809">
        <f>HYPERLINK("https://www.ebi.ac.uk/ols/ontologies/uberon/terms?iri=http://purl.obolibrary.org/obo/UBERON_0006840","nucleus of lateral lemniscus")</f>
        <v/>
      </c>
      <c r="B1809" t="inlineStr">
        <is>
          <t>&lt;http://purl.obolibrary.org/obo/UBERON_0006840&gt;</t>
        </is>
      </c>
      <c r="C1809" t="inlineStr">
        <is>
          <t>Nucleus of the lateral lemniscus</t>
        </is>
      </c>
      <c r="D1809" t="inlineStr">
        <is>
          <t>&lt;http://purl.obolibrary.org/obo/MBA_612&gt;</t>
        </is>
      </c>
    </row>
    <row r="1810">
      <c r="A1810">
        <f>HYPERLINK("https://www.ebi.ac.uk/ols/ontologies/uberon/terms?iri=http://purl.obolibrary.org/obo/UBERON_0002893","nucleus of lateral olfactory tract")</f>
        <v/>
      </c>
      <c r="B1810" t="inlineStr">
        <is>
          <t>&lt;http://purl.obolibrary.org/obo/UBERON_0002893&gt;</t>
        </is>
      </c>
      <c r="C1810" t="inlineStr">
        <is>
          <t>nucleus of lateral olfactory tract</t>
        </is>
      </c>
      <c r="D1810" t="inlineStr">
        <is>
          <t>&lt;http://purl.obolibrary.org/obo/DHBA_10309&gt;</t>
        </is>
      </c>
    </row>
    <row r="1811">
      <c r="A1811">
        <f>HYPERLINK("https://www.ebi.ac.uk/ols/ontologies/uberon/terms?iri=http://purl.obolibrary.org/obo/UBERON_0002893","nucleus of lateral olfactory tract")</f>
        <v/>
      </c>
      <c r="B1811" t="inlineStr">
        <is>
          <t>&lt;http://purl.obolibrary.org/obo/UBERON_0002893&gt;</t>
        </is>
      </c>
      <c r="C1811" t="inlineStr">
        <is>
          <t>nucleus of the lateral olfactory tract</t>
        </is>
      </c>
      <c r="D1811" t="inlineStr">
        <is>
          <t>&lt;http://purl.obolibrary.org/obo/DMBA_15951&gt;</t>
        </is>
      </c>
    </row>
    <row r="1812">
      <c r="A1812">
        <f>HYPERLINK("https://www.ebi.ac.uk/ols/ontologies/uberon/terms?iri=http://purl.obolibrary.org/obo/UBERON_0002893","nucleus of lateral olfactory tract")</f>
        <v/>
      </c>
      <c r="B1812" t="inlineStr">
        <is>
          <t>&lt;http://purl.obolibrary.org/obo/UBERON_0002893&gt;</t>
        </is>
      </c>
      <c r="C1812" t="inlineStr">
        <is>
          <t>nucleus of the lateral olfactory tract</t>
        </is>
      </c>
      <c r="D1812" t="inlineStr">
        <is>
          <t>&lt;http://purl.obolibrary.org/obo/HBA_4385&gt;</t>
        </is>
      </c>
    </row>
    <row r="1813">
      <c r="A1813">
        <f>HYPERLINK("https://www.ebi.ac.uk/ols/ontologies/uberon/terms?iri=http://purl.obolibrary.org/obo/UBERON_0002893","nucleus of lateral olfactory tract")</f>
        <v/>
      </c>
      <c r="B1813" t="inlineStr">
        <is>
          <t>&lt;http://purl.obolibrary.org/obo/UBERON_0002893&gt;</t>
        </is>
      </c>
      <c r="C1813" t="inlineStr">
        <is>
          <t>Nucleus of the lateral olfactory tract</t>
        </is>
      </c>
      <c r="D1813" t="inlineStr">
        <is>
          <t>&lt;http://purl.obolibrary.org/obo/MBA_619&gt;</t>
        </is>
      </c>
    </row>
    <row r="1814">
      <c r="A1814">
        <f>HYPERLINK("https://www.ebi.ac.uk/ols/ontologies/uberon/terms?iri=http://purl.obolibrary.org/obo/UBERON_0007635","nucleus of medulla oblongata")</f>
        <v/>
      </c>
      <c r="B1814" t="inlineStr">
        <is>
          <t>&lt;http://purl.obolibrary.org/obo/UBERON_0007635&gt;</t>
        </is>
      </c>
      <c r="C1814" t="inlineStr">
        <is>
          <t>abducens motor nucleus</t>
        </is>
      </c>
      <c r="D1814" t="inlineStr">
        <is>
          <t>&lt;http://purl.obolibrary.org/obo/DMBA_17279&gt;</t>
        </is>
      </c>
    </row>
    <row r="1815">
      <c r="A1815">
        <f>HYPERLINK("https://www.ebi.ac.uk/ols/ontologies/uberon/terms?iri=http://purl.obolibrary.org/obo/UBERON_0007635","nucleus of medulla oblongata")</f>
        <v/>
      </c>
      <c r="B1815" t="inlineStr">
        <is>
          <t>&lt;http://purl.obolibrary.org/obo/UBERON_0007635&gt;</t>
        </is>
      </c>
      <c r="C1815" t="inlineStr">
        <is>
          <t>facial motor nucleus</t>
        </is>
      </c>
      <c r="D1815" t="inlineStr">
        <is>
          <t>&lt;http://purl.obolibrary.org/obo/DMBA_17317&gt;</t>
        </is>
      </c>
    </row>
    <row r="1816">
      <c r="A1816">
        <f>HYPERLINK("https://www.ebi.ac.uk/ols/ontologies/uberon/terms?iri=http://purl.obolibrary.org/obo/UBERON_0007635","nucleus of medulla oblongata")</f>
        <v/>
      </c>
      <c r="B1816" t="inlineStr">
        <is>
          <t>&lt;http://purl.obolibrary.org/obo/UBERON_0007635&gt;</t>
        </is>
      </c>
      <c r="C1816" t="inlineStr">
        <is>
          <t>Accessory abducens nucleus</t>
        </is>
      </c>
      <c r="D1816" t="inlineStr">
        <is>
          <t>&lt;http://purl.obolibrary.org/obo/MBA_568&gt;</t>
        </is>
      </c>
    </row>
    <row r="1817">
      <c r="A1817">
        <f>HYPERLINK("https://www.ebi.ac.uk/ols/ontologies/uberon/terms?iri=http://purl.obolibrary.org/obo/UBERON_0007635","nucleus of medulla oblongata")</f>
        <v/>
      </c>
      <c r="B1817" t="inlineStr">
        <is>
          <t>&lt;http://purl.obolibrary.org/obo/UBERON_0007635&gt;</t>
        </is>
      </c>
      <c r="C1817" t="inlineStr">
        <is>
          <t>Nucleus of the trapezoid body</t>
        </is>
      </c>
      <c r="D1817" t="inlineStr">
        <is>
          <t>&lt;http://purl.obolibrary.org/obo/MBA_642&gt;</t>
        </is>
      </c>
    </row>
    <row r="1818">
      <c r="A1818">
        <f>HYPERLINK("https://www.ebi.ac.uk/ols/ontologies/uberon/terms?iri=http://purl.obolibrary.org/obo/UBERON_0007635","nucleus of medulla oblongata")</f>
        <v/>
      </c>
      <c r="B1818" t="inlineStr">
        <is>
          <t>&lt;http://purl.obolibrary.org/obo/UBERON_0007635&gt;</t>
        </is>
      </c>
      <c r="C1818" t="inlineStr">
        <is>
          <t>Abducens nucleus</t>
        </is>
      </c>
      <c r="D1818" t="inlineStr">
        <is>
          <t>&lt;http://purl.obolibrary.org/obo/MBA_653&gt;</t>
        </is>
      </c>
    </row>
    <row r="1819">
      <c r="A1819">
        <f>HYPERLINK("https://www.ebi.ac.uk/ols/ontologies/uberon/terms?iri=http://purl.obolibrary.org/obo/UBERON_0007635","nucleus of medulla oblongata")</f>
        <v/>
      </c>
      <c r="B1819" t="inlineStr">
        <is>
          <t>&lt;http://purl.obolibrary.org/obo/UBERON_0007635&gt;</t>
        </is>
      </c>
      <c r="C1819" t="inlineStr">
        <is>
          <t>Facial motor nucleus</t>
        </is>
      </c>
      <c r="D1819" t="inlineStr">
        <is>
          <t>&lt;http://purl.obolibrary.org/obo/MBA_661&gt;</t>
        </is>
      </c>
    </row>
    <row r="1820">
      <c r="A1820">
        <f>HYPERLINK("https://www.ebi.ac.uk/ols/ontologies/uberon/terms?iri=http://purl.obolibrary.org/obo/UBERON_0007415","nucleus of midbrain reticular formation")</f>
        <v/>
      </c>
      <c r="B1820" t="inlineStr">
        <is>
          <t>&lt;http://purl.obolibrary.org/obo/UBERON_0007415&gt;</t>
        </is>
      </c>
      <c r="C1820" t="inlineStr">
        <is>
          <t>Midbrain reticular nucleus</t>
        </is>
      </c>
      <c r="D1820" t="inlineStr">
        <is>
          <t>&lt;http://purl.obolibrary.org/obo/MBA_128&gt;</t>
        </is>
      </c>
    </row>
    <row r="1821">
      <c r="A1821">
        <f>HYPERLINK("https://www.ebi.ac.uk/ols/ontologies/uberon/terms?iri=http://purl.obolibrary.org/obo/UBERON_0002996","nucleus of optic tract")</f>
        <v/>
      </c>
      <c r="B1821" t="inlineStr">
        <is>
          <t>&lt;http://purl.obolibrary.org/obo/UBERON_0002996&gt;</t>
        </is>
      </c>
      <c r="C1821" t="inlineStr">
        <is>
          <t>nucleus of the optic tract</t>
        </is>
      </c>
      <c r="D1821" t="inlineStr">
        <is>
          <t>&lt;http://purl.obolibrary.org/obo/HBA_9080&gt;</t>
        </is>
      </c>
    </row>
    <row r="1822">
      <c r="A1822">
        <f>HYPERLINK("https://www.ebi.ac.uk/ols/ontologies/uberon/terms?iri=http://purl.obolibrary.org/obo/UBERON_0002996","nucleus of optic tract")</f>
        <v/>
      </c>
      <c r="B1822" t="inlineStr">
        <is>
          <t>&lt;http://purl.obolibrary.org/obo/UBERON_0002996&gt;</t>
        </is>
      </c>
      <c r="C1822" t="inlineStr">
        <is>
          <t>Nucleus of the optic tract</t>
        </is>
      </c>
      <c r="D1822" t="inlineStr">
        <is>
          <t>&lt;http://purl.obolibrary.org/obo/MBA_628&gt;</t>
        </is>
      </c>
    </row>
    <row r="1823">
      <c r="A1823">
        <f>HYPERLINK("https://www.ebi.ac.uk/ols/ontologies/uberon/terms?iri=http://purl.obolibrary.org/obo/UBERON_0007413","nucleus of pontine reticular formation")</f>
        <v/>
      </c>
      <c r="B1823" t="inlineStr">
        <is>
          <t>&lt;http://purl.obolibrary.org/obo/UBERON_0007413&gt;</t>
        </is>
      </c>
      <c r="C1823" t="inlineStr">
        <is>
          <t>reticulotegmental nucleus</t>
        </is>
      </c>
      <c r="D1823" t="inlineStr">
        <is>
          <t>&lt;http://purl.obolibrary.org/obo/DHBA_12414&gt;</t>
        </is>
      </c>
    </row>
    <row r="1824">
      <c r="A1824">
        <f>HYPERLINK("https://www.ebi.ac.uk/ols/ontologies/uberon/terms?iri=http://purl.obolibrary.org/obo/UBERON_0007413","nucleus of pontine reticular formation")</f>
        <v/>
      </c>
      <c r="B1824" t="inlineStr">
        <is>
          <t>&lt;http://purl.obolibrary.org/obo/UBERON_0007413&gt;</t>
        </is>
      </c>
      <c r="C1824" t="inlineStr">
        <is>
          <t>parabrachial nuclei</t>
        </is>
      </c>
      <c r="D1824" t="inlineStr">
        <is>
          <t>&lt;http://purl.obolibrary.org/obo/DHBA_12481&gt;</t>
        </is>
      </c>
    </row>
    <row r="1825">
      <c r="A1825">
        <f>HYPERLINK("https://www.ebi.ac.uk/ols/ontologies/uberon/terms?iri=http://purl.obolibrary.org/obo/UBERON_0007413","nucleus of pontine reticular formation")</f>
        <v/>
      </c>
      <c r="B1825" t="inlineStr">
        <is>
          <t>&lt;http://purl.obolibrary.org/obo/UBERON_0007413&gt;</t>
        </is>
      </c>
      <c r="C1825" t="inlineStr">
        <is>
          <t>paramedian reticular nucleus</t>
        </is>
      </c>
      <c r="D1825" t="inlineStr">
        <is>
          <t>&lt;http://purl.obolibrary.org/obo/DHBA_12496&gt;</t>
        </is>
      </c>
    </row>
    <row r="1826">
      <c r="A1826">
        <f>HYPERLINK("https://www.ebi.ac.uk/ols/ontologies/uberon/terms?iri=http://purl.obolibrary.org/obo/UBERON_0007413","nucleus of pontine reticular formation")</f>
        <v/>
      </c>
      <c r="B1826" t="inlineStr">
        <is>
          <t>&lt;http://purl.obolibrary.org/obo/UBERON_0007413&gt;</t>
        </is>
      </c>
      <c r="C1826" t="inlineStr">
        <is>
          <t>reticulotegmental nucleus</t>
        </is>
      </c>
      <c r="D1826" t="inlineStr">
        <is>
          <t>&lt;http://purl.obolibrary.org/obo/DHBA_12497&gt;</t>
        </is>
      </c>
    </row>
    <row r="1827">
      <c r="A1827">
        <f>HYPERLINK("https://www.ebi.ac.uk/ols/ontologies/uberon/terms?iri=http://purl.obolibrary.org/obo/UBERON_0007413","nucleus of pontine reticular formation")</f>
        <v/>
      </c>
      <c r="B1827" t="inlineStr">
        <is>
          <t>&lt;http://purl.obolibrary.org/obo/UBERON_0007413&gt;</t>
        </is>
      </c>
      <c r="C1827" t="inlineStr">
        <is>
          <t>reticulotegmental nucleus, left</t>
        </is>
      </c>
      <c r="D1827" t="inlineStr">
        <is>
          <t>&lt;http://purl.obolibrary.org/obo/HBA_9167&gt;</t>
        </is>
      </c>
    </row>
    <row r="1828">
      <c r="A1828">
        <f>HYPERLINK("https://www.ebi.ac.uk/ols/ontologies/uberon/terms?iri=http://purl.obolibrary.org/obo/UBERON_0007413","nucleus of pontine reticular formation")</f>
        <v/>
      </c>
      <c r="B1828" t="inlineStr">
        <is>
          <t>&lt;http://purl.obolibrary.org/obo/UBERON_0007413&gt;</t>
        </is>
      </c>
      <c r="C1828" t="inlineStr">
        <is>
          <t>Pontine reticular nucleus</t>
        </is>
      </c>
      <c r="D1828" t="inlineStr">
        <is>
          <t>&lt;http://purl.obolibrary.org/obo/MBA_146&gt;</t>
        </is>
      </c>
    </row>
    <row r="1829">
      <c r="A1829">
        <f>HYPERLINK("https://www.ebi.ac.uk/ols/ontologies/uberon/terms?iri=http://purl.obolibrary.org/obo/UBERON_0002711","nucleus of posterior commissure")</f>
        <v/>
      </c>
      <c r="B1829" t="inlineStr">
        <is>
          <t>&lt;http://purl.obolibrary.org/obo/UBERON_0002711&gt;</t>
        </is>
      </c>
      <c r="C1829" t="inlineStr">
        <is>
          <t>nucleus of the posterior commissure</t>
        </is>
      </c>
      <c r="D1829" t="inlineStr">
        <is>
          <t>&lt;http://purl.obolibrary.org/obo/HBA_9027&gt;</t>
        </is>
      </c>
    </row>
    <row r="1830">
      <c r="A1830">
        <f>HYPERLINK("https://www.ebi.ac.uk/ols/ontologies/uberon/terms?iri=http://purl.obolibrary.org/obo/UBERON_0002711","nucleus of posterior commissure")</f>
        <v/>
      </c>
      <c r="B1830" t="inlineStr">
        <is>
          <t>&lt;http://purl.obolibrary.org/obo/UBERON_0002711&gt;</t>
        </is>
      </c>
      <c r="C1830" t="inlineStr">
        <is>
          <t>Nucleus of the posterior commissure</t>
        </is>
      </c>
      <c r="D1830" t="inlineStr">
        <is>
          <t>&lt;http://purl.obolibrary.org/obo/MBA_634&gt;</t>
        </is>
      </c>
    </row>
    <row r="1831">
      <c r="A1831">
        <f>HYPERLINK("https://www.ebi.ac.uk/ols/ontologies/uberon/terms?iri=http://purl.obolibrary.org/obo/UBERON_0009050","nucleus of solitary tract")</f>
        <v/>
      </c>
      <c r="B1831" t="inlineStr">
        <is>
          <t>&lt;http://purl.obolibrary.org/obo/UBERON_0009050&gt;</t>
        </is>
      </c>
      <c r="C1831" t="inlineStr">
        <is>
          <t>solitary nucleus</t>
        </is>
      </c>
      <c r="D1831" t="inlineStr">
        <is>
          <t>&lt;http://purl.obolibrary.org/obo/DHBA_12557&gt;</t>
        </is>
      </c>
    </row>
    <row r="1832">
      <c r="A1832">
        <f>HYPERLINK("https://www.ebi.ac.uk/ols/ontologies/uberon/terms?iri=http://purl.obolibrary.org/obo/UBERON_0009050","nucleus of solitary tract")</f>
        <v/>
      </c>
      <c r="B1832" t="inlineStr">
        <is>
          <t>&lt;http://purl.obolibrary.org/obo/UBERON_0009050&gt;</t>
        </is>
      </c>
      <c r="C1832" t="inlineStr">
        <is>
          <t>solitary nucleus</t>
        </is>
      </c>
      <c r="D1832" t="inlineStr">
        <is>
          <t>&lt;http://purl.obolibrary.org/obo/HBA_9653&gt;</t>
        </is>
      </c>
    </row>
    <row r="1833">
      <c r="A1833">
        <f>HYPERLINK("https://www.ebi.ac.uk/ols/ontologies/uberon/terms?iri=http://purl.obolibrary.org/obo/UBERON_0009050","nucleus of solitary tract")</f>
        <v/>
      </c>
      <c r="B1833" t="inlineStr">
        <is>
          <t>&lt;http://purl.obolibrary.org/obo/UBERON_0009050&gt;</t>
        </is>
      </c>
      <c r="C1833" t="inlineStr">
        <is>
          <t>Nucleus of the solitary tract</t>
        </is>
      </c>
      <c r="D1833" t="inlineStr">
        <is>
          <t>&lt;http://purl.obolibrary.org/obo/MBA_651&gt;</t>
        </is>
      </c>
    </row>
    <row r="1834">
      <c r="A1834">
        <f>HYPERLINK("https://www.ebi.ac.uk/ols/ontologies/uberon/terms?iri=http://purl.obolibrary.org/obo/UBERON_0007692","nucleus of thalamus")</f>
        <v/>
      </c>
      <c r="B1834" t="inlineStr">
        <is>
          <t>&lt;http://purl.obolibrary.org/obo/UBERON_0007692&gt;</t>
        </is>
      </c>
      <c r="C1834" t="inlineStr">
        <is>
          <t>posterior paraventricular nucleus</t>
        </is>
      </c>
      <c r="D1834" t="inlineStr">
        <is>
          <t>&lt;http://purl.obolibrary.org/obo/DMBA_16441&gt;</t>
        </is>
      </c>
    </row>
    <row r="1835">
      <c r="A1835">
        <f>HYPERLINK("https://www.ebi.ac.uk/ols/ontologies/uberon/terms?iri=http://purl.obolibrary.org/obo/UBERON_0007692","nucleus of thalamus")</f>
        <v/>
      </c>
      <c r="B1835" t="inlineStr">
        <is>
          <t>&lt;http://purl.obolibrary.org/obo/UBERON_0007692&gt;</t>
        </is>
      </c>
      <c r="C1835" t="inlineStr">
        <is>
          <t>Periventricular hypothalamic nucleus, posterior part</t>
        </is>
      </c>
      <c r="D1835" t="inlineStr">
        <is>
          <t>&lt;http://purl.obolibrary.org/obo/MBA_126&gt;</t>
        </is>
      </c>
    </row>
    <row r="1836">
      <c r="A1836">
        <f>HYPERLINK("https://www.ebi.ac.uk/ols/ontologies/uberon/terms?iri=http://purl.obolibrary.org/obo/UBERON_0007692","nucleus of thalamus")</f>
        <v/>
      </c>
      <c r="B1836" t="inlineStr">
        <is>
          <t>&lt;http://purl.obolibrary.org/obo/UBERON_0007692&gt;</t>
        </is>
      </c>
      <c r="C1836" t="inlineStr">
        <is>
          <t>Subparafascicular nucleus</t>
        </is>
      </c>
      <c r="D1836" t="inlineStr">
        <is>
          <t>&lt;http://purl.obolibrary.org/obo/MBA_406&gt;</t>
        </is>
      </c>
    </row>
    <row r="1837">
      <c r="A1837">
        <f>HYPERLINK("https://www.ebi.ac.uk/ols/ontologies/uberon/terms?iri=http://purl.obolibrary.org/obo/UBERON_0036012","nucleus of the brachium of the inferior colliculus")</f>
        <v/>
      </c>
      <c r="B1837" t="inlineStr">
        <is>
          <t>&lt;http://purl.obolibrary.org/obo/UBERON_0036012&gt;</t>
        </is>
      </c>
      <c r="C1837" t="inlineStr">
        <is>
          <t>nucleus of the brachium of the inferior colliculus</t>
        </is>
      </c>
      <c r="D1837" t="inlineStr">
        <is>
          <t>&lt;http://purl.obolibrary.org/obo/HBA_9483&gt;</t>
        </is>
      </c>
    </row>
    <row r="1838">
      <c r="A1838">
        <f>HYPERLINK("https://www.ebi.ac.uk/ols/ontologies/uberon/terms?iri=http://purl.obolibrary.org/obo/UBERON_0036012","nucleus of the brachium of the inferior colliculus")</f>
        <v/>
      </c>
      <c r="B1838" t="inlineStr">
        <is>
          <t>&lt;http://purl.obolibrary.org/obo/UBERON_0036012&gt;</t>
        </is>
      </c>
      <c r="C1838" t="inlineStr">
        <is>
          <t>Nucleus of the brachium of the inferior colliculus</t>
        </is>
      </c>
      <c r="D1838" t="inlineStr">
        <is>
          <t>&lt;http://purl.obolibrary.org/obo/MBA_580&gt;</t>
        </is>
      </c>
    </row>
    <row r="1839">
      <c r="A1839">
        <f>HYPERLINK("https://www.ebi.ac.uk/ols/ontologies/uberon/terms?iri=http://purl.obolibrary.org/obo/UBERON_0007633","nucleus of trapezoid body")</f>
        <v/>
      </c>
      <c r="B1839" t="inlineStr">
        <is>
          <t>&lt;http://purl.obolibrary.org/obo/UBERON_0007633&gt;</t>
        </is>
      </c>
      <c r="C1839" t="inlineStr">
        <is>
          <t>nucleus of trapezoid body</t>
        </is>
      </c>
      <c r="D1839" t="inlineStr">
        <is>
          <t>&lt;http://purl.obolibrary.org/obo/DHBA_12458&gt;</t>
        </is>
      </c>
    </row>
    <row r="1840">
      <c r="A1840">
        <f>HYPERLINK("https://www.ebi.ac.uk/ols/ontologies/uberon/terms?iri=http://purl.obolibrary.org/obo/UBERON_0007633","nucleus of trapezoid body")</f>
        <v/>
      </c>
      <c r="B1840" t="inlineStr">
        <is>
          <t>&lt;http://purl.obolibrary.org/obo/UBERON_0007633&gt;</t>
        </is>
      </c>
      <c r="C1840" t="inlineStr">
        <is>
          <t>trapezoid nuclei, left</t>
        </is>
      </c>
      <c r="D1840" t="inlineStr">
        <is>
          <t>&lt;http://purl.obolibrary.org/obo/HBA_9185&gt;</t>
        </is>
      </c>
    </row>
    <row r="1841">
      <c r="A1841">
        <f>HYPERLINK("https://www.ebi.ac.uk/ols/ontologies/uberon/terms?iri=http://purl.obolibrary.org/obo/UBERON_0007633","nucleus of trapezoid body")</f>
        <v/>
      </c>
      <c r="B1841" t="inlineStr">
        <is>
          <t>&lt;http://purl.obolibrary.org/obo/UBERON_0007633&gt;</t>
        </is>
      </c>
      <c r="C1841" t="inlineStr">
        <is>
          <t>Nucleus of the trapezoid body</t>
        </is>
      </c>
      <c r="D1841" t="inlineStr">
        <is>
          <t>&lt;http://purl.obolibrary.org/obo/MBA_642&gt;</t>
        </is>
      </c>
    </row>
    <row r="1842">
      <c r="A1842">
        <f>HYPERLINK("https://www.ebi.ac.uk/ols/ontologies/uberon/terms?iri=http://purl.obolibrary.org/obo/UBERON_0015234","nucleus of ventral thalamus")</f>
        <v/>
      </c>
      <c r="B1842" t="inlineStr">
        <is>
          <t>&lt;http://purl.obolibrary.org/obo/UBERON_0015234&gt;</t>
        </is>
      </c>
      <c r="C1842" t="inlineStr">
        <is>
          <t>ventral anterior nucleus of thalamus</t>
        </is>
      </c>
      <c r="D1842" t="inlineStr">
        <is>
          <t>&lt;http://purl.obolibrary.org/obo/DHBA_10417&gt;</t>
        </is>
      </c>
    </row>
    <row r="1843">
      <c r="A1843">
        <f>HYPERLINK("https://www.ebi.ac.uk/ols/ontologies/uberon/terms?iri=http://purl.obolibrary.org/obo/UBERON_0015234","nucleus of ventral thalamus")</f>
        <v/>
      </c>
      <c r="B1843" t="inlineStr">
        <is>
          <t>&lt;http://purl.obolibrary.org/obo/UBERON_0015234&gt;</t>
        </is>
      </c>
      <c r="C1843" t="inlineStr">
        <is>
          <t>ventral posterior lateral nucleus</t>
        </is>
      </c>
      <c r="D1843" t="inlineStr">
        <is>
          <t>&lt;http://purl.obolibrary.org/obo/DHBA_10424&gt;</t>
        </is>
      </c>
    </row>
    <row r="1844">
      <c r="A1844">
        <f>HYPERLINK("https://www.ebi.ac.uk/ols/ontologies/uberon/terms?iri=http://purl.obolibrary.org/obo/UBERON_0015234","nucleus of ventral thalamus")</f>
        <v/>
      </c>
      <c r="B1844" t="inlineStr">
        <is>
          <t>&lt;http://purl.obolibrary.org/obo/UBERON_0015234&gt;</t>
        </is>
      </c>
      <c r="C1844" t="inlineStr">
        <is>
          <t>ventral posterior medial nucleus</t>
        </is>
      </c>
      <c r="D1844" t="inlineStr">
        <is>
          <t>&lt;http://purl.obolibrary.org/obo/DHBA_10425&gt;</t>
        </is>
      </c>
    </row>
    <row r="1845">
      <c r="A1845">
        <f>HYPERLINK("https://www.ebi.ac.uk/ols/ontologies/uberon/terms?iri=http://purl.obolibrary.org/obo/UBERON_0015234","nucleus of ventral thalamus")</f>
        <v/>
      </c>
      <c r="B1845" t="inlineStr">
        <is>
          <t>&lt;http://purl.obolibrary.org/obo/UBERON_0015234&gt;</t>
        </is>
      </c>
      <c r="C1845" t="inlineStr">
        <is>
          <t>ventral posterior inferior nucleus</t>
        </is>
      </c>
      <c r="D1845" t="inlineStr">
        <is>
          <t>&lt;http://purl.obolibrary.org/obo/DHBA_10426&gt;</t>
        </is>
      </c>
    </row>
    <row r="1846">
      <c r="A1846">
        <f>HYPERLINK("https://www.ebi.ac.uk/ols/ontologies/uberon/terms?iri=http://purl.obolibrary.org/obo/UBERON_0015234","nucleus of ventral thalamus")</f>
        <v/>
      </c>
      <c r="B1846" t="inlineStr">
        <is>
          <t>&lt;http://purl.obolibrary.org/obo/UBERON_0015234&gt;</t>
        </is>
      </c>
      <c r="C1846" t="inlineStr">
        <is>
          <t>intercalate nucleus</t>
        </is>
      </c>
      <c r="D1846" t="inlineStr">
        <is>
          <t>&lt;http://purl.obolibrary.org/obo/DMBA_16339&gt;</t>
        </is>
      </c>
    </row>
    <row r="1847">
      <c r="A1847">
        <f>HYPERLINK("https://www.ebi.ac.uk/ols/ontologies/uberon/terms?iri=http://purl.obolibrary.org/obo/UBERON_0015234","nucleus of ventral thalamus")</f>
        <v/>
      </c>
      <c r="B1847" t="inlineStr">
        <is>
          <t>&lt;http://purl.obolibrary.org/obo/UBERON_0015234&gt;</t>
        </is>
      </c>
      <c r="C1847" t="inlineStr">
        <is>
          <t>pregeniculate nucleus</t>
        </is>
      </c>
      <c r="D1847" t="inlineStr">
        <is>
          <t>&lt;http://purl.obolibrary.org/obo/DMBA_16341&gt;</t>
        </is>
      </c>
    </row>
    <row r="1848">
      <c r="A1848">
        <f>HYPERLINK("https://www.ebi.ac.uk/ols/ontologies/uberon/terms?iri=http://purl.obolibrary.org/obo/UBERON_0015234","nucleus of ventral thalamus")</f>
        <v/>
      </c>
      <c r="B1848" t="inlineStr">
        <is>
          <t>&lt;http://purl.obolibrary.org/obo/UBERON_0015234&gt;</t>
        </is>
      </c>
      <c r="C1848" t="inlineStr">
        <is>
          <t>peripeduncular nucleus</t>
        </is>
      </c>
      <c r="D1848" t="inlineStr">
        <is>
          <t>&lt;http://purl.obolibrary.org/obo/DMBA_16342&gt;</t>
        </is>
      </c>
    </row>
    <row r="1849">
      <c r="A1849">
        <f>HYPERLINK("https://www.ebi.ac.uk/ols/ontologies/uberon/terms?iri=http://purl.obolibrary.org/obo/UBERON_0015234","nucleus of ventral thalamus")</f>
        <v/>
      </c>
      <c r="B1849" t="inlineStr">
        <is>
          <t>&lt;http://purl.obolibrary.org/obo/UBERON_0015234&gt;</t>
        </is>
      </c>
      <c r="C1849" t="inlineStr">
        <is>
          <t>ventral anterior nucleus of the thalamus, left</t>
        </is>
      </c>
      <c r="D1849" t="inlineStr">
        <is>
          <t>&lt;http://purl.obolibrary.org/obo/HBA_4418&gt;</t>
        </is>
      </c>
    </row>
    <row r="1850">
      <c r="A1850">
        <f>HYPERLINK("https://www.ebi.ac.uk/ols/ontologies/uberon/terms?iri=http://purl.obolibrary.org/obo/UBERON_0015234","nucleus of ventral thalamus")</f>
        <v/>
      </c>
      <c r="B1850" t="inlineStr">
        <is>
          <t>&lt;http://purl.obolibrary.org/obo/UBERON_0015234&gt;</t>
        </is>
      </c>
      <c r="C1850" t="inlineStr">
        <is>
          <t>ventral posterior medial nucleus of the thalamus, left</t>
        </is>
      </c>
      <c r="D1850" t="inlineStr">
        <is>
          <t>&lt;http://purl.obolibrary.org/obo/HBA_4424&gt;</t>
        </is>
      </c>
    </row>
    <row r="1851">
      <c r="A1851">
        <f>HYPERLINK("https://www.ebi.ac.uk/ols/ontologies/uberon/terms?iri=http://purl.obolibrary.org/obo/UBERON_0015234","nucleus of ventral thalamus")</f>
        <v/>
      </c>
      <c r="B1851" t="inlineStr">
        <is>
          <t>&lt;http://purl.obolibrary.org/obo/UBERON_0015234&gt;</t>
        </is>
      </c>
      <c r="C1851" t="inlineStr">
        <is>
          <t>ventral posterior lateral nucleus of the thalamus, left</t>
        </is>
      </c>
      <c r="D1851" t="inlineStr">
        <is>
          <t>&lt;http://purl.obolibrary.org/obo/HBA_4425&gt;</t>
        </is>
      </c>
    </row>
    <row r="1852">
      <c r="A1852">
        <f>HYPERLINK("https://www.ebi.ac.uk/ols/ontologies/uberon/terms?iri=http://purl.obolibrary.org/obo/UBERON_0015234","nucleus of ventral thalamus")</f>
        <v/>
      </c>
      <c r="B1852" t="inlineStr">
        <is>
          <t>&lt;http://purl.obolibrary.org/obo/UBERON_0015234&gt;</t>
        </is>
      </c>
      <c r="C1852" t="inlineStr">
        <is>
          <t>ventral posterior inferior nucleus of the thalamus, left</t>
        </is>
      </c>
      <c r="D1852" t="inlineStr">
        <is>
          <t>&lt;http://purl.obolibrary.org/obo/HBA_4426&gt;</t>
        </is>
      </c>
    </row>
    <row r="1853">
      <c r="A1853">
        <f>HYPERLINK("https://www.ebi.ac.uk/ols/ontologies/uberon/terms?iri=http://purl.obolibrary.org/obo/UBERON_0015234","nucleus of ventral thalamus")</f>
        <v/>
      </c>
      <c r="B1853" t="inlineStr">
        <is>
          <t>&lt;http://purl.obolibrary.org/obo/UBERON_0015234&gt;</t>
        </is>
      </c>
      <c r="C1853" t="inlineStr">
        <is>
          <t>Peripeduncular nucleus</t>
        </is>
      </c>
      <c r="D1853" t="inlineStr">
        <is>
          <t>&lt;http://purl.obolibrary.org/obo/MBA_1044&gt;</t>
        </is>
      </c>
    </row>
    <row r="1854">
      <c r="A1854">
        <f>HYPERLINK("https://www.ebi.ac.uk/ols/ontologies/uberon/terms?iri=http://purl.obolibrary.org/obo/UBERON_0015234","nucleus of ventral thalamus")</f>
        <v/>
      </c>
      <c r="B1854" t="inlineStr">
        <is>
          <t>&lt;http://purl.obolibrary.org/obo/UBERON_0015234&gt;</t>
        </is>
      </c>
      <c r="C1854" t="inlineStr">
        <is>
          <t>Nucleus intercalatus</t>
        </is>
      </c>
      <c r="D1854" t="inlineStr">
        <is>
          <t>&lt;http://purl.obolibrary.org/obo/MBA_161&gt;</t>
        </is>
      </c>
    </row>
    <row r="1855">
      <c r="A1855">
        <f>HYPERLINK("https://www.ebi.ac.uk/ols/ontologies/uberon/terms?iri=http://purl.obolibrary.org/obo/UBERON_0015234","nucleus of ventral thalamus")</f>
        <v/>
      </c>
      <c r="B1855" t="inlineStr">
        <is>
          <t>&lt;http://purl.obolibrary.org/obo/UBERON_0015234&gt;</t>
        </is>
      </c>
      <c r="C1855" t="inlineStr">
        <is>
          <t>Ventral part of the lateral geniculate complex</t>
        </is>
      </c>
      <c r="D1855" t="inlineStr">
        <is>
          <t>&lt;http://purl.obolibrary.org/obo/MBA_178&gt;</t>
        </is>
      </c>
    </row>
    <row r="1856">
      <c r="A1856">
        <f>HYPERLINK("https://www.ebi.ac.uk/ols/ontologies/uberon/terms?iri=http://purl.obolibrary.org/obo/UBERON_0002160","nucleus prepositus")</f>
        <v/>
      </c>
      <c r="B1856" t="inlineStr">
        <is>
          <t>&lt;http://purl.obolibrary.org/obo/UBERON_0002160&gt;</t>
        </is>
      </c>
      <c r="C1856" t="inlineStr">
        <is>
          <t>prepositus hypoglossal nucleus</t>
        </is>
      </c>
      <c r="D1856" t="inlineStr">
        <is>
          <t>&lt;http://purl.obolibrary.org/obo/DHBA_12615&gt;</t>
        </is>
      </c>
    </row>
    <row r="1857">
      <c r="A1857">
        <f>HYPERLINK("https://www.ebi.ac.uk/ols/ontologies/uberon/terms?iri=http://purl.obolibrary.org/obo/UBERON_0002160","nucleus prepositus")</f>
        <v/>
      </c>
      <c r="B1857" t="inlineStr">
        <is>
          <t>&lt;http://purl.obolibrary.org/obo/UBERON_0002160&gt;</t>
        </is>
      </c>
      <c r="C1857" t="inlineStr">
        <is>
          <t>prepositus nucleus</t>
        </is>
      </c>
      <c r="D1857" t="inlineStr">
        <is>
          <t>&lt;http://purl.obolibrary.org/obo/HBA_9639&gt;</t>
        </is>
      </c>
    </row>
    <row r="1858">
      <c r="A1858">
        <f>HYPERLINK("https://www.ebi.ac.uk/ols/ontologies/uberon/terms?iri=http://purl.obolibrary.org/obo/UBERON_0002160","nucleus prepositus")</f>
        <v/>
      </c>
      <c r="B1858" t="inlineStr">
        <is>
          <t>&lt;http://purl.obolibrary.org/obo/UBERON_0002160&gt;</t>
        </is>
      </c>
      <c r="C1858" t="inlineStr">
        <is>
          <t>Nucleus prepositus</t>
        </is>
      </c>
      <c r="D1858" t="inlineStr">
        <is>
          <t>&lt;http://purl.obolibrary.org/obo/MBA_169&gt;</t>
        </is>
      </c>
    </row>
    <row r="1859">
      <c r="A1859">
        <f>HYPERLINK("https://www.ebi.ac.uk/ols/ontologies/uberon/terms?iri=http://purl.obolibrary.org/obo/UBERON_0002156","nucleus raphe magnus")</f>
        <v/>
      </c>
      <c r="B1859" t="inlineStr">
        <is>
          <t>&lt;http://purl.obolibrary.org/obo/UBERON_0002156&gt;</t>
        </is>
      </c>
      <c r="C1859" t="inlineStr">
        <is>
          <t>raphe magnus nucleus</t>
        </is>
      </c>
      <c r="D1859" t="inlineStr">
        <is>
          <t>&lt;http://purl.obolibrary.org/obo/DHBA_12642&gt;</t>
        </is>
      </c>
    </row>
    <row r="1860">
      <c r="A1860">
        <f>HYPERLINK("https://www.ebi.ac.uk/ols/ontologies/uberon/terms?iri=http://purl.obolibrary.org/obo/UBERON_0002156","nucleus raphe magnus")</f>
        <v/>
      </c>
      <c r="B1860" t="inlineStr">
        <is>
          <t>&lt;http://purl.obolibrary.org/obo/UBERON_0002156&gt;</t>
        </is>
      </c>
      <c r="C1860" t="inlineStr">
        <is>
          <t>nucleus raphe magnus</t>
        </is>
      </c>
      <c r="D1860" t="inlineStr">
        <is>
          <t>&lt;http://purl.obolibrary.org/obo/HBA_9643&gt;</t>
        </is>
      </c>
    </row>
    <row r="1861">
      <c r="A1861">
        <f>HYPERLINK("https://www.ebi.ac.uk/ols/ontologies/uberon/terms?iri=http://purl.obolibrary.org/obo/UBERON_0002156","nucleus raphe magnus")</f>
        <v/>
      </c>
      <c r="B1861" t="inlineStr">
        <is>
          <t>&lt;http://purl.obolibrary.org/obo/UBERON_0002156&gt;</t>
        </is>
      </c>
      <c r="C1861" t="inlineStr">
        <is>
          <t>Nucleus raphe magnus</t>
        </is>
      </c>
      <c r="D1861" t="inlineStr">
        <is>
          <t>&lt;http://purl.obolibrary.org/obo/MBA_206&gt;</t>
        </is>
      </c>
    </row>
    <row r="1862">
      <c r="A1862">
        <f>HYPERLINK("https://www.ebi.ac.uk/ols/ontologies/uberon/terms?iri=http://purl.obolibrary.org/obo/UBERON_0002684","nucleus raphe obscurus")</f>
        <v/>
      </c>
      <c r="B1862" t="inlineStr">
        <is>
          <t>&lt;http://purl.obolibrary.org/obo/UBERON_0002684&gt;</t>
        </is>
      </c>
      <c r="C1862" t="inlineStr">
        <is>
          <t>raphe obscurus nucleus</t>
        </is>
      </c>
      <c r="D1862" t="inlineStr">
        <is>
          <t>&lt;http://purl.obolibrary.org/obo/DHBA_12643&gt;</t>
        </is>
      </c>
    </row>
    <row r="1863">
      <c r="A1863">
        <f>HYPERLINK("https://www.ebi.ac.uk/ols/ontologies/uberon/terms?iri=http://purl.obolibrary.org/obo/UBERON_0002684","nucleus raphe obscurus")</f>
        <v/>
      </c>
      <c r="B1863" t="inlineStr">
        <is>
          <t>&lt;http://purl.obolibrary.org/obo/UBERON_0002684&gt;</t>
        </is>
      </c>
      <c r="C1863" t="inlineStr">
        <is>
          <t>nucleus raphe obscurus</t>
        </is>
      </c>
      <c r="D1863" t="inlineStr">
        <is>
          <t>&lt;http://purl.obolibrary.org/obo/HBA_9646&gt;</t>
        </is>
      </c>
    </row>
    <row r="1864">
      <c r="A1864">
        <f>HYPERLINK("https://www.ebi.ac.uk/ols/ontologies/uberon/terms?iri=http://purl.obolibrary.org/obo/UBERON_0002684","nucleus raphe obscurus")</f>
        <v/>
      </c>
      <c r="B1864" t="inlineStr">
        <is>
          <t>&lt;http://purl.obolibrary.org/obo/UBERON_0002684&gt;</t>
        </is>
      </c>
      <c r="C1864" t="inlineStr">
        <is>
          <t>Nucleus raphe obscurus</t>
        </is>
      </c>
      <c r="D1864" t="inlineStr">
        <is>
          <t>&lt;http://purl.obolibrary.org/obo/MBA_222&gt;</t>
        </is>
      </c>
    </row>
    <row r="1865">
      <c r="A1865">
        <f>HYPERLINK("https://www.ebi.ac.uk/ols/ontologies/uberon/terms?iri=http://purl.obolibrary.org/obo/UBERON_0002157","nucleus raphe pallidus")</f>
        <v/>
      </c>
      <c r="B1865" t="inlineStr">
        <is>
          <t>&lt;http://purl.obolibrary.org/obo/UBERON_0002157&gt;</t>
        </is>
      </c>
      <c r="C1865" t="inlineStr">
        <is>
          <t>raphe pallidus nucleus</t>
        </is>
      </c>
      <c r="D1865" t="inlineStr">
        <is>
          <t>&lt;http://purl.obolibrary.org/obo/DHBA_12644&gt;</t>
        </is>
      </c>
    </row>
    <row r="1866">
      <c r="A1866">
        <f>HYPERLINK("https://www.ebi.ac.uk/ols/ontologies/uberon/terms?iri=http://purl.obolibrary.org/obo/UBERON_0002157","nucleus raphe pallidus")</f>
        <v/>
      </c>
      <c r="B1866" t="inlineStr">
        <is>
          <t>&lt;http://purl.obolibrary.org/obo/UBERON_0002157&gt;</t>
        </is>
      </c>
      <c r="C1866" t="inlineStr">
        <is>
          <t>nucleus raphe pallidus</t>
        </is>
      </c>
      <c r="D1866" t="inlineStr">
        <is>
          <t>&lt;http://purl.obolibrary.org/obo/HBA_9649&gt;</t>
        </is>
      </c>
    </row>
    <row r="1867">
      <c r="A1867">
        <f>HYPERLINK("https://www.ebi.ac.uk/ols/ontologies/uberon/terms?iri=http://purl.obolibrary.org/obo/UBERON_0002157","nucleus raphe pallidus")</f>
        <v/>
      </c>
      <c r="B1867" t="inlineStr">
        <is>
          <t>&lt;http://purl.obolibrary.org/obo/UBERON_0002157&gt;</t>
        </is>
      </c>
      <c r="C1867" t="inlineStr">
        <is>
          <t>Nucleus raphe pallidus</t>
        </is>
      </c>
      <c r="D1867" t="inlineStr">
        <is>
          <t>&lt;http://purl.obolibrary.org/obo/MBA_230&gt;</t>
        </is>
      </c>
    </row>
    <row r="1868">
      <c r="A1868">
        <f>HYPERLINK("https://www.ebi.ac.uk/ols/ontologies/uberon/terms?iri=http://purl.obolibrary.org/obo/UBERON_0002587","nucleus subceruleus")</f>
        <v/>
      </c>
      <c r="B1868" t="inlineStr">
        <is>
          <t>&lt;http://purl.obolibrary.org/obo/UBERON_0002587&gt;</t>
        </is>
      </c>
      <c r="C1868" t="inlineStr">
        <is>
          <t>subcoeruleus nucleus</t>
        </is>
      </c>
      <c r="D1868" t="inlineStr">
        <is>
          <t>&lt;http://purl.obolibrary.org/obo/DHBA_12500&gt;</t>
        </is>
      </c>
    </row>
    <row r="1869">
      <c r="A1869">
        <f>HYPERLINK("https://www.ebi.ac.uk/ols/ontologies/uberon/terms?iri=http://purl.obolibrary.org/obo/UBERON_0002587","nucleus subceruleus")</f>
        <v/>
      </c>
      <c r="B1869" t="inlineStr">
        <is>
          <t>&lt;http://purl.obolibrary.org/obo/UBERON_0002587&gt;</t>
        </is>
      </c>
      <c r="C1869" t="inlineStr">
        <is>
          <t>nucleus subceruleus</t>
        </is>
      </c>
      <c r="D1869" t="inlineStr">
        <is>
          <t>&lt;http://purl.obolibrary.org/obo/HBA_9154&gt;</t>
        </is>
      </c>
    </row>
    <row r="1870">
      <c r="A1870">
        <f>HYPERLINK("https://www.ebi.ac.uk/ols/ontologies/uberon/terms?iri=http://purl.obolibrary.org/obo/UBERON_0002587","nucleus subceruleus")</f>
        <v/>
      </c>
      <c r="B1870" t="inlineStr">
        <is>
          <t>&lt;http://purl.obolibrary.org/obo/UBERON_0002587&gt;</t>
        </is>
      </c>
      <c r="C1870" t="inlineStr">
        <is>
          <t>Subceruleus nucleus</t>
        </is>
      </c>
      <c r="D1870" t="inlineStr">
        <is>
          <t>&lt;http://purl.obolibrary.org/obo/MBA_350&gt;</t>
        </is>
      </c>
    </row>
    <row r="1871">
      <c r="A1871">
        <f>HYPERLINK("https://www.ebi.ac.uk/ols/ontologies/uberon/terms?iri=http://purl.obolibrary.org/obo/UBERON_0016540","occipital cortex")</f>
        <v/>
      </c>
      <c r="B1871" t="inlineStr">
        <is>
          <t>&lt;http://purl.obolibrary.org/obo/UBERON_0016540&gt;</t>
        </is>
      </c>
      <c r="C1871" t="inlineStr">
        <is>
          <t>occipital neocortex</t>
        </is>
      </c>
      <c r="D1871" t="inlineStr">
        <is>
          <t>&lt;http://purl.obolibrary.org/obo/DHBA_10268&gt;</t>
        </is>
      </c>
    </row>
    <row r="1872">
      <c r="A1872">
        <f>HYPERLINK("https://www.ebi.ac.uk/ols/ontologies/uberon/terms?iri=http://purl.obolibrary.org/obo/UBERON_0016540","occipital cortex")</f>
        <v/>
      </c>
      <c r="B1872" t="inlineStr">
        <is>
          <t>&lt;http://purl.obolibrary.org/obo/UBERON_0016540&gt;</t>
        </is>
      </c>
      <c r="C1872" t="inlineStr">
        <is>
          <t>occipital cortex</t>
        </is>
      </c>
      <c r="D1872" t="inlineStr">
        <is>
          <t>&lt;http://purl.obolibrary.org/obo/DMBA_16030&gt;</t>
        </is>
      </c>
    </row>
    <row r="1873">
      <c r="A1873">
        <f>HYPERLINK("https://www.ebi.ac.uk/ols/ontologies/uberon/terms?iri=http://purl.obolibrary.org/obo/UBERON_0016540","occipital cortex")</f>
        <v/>
      </c>
      <c r="B1873" t="inlineStr">
        <is>
          <t>&lt;http://purl.obolibrary.org/obo/UBERON_0016540&gt;</t>
        </is>
      </c>
      <c r="C1873" t="inlineStr">
        <is>
          <t>occipital cortex</t>
        </is>
      </c>
      <c r="D1873" t="inlineStr">
        <is>
          <t>&lt;http://purl.obolibrary.org/obo/PBA_4004&gt;</t>
        </is>
      </c>
    </row>
    <row r="1874">
      <c r="A1874">
        <f>HYPERLINK("https://www.ebi.ac.uk/ols/ontologies/uberon/terms?iri=http://purl.obolibrary.org/obo/UBERON_0022364","occipital fusiform gyrus")</f>
        <v/>
      </c>
      <c r="B1874" t="inlineStr">
        <is>
          <t>&lt;http://purl.obolibrary.org/obo/UBERON_0022364&gt;</t>
        </is>
      </c>
      <c r="C1874" t="inlineStr">
        <is>
          <t>occipitotemporal (fusiform) gyrus, occipital part</t>
        </is>
      </c>
      <c r="D1874" t="inlineStr">
        <is>
          <t>&lt;http://purl.obolibrary.org/obo/DHBA_12152&gt;</t>
        </is>
      </c>
    </row>
    <row r="1875">
      <c r="A1875">
        <f>HYPERLINK("https://www.ebi.ac.uk/ols/ontologies/uberon/terms?iri=http://purl.obolibrary.org/obo/UBERON_0002021","occipital lobe")</f>
        <v/>
      </c>
      <c r="B1875" t="inlineStr">
        <is>
          <t>&lt;http://purl.obolibrary.org/obo/UBERON_0002021&gt;</t>
        </is>
      </c>
      <c r="C1875" t="inlineStr">
        <is>
          <t>occipital lobe</t>
        </is>
      </c>
      <c r="D1875" t="inlineStr">
        <is>
          <t>&lt;http://purl.obolibrary.org/obo/DHBA_12148&gt;</t>
        </is>
      </c>
    </row>
    <row r="1876">
      <c r="A1876">
        <f>HYPERLINK("https://www.ebi.ac.uk/ols/ontologies/uberon/terms?iri=http://purl.obolibrary.org/obo/UBERON_0002021","occipital lobe")</f>
        <v/>
      </c>
      <c r="B1876" t="inlineStr">
        <is>
          <t>&lt;http://purl.obolibrary.org/obo/UBERON_0002021&gt;</t>
        </is>
      </c>
      <c r="C1876" t="inlineStr">
        <is>
          <t>occipital lobe</t>
        </is>
      </c>
      <c r="D1876" t="inlineStr">
        <is>
          <t>&lt;http://purl.obolibrary.org/obo/HBA_4180&gt;</t>
        </is>
      </c>
    </row>
    <row r="1877">
      <c r="A1877">
        <f>HYPERLINK("https://www.ebi.ac.uk/ols/ontologies/uberon/terms?iri=http://purl.obolibrary.org/obo/UBERON_0002902","occipital pole")</f>
        <v/>
      </c>
      <c r="B1877" t="inlineStr">
        <is>
          <t>&lt;http://purl.obolibrary.org/obo/UBERON_0002902&gt;</t>
        </is>
      </c>
      <c r="C1877" t="inlineStr">
        <is>
          <t>occipital pole</t>
        </is>
      </c>
      <c r="D1877" t="inlineStr">
        <is>
          <t>&lt;http://purl.obolibrary.org/obo/DHBA_12149&gt;</t>
        </is>
      </c>
    </row>
    <row r="1878">
      <c r="A1878">
        <f>HYPERLINK("https://www.ebi.ac.uk/ols/ontologies/uberon/terms?iri=http://purl.obolibrary.org/obo/UBERON_0002902","occipital pole")</f>
        <v/>
      </c>
      <c r="B1878" t="inlineStr">
        <is>
          <t>&lt;http://purl.obolibrary.org/obo/UBERON_0002902&gt;</t>
        </is>
      </c>
      <c r="C1878" t="inlineStr">
        <is>
          <t>occipital pole</t>
        </is>
      </c>
      <c r="D1878" t="inlineStr">
        <is>
          <t>&lt;http://purl.obolibrary.org/obo/HBA_4181&gt;</t>
        </is>
      </c>
    </row>
    <row r="1879">
      <c r="A1879">
        <f>HYPERLINK("https://www.ebi.ac.uk/ols/ontologies/uberon/terms?iri=http://purl.obolibrary.org/obo/UBERON_0019303","occipital sulcus")</f>
        <v/>
      </c>
      <c r="B1879" t="inlineStr">
        <is>
          <t>&lt;http://purl.obolibrary.org/obo/UBERON_0019303&gt;</t>
        </is>
      </c>
      <c r="C1879" t="inlineStr">
        <is>
          <t>occipital lobe sulci</t>
        </is>
      </c>
      <c r="D1879" t="inlineStr">
        <is>
          <t>&lt;http://purl.obolibrary.org/obo/HBA_9386&gt;</t>
        </is>
      </c>
    </row>
    <row r="1880">
      <c r="A1880">
        <f>HYPERLINK("https://www.ebi.ac.uk/ols/ontologies/uberon/terms?iri=http://purl.obolibrary.org/obo/UBERON_0034754","occipitofrontal fasciculus")</f>
        <v/>
      </c>
      <c r="B1880" t="inlineStr">
        <is>
          <t>&lt;http://purl.obolibrary.org/obo/UBERON_0034754&gt;</t>
        </is>
      </c>
      <c r="C1880" t="inlineStr">
        <is>
          <t>occipitofrontal fasciculus</t>
        </is>
      </c>
      <c r="D1880" t="inlineStr">
        <is>
          <t>&lt;http://purl.obolibrary.org/obo/DHBA_10588&gt;</t>
        </is>
      </c>
    </row>
    <row r="1881">
      <c r="A1881">
        <f>HYPERLINK("https://www.ebi.ac.uk/ols/ontologies/uberon/terms?iri=http://purl.obolibrary.org/obo/UBERON_0034754","occipitofrontal fasciculus")</f>
        <v/>
      </c>
      <c r="B1881" t="inlineStr">
        <is>
          <t>&lt;http://purl.obolibrary.org/obo/UBERON_0034754&gt;</t>
        </is>
      </c>
      <c r="C1881" t="inlineStr">
        <is>
          <t>occipitofrontal fasciculus</t>
        </is>
      </c>
      <c r="D1881" t="inlineStr">
        <is>
          <t>&lt;http://purl.obolibrary.org/obo/HBA_9269&gt;</t>
        </is>
      </c>
    </row>
    <row r="1882">
      <c r="A1882">
        <f>HYPERLINK("https://www.ebi.ac.uk/ols/ontologies/uberon/terms?iri=http://purl.obolibrary.org/obo/UBERON_0002693","occipitotemporal sulcus")</f>
        <v/>
      </c>
      <c r="B1882" t="inlineStr">
        <is>
          <t>&lt;http://purl.obolibrary.org/obo/UBERON_0002693&gt;</t>
        </is>
      </c>
      <c r="C1882" t="inlineStr">
        <is>
          <t>occipitotemporal sulcus</t>
        </is>
      </c>
      <c r="D1882" t="inlineStr">
        <is>
          <t>&lt;http://purl.obolibrary.org/obo/DHBA_10623&gt;</t>
        </is>
      </c>
    </row>
    <row r="1883">
      <c r="A1883">
        <f>HYPERLINK("https://www.ebi.ac.uk/ols/ontologies/uberon/terms?iri=http://purl.obolibrary.org/obo/UBERON_0001643","oculomotor nerve")</f>
        <v/>
      </c>
      <c r="B1883" t="inlineStr">
        <is>
          <t>&lt;http://purl.obolibrary.org/obo/UBERON_0001643&gt;</t>
        </is>
      </c>
      <c r="C1883" t="inlineStr">
        <is>
          <t>occulomotor nerve</t>
        </is>
      </c>
      <c r="D1883" t="inlineStr">
        <is>
          <t>&lt;http://purl.obolibrary.org/obo/HBA_9316&gt;</t>
        </is>
      </c>
    </row>
    <row r="1884">
      <c r="A1884">
        <f>HYPERLINK("https://www.ebi.ac.uk/ols/ontologies/uberon/terms?iri=http://purl.obolibrary.org/obo/UBERON_0001643","oculomotor nerve")</f>
        <v/>
      </c>
      <c r="B1884" t="inlineStr">
        <is>
          <t>&lt;http://purl.obolibrary.org/obo/UBERON_0001643&gt;</t>
        </is>
      </c>
      <c r="C1884" t="inlineStr">
        <is>
          <t>oculomotor nerve</t>
        </is>
      </c>
      <c r="D1884" t="inlineStr">
        <is>
          <t>&lt;http://purl.obolibrary.org/obo/MBA_832&gt;</t>
        </is>
      </c>
    </row>
    <row r="1885">
      <c r="A1885">
        <f>HYPERLINK("https://www.ebi.ac.uk/ols/ontologies/uberon/terms?iri=http://purl.obolibrary.org/obo/UBERON_0002668","oculomotor nerve root")</f>
        <v/>
      </c>
      <c r="B1885" t="inlineStr">
        <is>
          <t>&lt;http://purl.obolibrary.org/obo/UBERON_0002668&gt;</t>
        </is>
      </c>
      <c r="C1885" t="inlineStr">
        <is>
          <t>root of oculomotor nerve</t>
        </is>
      </c>
      <c r="D1885" t="inlineStr">
        <is>
          <t>&lt;http://purl.obolibrary.org/obo/DHBA_12376&gt;</t>
        </is>
      </c>
    </row>
    <row r="1886">
      <c r="A1886">
        <f>HYPERLINK("https://www.ebi.ac.uk/ols/ontologies/uberon/terms?iri=http://purl.obolibrary.org/obo/UBERON_0002668","oculomotor nerve root")</f>
        <v/>
      </c>
      <c r="B1886" t="inlineStr">
        <is>
          <t>&lt;http://purl.obolibrary.org/obo/UBERON_0002668&gt;</t>
        </is>
      </c>
      <c r="C1886" t="inlineStr">
        <is>
          <t>oculomotor nerve root</t>
        </is>
      </c>
      <c r="D1886" t="inlineStr">
        <is>
          <t>&lt;http://purl.obolibrary.org/obo/DMBA_17736&gt;</t>
        </is>
      </c>
    </row>
    <row r="1887">
      <c r="A1887">
        <f>HYPERLINK("https://www.ebi.ac.uk/ols/ontologies/uberon/terms?iri=http://purl.obolibrary.org/obo/UBERON_0001715","oculomotor nuclear complex")</f>
        <v/>
      </c>
      <c r="B1887" t="inlineStr">
        <is>
          <t>&lt;http://purl.obolibrary.org/obo/UBERON_0001715&gt;</t>
        </is>
      </c>
      <c r="C1887" t="inlineStr">
        <is>
          <t>oculomotor nucleus</t>
        </is>
      </c>
      <c r="D1887" t="inlineStr">
        <is>
          <t>&lt;http://purl.obolibrary.org/obo/DHBA_12198&gt;</t>
        </is>
      </c>
    </row>
    <row r="1888">
      <c r="A1888">
        <f>HYPERLINK("https://www.ebi.ac.uk/ols/ontologies/uberon/terms?iri=http://purl.obolibrary.org/obo/UBERON_0001715","oculomotor nuclear complex")</f>
        <v/>
      </c>
      <c r="B1888" t="inlineStr">
        <is>
          <t>&lt;http://purl.obolibrary.org/obo/UBERON_0001715&gt;</t>
        </is>
      </c>
      <c r="C1888" t="inlineStr">
        <is>
          <t>oculomotor nuclear complex</t>
        </is>
      </c>
      <c r="D1888" t="inlineStr">
        <is>
          <t>&lt;http://purl.obolibrary.org/obo/HBA_9030&gt;</t>
        </is>
      </c>
    </row>
    <row r="1889">
      <c r="A1889">
        <f>HYPERLINK("https://www.ebi.ac.uk/ols/ontologies/uberon/terms?iri=http://purl.obolibrary.org/obo/UBERON_0001715","oculomotor nuclear complex")</f>
        <v/>
      </c>
      <c r="B1889" t="inlineStr">
        <is>
          <t>&lt;http://purl.obolibrary.org/obo/UBERON_0001715&gt;</t>
        </is>
      </c>
      <c r="C1889" t="inlineStr">
        <is>
          <t>Oculomotor nucleus</t>
        </is>
      </c>
      <c r="D1889" t="inlineStr">
        <is>
          <t>&lt;http://purl.obolibrary.org/obo/MBA_35&gt;</t>
        </is>
      </c>
    </row>
    <row r="1890">
      <c r="A1890">
        <f>HYPERLINK("https://www.ebi.ac.uk/ols/ontologies/uberon/terms?iri=http://purl.obolibrary.org/obo/UBERON_0002264","olfactory bulb")</f>
        <v/>
      </c>
      <c r="B1890" t="inlineStr">
        <is>
          <t>&lt;http://purl.obolibrary.org/obo/UBERON_0002264&gt;</t>
        </is>
      </c>
      <c r="C1890" t="inlineStr">
        <is>
          <t>olfactory bulb</t>
        </is>
      </c>
      <c r="D1890" t="inlineStr">
        <is>
          <t>&lt;http://purl.obolibrary.org/obo/DHBA_10307&gt;</t>
        </is>
      </c>
    </row>
    <row r="1891">
      <c r="A1891">
        <f>HYPERLINK("https://www.ebi.ac.uk/ols/ontologies/uberon/terms?iri=http://purl.obolibrary.org/obo/UBERON_0002264","olfactory bulb")</f>
        <v/>
      </c>
      <c r="B1891" t="inlineStr">
        <is>
          <t>&lt;http://purl.obolibrary.org/obo/UBERON_0002264&gt;</t>
        </is>
      </c>
      <c r="C1891" t="inlineStr">
        <is>
          <t>olfactory bulb, left</t>
        </is>
      </c>
      <c r="D1891" t="inlineStr">
        <is>
          <t>&lt;http://purl.obolibrary.org/obo/HBA_9303&gt;</t>
        </is>
      </c>
    </row>
    <row r="1892">
      <c r="A1892">
        <f>HYPERLINK("https://www.ebi.ac.uk/ols/ontologies/uberon/terms?iri=http://purl.obolibrary.org/obo/UBERON_0005376","olfactory bulb external plexiform layer")</f>
        <v/>
      </c>
      <c r="B1892" t="inlineStr">
        <is>
          <t>&lt;http://purl.obolibrary.org/obo/UBERON_0005376&gt;</t>
        </is>
      </c>
      <c r="C1892" t="inlineStr">
        <is>
          <t>OB outer plexiform layer</t>
        </is>
      </c>
      <c r="D1892" t="inlineStr">
        <is>
          <t>&lt;http://purl.obolibrary.org/obo/DMBA_15913&gt;</t>
        </is>
      </c>
    </row>
    <row r="1893">
      <c r="A1893">
        <f>HYPERLINK("https://www.ebi.ac.uk/ols/ontologies/uberon/terms?iri=http://purl.obolibrary.org/obo/UBERON_0005377","olfactory bulb glomerular layer")</f>
        <v/>
      </c>
      <c r="B1893" t="inlineStr">
        <is>
          <t>&lt;http://purl.obolibrary.org/obo/UBERON_0005377&gt;</t>
        </is>
      </c>
      <c r="C1893" t="inlineStr">
        <is>
          <t>glomerular layer of olfactory bulb</t>
        </is>
      </c>
      <c r="D1893" t="inlineStr">
        <is>
          <t>&lt;http://purl.obolibrary.org/obo/DHBA_11327&gt;</t>
        </is>
      </c>
    </row>
    <row r="1894">
      <c r="A1894">
        <f>HYPERLINK("https://www.ebi.ac.uk/ols/ontologies/uberon/terms?iri=http://purl.obolibrary.org/obo/UBERON_0005377","olfactory bulb glomerular layer")</f>
        <v/>
      </c>
      <c r="B1894" t="inlineStr">
        <is>
          <t>&lt;http://purl.obolibrary.org/obo/UBERON_0005377&gt;</t>
        </is>
      </c>
      <c r="C1894" t="inlineStr">
        <is>
          <t>Main olfactory bulb, glomerular layer</t>
        </is>
      </c>
      <c r="D1894" t="inlineStr">
        <is>
          <t>&lt;http://purl.obolibrary.org/obo/MBA_212&gt;</t>
        </is>
      </c>
    </row>
    <row r="1895">
      <c r="A1895">
        <f>HYPERLINK("https://www.ebi.ac.uk/ols/ontologies/uberon/terms?iri=http://purl.obolibrary.org/obo/UBERON_0005378","olfactory bulb granule cell layer")</f>
        <v/>
      </c>
      <c r="B1895" t="inlineStr">
        <is>
          <t>&lt;http://purl.obolibrary.org/obo/UBERON_0005378&gt;</t>
        </is>
      </c>
      <c r="C1895" t="inlineStr">
        <is>
          <t>OB granular layer</t>
        </is>
      </c>
      <c r="D1895" t="inlineStr">
        <is>
          <t>&lt;http://purl.obolibrary.org/obo/DMBA_15909&gt;</t>
        </is>
      </c>
    </row>
    <row r="1896">
      <c r="A1896">
        <f>HYPERLINK("https://www.ebi.ac.uk/ols/ontologies/uberon/terms?iri=http://purl.obolibrary.org/obo/UBERON_0005378","olfactory bulb granule cell layer")</f>
        <v/>
      </c>
      <c r="B1896" t="inlineStr">
        <is>
          <t>&lt;http://purl.obolibrary.org/obo/UBERON_0005378&gt;</t>
        </is>
      </c>
      <c r="C1896" t="inlineStr">
        <is>
          <t>Main olfactory bulb, granule layer</t>
        </is>
      </c>
      <c r="D1896" t="inlineStr">
        <is>
          <t>&lt;http://purl.obolibrary.org/obo/MBA_220&gt;</t>
        </is>
      </c>
    </row>
    <row r="1897">
      <c r="A1897">
        <f>HYPERLINK("https://www.ebi.ac.uk/ols/ontologies/uberon/terms?iri=http://purl.obolibrary.org/obo/UBERON_0005379","olfactory bulb internal plexiform layer")</f>
        <v/>
      </c>
      <c r="B1897" t="inlineStr">
        <is>
          <t>&lt;http://purl.obolibrary.org/obo/UBERON_0005379&gt;</t>
        </is>
      </c>
      <c r="C1897" t="inlineStr">
        <is>
          <t>inner plexiform layer of olfactory bulb</t>
        </is>
      </c>
      <c r="D1897" t="inlineStr">
        <is>
          <t>&lt;http://purl.obolibrary.org/obo/DHBA_11330&gt;</t>
        </is>
      </c>
    </row>
    <row r="1898">
      <c r="A1898">
        <f>HYPERLINK("https://www.ebi.ac.uk/ols/ontologies/uberon/terms?iri=http://purl.obolibrary.org/obo/UBERON_0005379","olfactory bulb internal plexiform layer")</f>
        <v/>
      </c>
      <c r="B1898" t="inlineStr">
        <is>
          <t>&lt;http://purl.obolibrary.org/obo/UBERON_0005379&gt;</t>
        </is>
      </c>
      <c r="C1898" t="inlineStr">
        <is>
          <t>OB inner plexiform layer</t>
        </is>
      </c>
      <c r="D1898" t="inlineStr">
        <is>
          <t>&lt;http://purl.obolibrary.org/obo/DMBA_15910&gt;</t>
        </is>
      </c>
    </row>
    <row r="1899">
      <c r="A1899">
        <f>HYPERLINK("https://www.ebi.ac.uk/ols/ontologies/uberon/terms?iri=http://purl.obolibrary.org/obo/UBERON_0005379","olfactory bulb internal plexiform layer")</f>
        <v/>
      </c>
      <c r="B1899" t="inlineStr">
        <is>
          <t>&lt;http://purl.obolibrary.org/obo/UBERON_0005379&gt;</t>
        </is>
      </c>
      <c r="C1899" t="inlineStr">
        <is>
          <t>Main olfactory bulb, inner plexiform layer</t>
        </is>
      </c>
      <c r="D1899" t="inlineStr">
        <is>
          <t>&lt;http://purl.obolibrary.org/obo/MBA_228&gt;</t>
        </is>
      </c>
    </row>
    <row r="1900">
      <c r="A1900">
        <f>HYPERLINK("https://www.ebi.ac.uk/ols/ontologies/uberon/terms?iri=http://purl.obolibrary.org/obo/UBERON_0023934","olfactory bulb main glomerular layer")</f>
        <v/>
      </c>
      <c r="B1900" t="inlineStr">
        <is>
          <t>&lt;http://purl.obolibrary.org/obo/UBERON_0023934&gt;</t>
        </is>
      </c>
      <c r="C1900" t="inlineStr">
        <is>
          <t>Main olfactory bulb, glomerular layer</t>
        </is>
      </c>
      <c r="D1900" t="inlineStr">
        <is>
          <t>&lt;http://purl.obolibrary.org/obo/MBA_212&gt;</t>
        </is>
      </c>
    </row>
    <row r="1901">
      <c r="A1901">
        <f>HYPERLINK("https://www.ebi.ac.uk/ols/ontologies/uberon/terms?iri=http://purl.obolibrary.org/obo/UBERON_0004186","olfactory bulb mitral cell layer")</f>
        <v/>
      </c>
      <c r="B1901" t="inlineStr">
        <is>
          <t>&lt;http://purl.obolibrary.org/obo/UBERON_0004186&gt;</t>
        </is>
      </c>
      <c r="C1901" t="inlineStr">
        <is>
          <t>mitral cell layer of olfactory bulb</t>
        </is>
      </c>
      <c r="D1901" t="inlineStr">
        <is>
          <t>&lt;http://purl.obolibrary.org/obo/DHBA_11329&gt;</t>
        </is>
      </c>
    </row>
    <row r="1902">
      <c r="A1902">
        <f>HYPERLINK("https://www.ebi.ac.uk/ols/ontologies/uberon/terms?iri=http://purl.obolibrary.org/obo/UBERON_0004186","olfactory bulb mitral cell layer")</f>
        <v/>
      </c>
      <c r="B1902" t="inlineStr">
        <is>
          <t>&lt;http://purl.obolibrary.org/obo/UBERON_0004186&gt;</t>
        </is>
      </c>
      <c r="C1902" t="inlineStr">
        <is>
          <t>OB mitral cell layer</t>
        </is>
      </c>
      <c r="D1902" t="inlineStr">
        <is>
          <t>&lt;http://purl.obolibrary.org/obo/DMBA_15912&gt;</t>
        </is>
      </c>
    </row>
    <row r="1903">
      <c r="A1903">
        <f>HYPERLINK("https://www.ebi.ac.uk/ols/ontologies/uberon/terms?iri=http://purl.obolibrary.org/obo/UBERON_0005978","olfactory bulb outer nerve layer")</f>
        <v/>
      </c>
      <c r="B1903" t="inlineStr">
        <is>
          <t>&lt;http://purl.obolibrary.org/obo/UBERON_0005978&gt;</t>
        </is>
      </c>
      <c r="C1903" t="inlineStr">
        <is>
          <t>olfactory nerve layer of olfactory bulb</t>
        </is>
      </c>
      <c r="D1903" t="inlineStr">
        <is>
          <t>&lt;http://purl.obolibrary.org/obo/DHBA_11326&gt;</t>
        </is>
      </c>
    </row>
    <row r="1904">
      <c r="A1904">
        <f>HYPERLINK("https://www.ebi.ac.uk/ols/ontologies/uberon/terms?iri=http://purl.obolibrary.org/obo/UBERON_0005978","olfactory bulb outer nerve layer")</f>
        <v/>
      </c>
      <c r="B1904" t="inlineStr">
        <is>
          <t>&lt;http://purl.obolibrary.org/obo/UBERON_0005978&gt;</t>
        </is>
      </c>
      <c r="C1904" t="inlineStr">
        <is>
          <t>olfactory nerve layer of main olfactory bulb</t>
        </is>
      </c>
      <c r="D1904" t="inlineStr">
        <is>
          <t>&lt;http://purl.obolibrary.org/obo/MBA_1016&gt;</t>
        </is>
      </c>
    </row>
    <row r="1905">
      <c r="A1905">
        <f>HYPERLINK("https://www.ebi.ac.uk/ols/ontologies/uberon/terms?iri=http://purl.obolibrary.org/obo/UBERON_0002894","olfactory cortex")</f>
        <v/>
      </c>
      <c r="B1905" t="inlineStr">
        <is>
          <t>&lt;http://purl.obolibrary.org/obo/UBERON_0002894&gt;</t>
        </is>
      </c>
      <c r="C1905" t="inlineStr">
        <is>
          <t>olfactory area</t>
        </is>
      </c>
      <c r="D1905" t="inlineStr">
        <is>
          <t>&lt;http://purl.obolibrary.org/obo/HBA_265504406&gt;</t>
        </is>
      </c>
    </row>
    <row r="1906">
      <c r="A1906">
        <f>HYPERLINK("https://www.ebi.ac.uk/ols/ontologies/uberon/terms?iri=http://purl.obolibrary.org/obo/UBERON_0001579","olfactory nerve")</f>
        <v/>
      </c>
      <c r="B1906" t="inlineStr">
        <is>
          <t>&lt;http://purl.obolibrary.org/obo/UBERON_0001579&gt;</t>
        </is>
      </c>
      <c r="C1906" t="inlineStr">
        <is>
          <t>olfactory nerve</t>
        </is>
      </c>
      <c r="D1906" t="inlineStr">
        <is>
          <t>&lt;http://purl.obolibrary.org/obo/HBA_9300&gt;</t>
        </is>
      </c>
    </row>
    <row r="1907">
      <c r="A1907">
        <f>HYPERLINK("https://www.ebi.ac.uk/ols/ontologies/uberon/terms?iri=http://purl.obolibrary.org/obo/UBERON_0001579","olfactory nerve")</f>
        <v/>
      </c>
      <c r="B1907" t="inlineStr">
        <is>
          <t>&lt;http://purl.obolibrary.org/obo/UBERON_0001579&gt;</t>
        </is>
      </c>
      <c r="C1907" t="inlineStr">
        <is>
          <t>olfactory nerve</t>
        </is>
      </c>
      <c r="D1907" t="inlineStr">
        <is>
          <t>&lt;http://purl.obolibrary.org/obo/MBA_840&gt;</t>
        </is>
      </c>
    </row>
    <row r="1908">
      <c r="A1908">
        <f>HYPERLINK("https://www.ebi.ac.uk/ols/ontologies/uberon/terms?iri=http://purl.obolibrary.org/obo/UBERON_0002772","olfactory sulcus")</f>
        <v/>
      </c>
      <c r="B1908" t="inlineStr">
        <is>
          <t>&lt;http://purl.obolibrary.org/obo/UBERON_0002772&gt;</t>
        </is>
      </c>
      <c r="C1908" t="inlineStr">
        <is>
          <t>olfactory sulcus</t>
        </is>
      </c>
      <c r="D1908" t="inlineStr">
        <is>
          <t>&lt;http://purl.obolibrary.org/obo/DHBA_10624&gt;</t>
        </is>
      </c>
    </row>
    <row r="1909">
      <c r="A1909">
        <f>HYPERLINK("https://www.ebi.ac.uk/ols/ontologies/uberon/terms?iri=http://purl.obolibrary.org/obo/UBERON_0002772","olfactory sulcus")</f>
        <v/>
      </c>
      <c r="B1909" t="inlineStr">
        <is>
          <t>&lt;http://purl.obolibrary.org/obo/UBERON_0002772&gt;</t>
        </is>
      </c>
      <c r="C1909" t="inlineStr">
        <is>
          <t>olfactory sulcus</t>
        </is>
      </c>
      <c r="D1909" t="inlineStr">
        <is>
          <t>&lt;http://purl.obolibrary.org/obo/HBA_9361&gt;</t>
        </is>
      </c>
    </row>
    <row r="1910">
      <c r="A1910">
        <f>HYPERLINK("https://www.ebi.ac.uk/ols/ontologies/uberon/terms?iri=http://purl.obolibrary.org/obo/UBERON_0002265","olfactory tract")</f>
        <v/>
      </c>
      <c r="B1910" t="inlineStr">
        <is>
          <t>&lt;http://purl.obolibrary.org/obo/UBERON_0002265&gt;</t>
        </is>
      </c>
      <c r="C1910" t="inlineStr">
        <is>
          <t>olfactory tract</t>
        </is>
      </c>
      <c r="D1910" t="inlineStr">
        <is>
          <t>&lt;http://purl.obolibrary.org/obo/DHBA_12073&gt;</t>
        </is>
      </c>
    </row>
    <row r="1911">
      <c r="A1911">
        <f>HYPERLINK("https://www.ebi.ac.uk/ols/ontologies/uberon/terms?iri=http://purl.obolibrary.org/obo/UBERON_0002265","olfactory tract")</f>
        <v/>
      </c>
      <c r="B1911" t="inlineStr">
        <is>
          <t>&lt;http://purl.obolibrary.org/obo/UBERON_0002265&gt;</t>
        </is>
      </c>
      <c r="C1911" t="inlineStr">
        <is>
          <t>olfactory striae</t>
        </is>
      </c>
      <c r="D1911" t="inlineStr">
        <is>
          <t>&lt;http://purl.obolibrary.org/obo/DHBA_12074&gt;</t>
        </is>
      </c>
    </row>
    <row r="1912">
      <c r="A1912">
        <f>HYPERLINK("https://www.ebi.ac.uk/ols/ontologies/uberon/terms?iri=http://purl.obolibrary.org/obo/UBERON_0002265","olfactory tract")</f>
        <v/>
      </c>
      <c r="B1912" t="inlineStr">
        <is>
          <t>&lt;http://purl.obolibrary.org/obo/UBERON_0002265&gt;</t>
        </is>
      </c>
      <c r="C1912" t="inlineStr">
        <is>
          <t>olfactory tract, left</t>
        </is>
      </c>
      <c r="D1912" t="inlineStr">
        <is>
          <t>&lt;http://purl.obolibrary.org/obo/HBA_9302&gt;</t>
        </is>
      </c>
    </row>
    <row r="1913">
      <c r="A1913">
        <f>HYPERLINK("https://www.ebi.ac.uk/ols/ontologies/uberon/terms?iri=http://purl.obolibrary.org/obo/UBERON_0001883","olfactory tubercle")</f>
        <v/>
      </c>
      <c r="B1913" t="inlineStr">
        <is>
          <t>&lt;http://purl.obolibrary.org/obo/UBERON_0001883&gt;</t>
        </is>
      </c>
      <c r="C1913" t="inlineStr">
        <is>
          <t>olfactory tubercle</t>
        </is>
      </c>
      <c r="D1913" t="inlineStr">
        <is>
          <t>&lt;http://purl.obolibrary.org/obo/DHBA_10310&gt;</t>
        </is>
      </c>
    </row>
    <row r="1914">
      <c r="A1914">
        <f>HYPERLINK("https://www.ebi.ac.uk/ols/ontologies/uberon/terms?iri=http://purl.obolibrary.org/obo/UBERON_0001883","olfactory tubercle")</f>
        <v/>
      </c>
      <c r="B1914" t="inlineStr">
        <is>
          <t>&lt;http://purl.obolibrary.org/obo/UBERON_0001883&gt;</t>
        </is>
      </c>
      <c r="C1914" t="inlineStr">
        <is>
          <t>olfactory tubercle, left</t>
        </is>
      </c>
      <c r="D1914" t="inlineStr">
        <is>
          <t>&lt;http://purl.obolibrary.org/obo/HBA_10145&gt;</t>
        </is>
      </c>
    </row>
    <row r="1915">
      <c r="A1915">
        <f>HYPERLINK("https://www.ebi.ac.uk/ols/ontologies/uberon/terms?iri=http://purl.obolibrary.org/obo/UBERON_0001883","olfactory tubercle")</f>
        <v/>
      </c>
      <c r="B1915" t="inlineStr">
        <is>
          <t>&lt;http://purl.obolibrary.org/obo/UBERON_0001883&gt;</t>
        </is>
      </c>
      <c r="C1915" t="inlineStr">
        <is>
          <t>Olfactory tubercle</t>
        </is>
      </c>
      <c r="D1915" t="inlineStr">
        <is>
          <t>&lt;http://purl.obolibrary.org/obo/MBA_754&gt;</t>
        </is>
      </c>
    </row>
    <row r="1916">
      <c r="A1916">
        <f>HYPERLINK("https://www.ebi.ac.uk/ols/ontologies/uberon/terms?iri=http://purl.obolibrary.org/obo/UBERON_0001883","olfactory tubercle")</f>
        <v/>
      </c>
      <c r="B1916" t="inlineStr">
        <is>
          <t>&lt;http://purl.obolibrary.org/obo/UBERON_0001883&gt;</t>
        </is>
      </c>
      <c r="C1916" t="inlineStr">
        <is>
          <t>olfactory tubercle</t>
        </is>
      </c>
      <c r="D1916" t="inlineStr">
        <is>
          <t>&lt;http://purl.obolibrary.org/obo/PBA_10096&gt;</t>
        </is>
      </c>
    </row>
    <row r="1917">
      <c r="A1917">
        <f>HYPERLINK("https://www.ebi.ac.uk/ols/ontologies/uberon/terms?iri=http://purl.obolibrary.org/obo/UBERON_0002565","olivary pretectal nucleus")</f>
        <v/>
      </c>
      <c r="B1917" t="inlineStr">
        <is>
          <t>&lt;http://purl.obolibrary.org/obo/UBERON_0002565&gt;</t>
        </is>
      </c>
      <c r="C1917" t="inlineStr">
        <is>
          <t>olivary pretectal nucleus</t>
        </is>
      </c>
      <c r="D1917" t="inlineStr">
        <is>
          <t>&lt;http://purl.obolibrary.org/obo/DHBA_12186&gt;</t>
        </is>
      </c>
    </row>
    <row r="1918">
      <c r="A1918">
        <f>HYPERLINK("https://www.ebi.ac.uk/ols/ontologies/uberon/terms?iri=http://purl.obolibrary.org/obo/UBERON_0002565","olivary pretectal nucleus")</f>
        <v/>
      </c>
      <c r="B1918" t="inlineStr">
        <is>
          <t>&lt;http://purl.obolibrary.org/obo/UBERON_0002565&gt;</t>
        </is>
      </c>
      <c r="C1918" t="inlineStr">
        <is>
          <t>olivary pretectal nucleus</t>
        </is>
      </c>
      <c r="D1918" t="inlineStr">
        <is>
          <t>&lt;http://purl.obolibrary.org/obo/DMBA_16589&gt;</t>
        </is>
      </c>
    </row>
    <row r="1919">
      <c r="A1919">
        <f>HYPERLINK("https://www.ebi.ac.uk/ols/ontologies/uberon/terms?iri=http://purl.obolibrary.org/obo/UBERON_0002565","olivary pretectal nucleus")</f>
        <v/>
      </c>
      <c r="B1919" t="inlineStr">
        <is>
          <t>&lt;http://purl.obolibrary.org/obo/UBERON_0002565&gt;</t>
        </is>
      </c>
      <c r="C1919" t="inlineStr">
        <is>
          <t>olivary pretectal nucleus</t>
        </is>
      </c>
      <c r="D1919" t="inlineStr">
        <is>
          <t>&lt;http://purl.obolibrary.org/obo/HBA_9086&gt;</t>
        </is>
      </c>
    </row>
    <row r="1920">
      <c r="A1920">
        <f>HYPERLINK("https://www.ebi.ac.uk/ols/ontologies/uberon/terms?iri=http://purl.obolibrary.org/obo/UBERON_0002565","olivary pretectal nucleus")</f>
        <v/>
      </c>
      <c r="B1920" t="inlineStr">
        <is>
          <t>&lt;http://purl.obolibrary.org/obo/UBERON_0002565&gt;</t>
        </is>
      </c>
      <c r="C1920" t="inlineStr">
        <is>
          <t>Olivary pretectal nucleus</t>
        </is>
      </c>
      <c r="D1920" t="inlineStr">
        <is>
          <t>&lt;http://purl.obolibrary.org/obo/MBA_706&gt;</t>
        </is>
      </c>
    </row>
    <row r="1921">
      <c r="A1921">
        <f>HYPERLINK("https://www.ebi.ac.uk/ols/ontologies/uberon/terms?iri=http://purl.obolibrary.org/obo/UBERON_0002752","olivocerebellar tract")</f>
        <v/>
      </c>
      <c r="B1921" t="inlineStr">
        <is>
          <t>&lt;http://purl.obolibrary.org/obo/UBERON_0002752&gt;</t>
        </is>
      </c>
      <c r="C1921" t="inlineStr">
        <is>
          <t>olivocerebellar tract</t>
        </is>
      </c>
      <c r="D1921" t="inlineStr">
        <is>
          <t>&lt;http://purl.obolibrary.org/obo/DHBA_12747&gt;</t>
        </is>
      </c>
    </row>
    <row r="1922">
      <c r="A1922">
        <f>HYPERLINK("https://www.ebi.ac.uk/ols/ontologies/uberon/terms?iri=http://purl.obolibrary.org/obo/UBERON_0002752","olivocerebellar tract")</f>
        <v/>
      </c>
      <c r="B1922" t="inlineStr">
        <is>
          <t>&lt;http://purl.obolibrary.org/obo/UBERON_0002752&gt;</t>
        </is>
      </c>
      <c r="C1922" t="inlineStr">
        <is>
          <t>olivocerebellar tract</t>
        </is>
      </c>
      <c r="D1922" t="inlineStr">
        <is>
          <t>&lt;http://purl.obolibrary.org/obo/MBA_404&gt;</t>
        </is>
      </c>
    </row>
    <row r="1923">
      <c r="A1923">
        <f>HYPERLINK("https://www.ebi.ac.uk/ols/ontologies/uberon/terms?iri=http://purl.obolibrary.org/obo/UBERON_0002775","olivocochlear bundle")</f>
        <v/>
      </c>
      <c r="B1923" t="inlineStr">
        <is>
          <t>&lt;http://purl.obolibrary.org/obo/UBERON_0002775&gt;</t>
        </is>
      </c>
      <c r="C1923" t="inlineStr">
        <is>
          <t>olivocochlear bundle</t>
        </is>
      </c>
      <c r="D1923" t="inlineStr">
        <is>
          <t>&lt;http://purl.obolibrary.org/obo/DHBA_12771&gt;</t>
        </is>
      </c>
    </row>
    <row r="1924">
      <c r="A1924">
        <f>HYPERLINK("https://www.ebi.ac.uk/ols/ontologies/uberon/terms?iri=http://purl.obolibrary.org/obo/UBERON_0002980","opercular part of inferior frontal gyrus")</f>
        <v/>
      </c>
      <c r="B1924" t="inlineStr">
        <is>
          <t>&lt;http://purl.obolibrary.org/obo/UBERON_0002980&gt;</t>
        </is>
      </c>
      <c r="C1924" t="inlineStr">
        <is>
          <t>inferior frontal gyrus, opercular part</t>
        </is>
      </c>
      <c r="D1924" t="inlineStr">
        <is>
          <t>&lt;http://purl.obolibrary.org/obo/DHBA_12119&gt;</t>
        </is>
      </c>
    </row>
    <row r="1925">
      <c r="A1925">
        <f>HYPERLINK("https://www.ebi.ac.uk/ols/ontologies/uberon/terms?iri=http://purl.obolibrary.org/obo/UBERON_0002980","opercular part of inferior frontal gyrus")</f>
        <v/>
      </c>
      <c r="B1925" t="inlineStr">
        <is>
          <t>&lt;http://purl.obolibrary.org/obo/UBERON_0002980&gt;</t>
        </is>
      </c>
      <c r="C1925" t="inlineStr">
        <is>
          <t>inferior frontal gyrus, opercular part</t>
        </is>
      </c>
      <c r="D1925" t="inlineStr">
        <is>
          <t>&lt;http://purl.obolibrary.org/obo/HBA_4041&gt;</t>
        </is>
      </c>
    </row>
    <row r="1926">
      <c r="A1926">
        <f>HYPERLINK("https://www.ebi.ac.uk/ols/ontologies/uberon/terms?iri=http://purl.obolibrary.org/obo/UBERON_0000959","optic chiasma")</f>
        <v/>
      </c>
      <c r="B1926" t="inlineStr">
        <is>
          <t>&lt;http://purl.obolibrary.org/obo/UBERON_0000959&gt;</t>
        </is>
      </c>
      <c r="C1926" t="inlineStr">
        <is>
          <t>optic chiasm</t>
        </is>
      </c>
      <c r="D1926" t="inlineStr">
        <is>
          <t>&lt;http://purl.obolibrary.org/obo/DHBA_10644&gt;</t>
        </is>
      </c>
    </row>
    <row r="1927">
      <c r="A1927">
        <f>HYPERLINK("https://www.ebi.ac.uk/ols/ontologies/uberon/terms?iri=http://purl.obolibrary.org/obo/UBERON_0000959","optic chiasma")</f>
        <v/>
      </c>
      <c r="B1927" t="inlineStr">
        <is>
          <t>&lt;http://purl.obolibrary.org/obo/UBERON_0000959&gt;</t>
        </is>
      </c>
      <c r="C1927" t="inlineStr">
        <is>
          <t>optic chiasm</t>
        </is>
      </c>
      <c r="D1927" t="inlineStr">
        <is>
          <t>&lt;http://purl.obolibrary.org/obo/DMBA_17783&gt;</t>
        </is>
      </c>
    </row>
    <row r="1928">
      <c r="A1928">
        <f>HYPERLINK("https://www.ebi.ac.uk/ols/ontologies/uberon/terms?iri=http://purl.obolibrary.org/obo/UBERON_0000959","optic chiasma")</f>
        <v/>
      </c>
      <c r="B1928" t="inlineStr">
        <is>
          <t>&lt;http://purl.obolibrary.org/obo/UBERON_0000959&gt;</t>
        </is>
      </c>
      <c r="C1928" t="inlineStr">
        <is>
          <t>optic chiasm, left</t>
        </is>
      </c>
      <c r="D1928" t="inlineStr">
        <is>
          <t>&lt;http://purl.obolibrary.org/obo/HBA_9310&gt;</t>
        </is>
      </c>
    </row>
    <row r="1929">
      <c r="A1929">
        <f>HYPERLINK("https://www.ebi.ac.uk/ols/ontologies/uberon/terms?iri=http://purl.obolibrary.org/obo/UBERON_0000959","optic chiasma")</f>
        <v/>
      </c>
      <c r="B1929" t="inlineStr">
        <is>
          <t>&lt;http://purl.obolibrary.org/obo/UBERON_0000959&gt;</t>
        </is>
      </c>
      <c r="C1929" t="inlineStr">
        <is>
          <t>optic chiasm</t>
        </is>
      </c>
      <c r="D1929" t="inlineStr">
        <is>
          <t>&lt;http://purl.obolibrary.org/obo/MBA_117&gt;</t>
        </is>
      </c>
    </row>
    <row r="1930">
      <c r="A1930">
        <f>HYPERLINK("https://www.ebi.ac.uk/ols/ontologies/uberon/terms?iri=http://purl.obolibrary.org/obo/UBERON_0022264","optic radiation")</f>
        <v/>
      </c>
      <c r="B1930" t="inlineStr">
        <is>
          <t>&lt;http://purl.obolibrary.org/obo/UBERON_0022264&gt;</t>
        </is>
      </c>
      <c r="C1930" t="inlineStr">
        <is>
          <t>optic radiation</t>
        </is>
      </c>
      <c r="D1930" t="inlineStr">
        <is>
          <t>&lt;http://purl.obolibrary.org/obo/DHBA_266441621&gt;</t>
        </is>
      </c>
    </row>
    <row r="1931">
      <c r="A1931">
        <f>HYPERLINK("https://www.ebi.ac.uk/ols/ontologies/uberon/terms?iri=http://purl.obolibrary.org/obo/UBERON_0022264","optic radiation")</f>
        <v/>
      </c>
      <c r="B1931" t="inlineStr">
        <is>
          <t>&lt;http://purl.obolibrary.org/obo/UBERON_0022264&gt;</t>
        </is>
      </c>
      <c r="C1931" t="inlineStr">
        <is>
          <t>optic radiations, left</t>
        </is>
      </c>
      <c r="D1931" t="inlineStr">
        <is>
          <t>&lt;http://purl.obolibrary.org/obo/HBA_9311&gt;</t>
        </is>
      </c>
    </row>
    <row r="1932">
      <c r="A1932">
        <f>HYPERLINK("https://www.ebi.ac.uk/ols/ontologies/uberon/terms?iri=http://purl.obolibrary.org/obo/UBERON_0001908","optic tract")</f>
        <v/>
      </c>
      <c r="B1932" t="inlineStr">
        <is>
          <t>&lt;http://purl.obolibrary.org/obo/UBERON_0001908&gt;</t>
        </is>
      </c>
      <c r="C1932" t="inlineStr">
        <is>
          <t>optic tract</t>
        </is>
      </c>
      <c r="D1932" t="inlineStr">
        <is>
          <t>&lt;http://purl.obolibrary.org/obo/DHBA_10589&gt;</t>
        </is>
      </c>
    </row>
    <row r="1933">
      <c r="A1933">
        <f>HYPERLINK("https://www.ebi.ac.uk/ols/ontologies/uberon/terms?iri=http://purl.obolibrary.org/obo/UBERON_0001908","optic tract")</f>
        <v/>
      </c>
      <c r="B1933" t="inlineStr">
        <is>
          <t>&lt;http://purl.obolibrary.org/obo/UBERON_0001908&gt;</t>
        </is>
      </c>
      <c r="C1933" t="inlineStr">
        <is>
          <t>optic tract</t>
        </is>
      </c>
      <c r="D1933" t="inlineStr">
        <is>
          <t>&lt;http://purl.obolibrary.org/obo/DMBA_17785&gt;</t>
        </is>
      </c>
    </row>
    <row r="1934">
      <c r="A1934">
        <f>HYPERLINK("https://www.ebi.ac.uk/ols/ontologies/uberon/terms?iri=http://purl.obolibrary.org/obo/UBERON_0001908","optic tract")</f>
        <v/>
      </c>
      <c r="B1934" t="inlineStr">
        <is>
          <t>&lt;http://purl.obolibrary.org/obo/UBERON_0001908&gt;</t>
        </is>
      </c>
      <c r="C1934" t="inlineStr">
        <is>
          <t>optic tract, left</t>
        </is>
      </c>
      <c r="D1934" t="inlineStr">
        <is>
          <t>&lt;http://purl.obolibrary.org/obo/HBA_9309&gt;</t>
        </is>
      </c>
    </row>
    <row r="1935">
      <c r="A1935">
        <f>HYPERLINK("https://www.ebi.ac.uk/ols/ontologies/uberon/terms?iri=http://purl.obolibrary.org/obo/UBERON_0001908","optic tract")</f>
        <v/>
      </c>
      <c r="B1935" t="inlineStr">
        <is>
          <t>&lt;http://purl.obolibrary.org/obo/UBERON_0001908&gt;</t>
        </is>
      </c>
      <c r="C1935" t="inlineStr">
        <is>
          <t>optic tract</t>
        </is>
      </c>
      <c r="D1935" t="inlineStr">
        <is>
          <t>&lt;http://purl.obolibrary.org/obo/MBA_125&gt;</t>
        </is>
      </c>
    </row>
    <row r="1936">
      <c r="A1936">
        <f>HYPERLINK("https://www.ebi.ac.uk/ols/ontologies/uberon/terms?iri=http://purl.obolibrary.org/obo/UBERON_0002591","oral part of spinal trigeminal nucleus")</f>
        <v/>
      </c>
      <c r="B1936" t="inlineStr">
        <is>
          <t>&lt;http://purl.obolibrary.org/obo/UBERON_0002591&gt;</t>
        </is>
      </c>
      <c r="C1936" t="inlineStr">
        <is>
          <t>oral part of spinal trigeminal nucleus, left</t>
        </is>
      </c>
      <c r="D1936" t="inlineStr">
        <is>
          <t>&lt;http://purl.obolibrary.org/obo/HBA_9679&gt;</t>
        </is>
      </c>
    </row>
    <row r="1937">
      <c r="A1937">
        <f>HYPERLINK("https://www.ebi.ac.uk/ols/ontologies/uberon/terms?iri=http://purl.obolibrary.org/obo/UBERON_0002591","oral part of spinal trigeminal nucleus")</f>
        <v/>
      </c>
      <c r="B1937" t="inlineStr">
        <is>
          <t>&lt;http://purl.obolibrary.org/obo/UBERON_0002591&gt;</t>
        </is>
      </c>
      <c r="C1937" t="inlineStr">
        <is>
          <t>Spinal nucleus of the trigeminal, oral part</t>
        </is>
      </c>
      <c r="D1937" t="inlineStr">
        <is>
          <t>&lt;http://purl.obolibrary.org/obo/MBA_445&gt;</t>
        </is>
      </c>
    </row>
    <row r="1938">
      <c r="A1938">
        <f>HYPERLINK("https://www.ebi.ac.uk/ols/ontologies/uberon/terms?iri=http://purl.obolibrary.org/obo/UBERON_0002999","oral pontine reticular nucleus")</f>
        <v/>
      </c>
      <c r="B1938" t="inlineStr">
        <is>
          <t>&lt;http://purl.obolibrary.org/obo/UBERON_0002999&gt;</t>
        </is>
      </c>
      <c r="C1938" t="inlineStr">
        <is>
          <t>pontine reticular nucleus, oral part</t>
        </is>
      </c>
      <c r="D1938" t="inlineStr">
        <is>
          <t>&lt;http://purl.obolibrary.org/obo/DHBA_12494&gt;</t>
        </is>
      </c>
    </row>
    <row r="1939">
      <c r="A1939">
        <f>HYPERLINK("https://www.ebi.ac.uk/ols/ontologies/uberon/terms?iri=http://purl.obolibrary.org/obo/UBERON_0002999","oral pontine reticular nucleus")</f>
        <v/>
      </c>
      <c r="B1939" t="inlineStr">
        <is>
          <t>&lt;http://purl.obolibrary.org/obo/UBERON_0002999&gt;</t>
        </is>
      </c>
      <c r="C1939" t="inlineStr">
        <is>
          <t>oral pontine reticular nucleus, left</t>
        </is>
      </c>
      <c r="D1939" t="inlineStr">
        <is>
          <t>&lt;http://purl.obolibrary.org/obo/HBA_9166&gt;</t>
        </is>
      </c>
    </row>
    <row r="1940">
      <c r="A1940">
        <f>HYPERLINK("https://www.ebi.ac.uk/ols/ontologies/uberon/terms?iri=http://purl.obolibrary.org/obo/UBERON_0002999","oral pontine reticular nucleus")</f>
        <v/>
      </c>
      <c r="B1940" t="inlineStr">
        <is>
          <t>&lt;http://purl.obolibrary.org/obo/UBERON_0002999&gt;</t>
        </is>
      </c>
      <c r="C1940" t="inlineStr">
        <is>
          <t>Pontine reticular nucleus, ventral part</t>
        </is>
      </c>
      <c r="D1940" t="inlineStr">
        <is>
          <t>&lt;http://purl.obolibrary.org/obo/MBA_552&gt;</t>
        </is>
      </c>
    </row>
    <row r="1941">
      <c r="A1941">
        <f>HYPERLINK("https://www.ebi.ac.uk/ols/ontologies/uberon/terms?iri=http://purl.obolibrary.org/obo/UBERON_0002641","oral pulvinar nucleus")</f>
        <v/>
      </c>
      <c r="B1941" t="inlineStr">
        <is>
          <t>&lt;http://purl.obolibrary.org/obo/UBERON_0002641&gt;</t>
        </is>
      </c>
      <c r="C1941" t="inlineStr">
        <is>
          <t>anterior nucleus of pulvinar</t>
        </is>
      </c>
      <c r="D1941" t="inlineStr">
        <is>
          <t>&lt;http://purl.obolibrary.org/obo/DHBA_10410&gt;</t>
        </is>
      </c>
    </row>
    <row r="1942">
      <c r="A1942">
        <f>HYPERLINK("https://www.ebi.ac.uk/ols/ontologies/uberon/terms?iri=http://purl.obolibrary.org/obo/UBERON_0002641","oral pulvinar nucleus")</f>
        <v/>
      </c>
      <c r="B1942" t="inlineStr">
        <is>
          <t>&lt;http://purl.obolibrary.org/obo/UBERON_0002641&gt;</t>
        </is>
      </c>
      <c r="C1942" t="inlineStr">
        <is>
          <t>anterior nucleus of the pulvinar, left</t>
        </is>
      </c>
      <c r="D1942" t="inlineStr">
        <is>
          <t>&lt;http://purl.obolibrary.org/obo/HBA_4411&gt;</t>
        </is>
      </c>
    </row>
    <row r="1943">
      <c r="A1943">
        <f>HYPERLINK("https://www.ebi.ac.uk/ols/ontologies/uberon/terms?iri=http://purl.obolibrary.org/obo/UBERON_0002593","orbital operculum")</f>
        <v/>
      </c>
      <c r="B1943" t="inlineStr">
        <is>
          <t>&lt;http://purl.obolibrary.org/obo/UBERON_0002593&gt;</t>
        </is>
      </c>
      <c r="C1943" t="inlineStr">
        <is>
          <t>orbital operculum</t>
        </is>
      </c>
      <c r="D1943" t="inlineStr">
        <is>
          <t>&lt;http://purl.obolibrary.org/obo/DHBA_12128&gt;</t>
        </is>
      </c>
    </row>
    <row r="1944">
      <c r="A1944">
        <f>HYPERLINK("https://www.ebi.ac.uk/ols/ontologies/uberon/terms?iri=http://purl.obolibrary.org/obo/UBERON_0002624","orbital part of inferior frontal gyrus")</f>
        <v/>
      </c>
      <c r="B1944" t="inlineStr">
        <is>
          <t>&lt;http://purl.obolibrary.org/obo/UBERON_0002624&gt;</t>
        </is>
      </c>
      <c r="C1944" t="inlineStr">
        <is>
          <t>inferior frontal gyrus, orbital part</t>
        </is>
      </c>
      <c r="D1944" t="inlineStr">
        <is>
          <t>&lt;http://purl.obolibrary.org/obo/DHBA_12120&gt;</t>
        </is>
      </c>
    </row>
    <row r="1945">
      <c r="A1945">
        <f>HYPERLINK("https://www.ebi.ac.uk/ols/ontologies/uberon/terms?iri=http://purl.obolibrary.org/obo/UBERON_0002624","orbital part of inferior frontal gyrus")</f>
        <v/>
      </c>
      <c r="B1945" t="inlineStr">
        <is>
          <t>&lt;http://purl.obolibrary.org/obo/UBERON_0002624&gt;</t>
        </is>
      </c>
      <c r="C1945" t="inlineStr">
        <is>
          <t>inferior frontal gyrus, orbital part</t>
        </is>
      </c>
      <c r="D1945" t="inlineStr">
        <is>
          <t>&lt;http://purl.obolibrary.org/obo/HBA_4044&gt;</t>
        </is>
      </c>
    </row>
    <row r="1946">
      <c r="A1946">
        <f>HYPERLINK("https://www.ebi.ac.uk/ols/ontologies/uberon/terms?iri=http://purl.obolibrary.org/obo/UBERON_0002595","orbital sulcus")</f>
        <v/>
      </c>
      <c r="B1946" t="inlineStr">
        <is>
          <t>&lt;http://purl.obolibrary.org/obo/UBERON_0002595&gt;</t>
        </is>
      </c>
      <c r="C1946" t="inlineStr">
        <is>
          <t>orbital sulcus</t>
        </is>
      </c>
      <c r="D1946" t="inlineStr">
        <is>
          <t>&lt;http://purl.obolibrary.org/obo/DHBA_10625&gt;</t>
        </is>
      </c>
    </row>
    <row r="1947">
      <c r="A1947">
        <f>HYPERLINK("https://www.ebi.ac.uk/ols/ontologies/uberon/terms?iri=http://purl.obolibrary.org/obo/UBERON_0002595","orbital sulcus")</f>
        <v/>
      </c>
      <c r="B1947" t="inlineStr">
        <is>
          <t>&lt;http://purl.obolibrary.org/obo/UBERON_0002595&gt;</t>
        </is>
      </c>
      <c r="C1947" t="inlineStr">
        <is>
          <t>orbital sulcus</t>
        </is>
      </c>
      <c r="D1947" t="inlineStr">
        <is>
          <t>&lt;http://purl.obolibrary.org/obo/HBA_9360&gt;</t>
        </is>
      </c>
    </row>
    <row r="1948">
      <c r="A1948">
        <f>HYPERLINK("https://www.ebi.ac.uk/ols/ontologies/uberon/terms?iri=http://purl.obolibrary.org/obo/UBERON_0004167","orbitofrontal cortex")</f>
        <v/>
      </c>
      <c r="B1948" t="inlineStr">
        <is>
          <t>&lt;http://purl.obolibrary.org/obo/UBERON_0004167&gt;</t>
        </is>
      </c>
      <c r="C1948" t="inlineStr">
        <is>
          <t>orbital frontal cortex</t>
        </is>
      </c>
      <c r="D1948" t="inlineStr">
        <is>
          <t>&lt;http://purl.obolibrary.org/obo/DHBA_10194&gt;</t>
        </is>
      </c>
    </row>
    <row r="1949">
      <c r="A1949">
        <f>HYPERLINK("https://www.ebi.ac.uk/ols/ontologies/uberon/terms?iri=http://purl.obolibrary.org/obo/UBERON_0011176","oval nucleus of stria terminalis")</f>
        <v/>
      </c>
      <c r="B1949" t="inlineStr">
        <is>
          <t>&lt;http://purl.obolibrary.org/obo/UBERON_0011176&gt;</t>
        </is>
      </c>
      <c r="C1949" t="inlineStr">
        <is>
          <t>Bed nuclei of the stria terminalis, anterior division, oval nucleus</t>
        </is>
      </c>
      <c r="D1949" t="inlineStr">
        <is>
          <t>&lt;http://purl.obolibrary.org/obo/MBA_554&gt;</t>
        </is>
      </c>
    </row>
    <row r="1950">
      <c r="A1950">
        <f>HYPERLINK("https://www.ebi.ac.uk/ols/ontologies/uberon/terms?iri=http://purl.obolibrary.org/obo/UBERON_0014735","paleocortex")</f>
        <v/>
      </c>
      <c r="B1950" t="inlineStr">
        <is>
          <t>&lt;http://purl.obolibrary.org/obo/UBERON_0014735&gt;</t>
        </is>
      </c>
      <c r="C1950" t="inlineStr">
        <is>
          <t>paleocortex (semicortex)</t>
        </is>
      </c>
      <c r="D1950" t="inlineStr">
        <is>
          <t>&lt;http://purl.obolibrary.org/obo/DHBA_10306&gt;</t>
        </is>
      </c>
    </row>
    <row r="1951">
      <c r="A1951">
        <f>HYPERLINK("https://www.ebi.ac.uk/ols/ontologies/uberon/terms?iri=http://purl.obolibrary.org/obo/UBERON_0002671","pallidotegmental fasciculus")</f>
        <v/>
      </c>
      <c r="B1951" t="inlineStr">
        <is>
          <t>&lt;http://purl.obolibrary.org/obo/UBERON_0002671&gt;</t>
        </is>
      </c>
      <c r="C1951" t="inlineStr">
        <is>
          <t>pallidotegmental tract</t>
        </is>
      </c>
      <c r="D1951" t="inlineStr">
        <is>
          <t>&lt;http://purl.obolibrary.org/obo/DHBA_12078&gt;</t>
        </is>
      </c>
    </row>
    <row r="1952">
      <c r="A1952">
        <f>HYPERLINK("https://www.ebi.ac.uk/ols/ontologies/uberon/terms?iri=http://purl.obolibrary.org/obo/UBERON_0002671","pallidotegmental fasciculus")</f>
        <v/>
      </c>
      <c r="B1952" t="inlineStr">
        <is>
          <t>&lt;http://purl.obolibrary.org/obo/UBERON_0002671&gt;</t>
        </is>
      </c>
      <c r="C1952" t="inlineStr">
        <is>
          <t>pallidotegmental fascicle</t>
        </is>
      </c>
      <c r="D1952" t="inlineStr">
        <is>
          <t>&lt;http://purl.obolibrary.org/obo/MBA_134&gt;</t>
        </is>
      </c>
    </row>
    <row r="1953">
      <c r="A1953">
        <f>HYPERLINK("https://www.ebi.ac.uk/ols/ontologies/uberon/terms?iri=http://purl.obolibrary.org/obo/UBERON_0006514","pallidum")</f>
        <v/>
      </c>
      <c r="B1953" t="inlineStr">
        <is>
          <t>&lt;http://purl.obolibrary.org/obo/UBERON_0006514&gt;</t>
        </is>
      </c>
      <c r="C1953" t="inlineStr">
        <is>
          <t>Pallidum</t>
        </is>
      </c>
      <c r="D1953" t="inlineStr">
        <is>
          <t>&lt;http://purl.obolibrary.org/obo/MBA_803&gt;</t>
        </is>
      </c>
    </row>
    <row r="1954">
      <c r="A1954">
        <f>HYPERLINK("https://www.ebi.ac.uk/ols/ontologies/uberon/terms?iri=http://purl.obolibrary.org/obo/UBERON_0000203","pallium")</f>
        <v/>
      </c>
      <c r="B1954" t="inlineStr">
        <is>
          <t>&lt;http://purl.obolibrary.org/obo/UBERON_0000203&gt;</t>
        </is>
      </c>
      <c r="C1954" t="inlineStr">
        <is>
          <t>pallium</t>
        </is>
      </c>
      <c r="D1954" t="inlineStr">
        <is>
          <t>&lt;http://purl.obolibrary.org/obo/DMBA_15903&gt;</t>
        </is>
      </c>
    </row>
    <row r="1955">
      <c r="A1955">
        <f>HYPERLINK("https://www.ebi.ac.uk/ols/ontologies/uberon/terms?iri=http://purl.obolibrary.org/obo/UBERON_0002140","parabigeminal nucleus")</f>
        <v/>
      </c>
      <c r="B1955" t="inlineStr">
        <is>
          <t>&lt;http://purl.obolibrary.org/obo/UBERON_0002140&gt;</t>
        </is>
      </c>
      <c r="C1955" t="inlineStr">
        <is>
          <t>parabigeminal nucleus</t>
        </is>
      </c>
      <c r="D1955" t="inlineStr">
        <is>
          <t>&lt;http://purl.obolibrary.org/obo/DHBA_12312&gt;</t>
        </is>
      </c>
    </row>
    <row r="1956">
      <c r="A1956">
        <f>HYPERLINK("https://www.ebi.ac.uk/ols/ontologies/uberon/terms?iri=http://purl.obolibrary.org/obo/UBERON_0002140","parabigeminal nucleus")</f>
        <v/>
      </c>
      <c r="B1956" t="inlineStr">
        <is>
          <t>&lt;http://purl.obolibrary.org/obo/UBERON_0002140&gt;</t>
        </is>
      </c>
      <c r="C1956" t="inlineStr">
        <is>
          <t>parabigeminal nucleus</t>
        </is>
      </c>
      <c r="D1956" t="inlineStr">
        <is>
          <t>&lt;http://purl.obolibrary.org/obo/DMBA_16862&gt;</t>
        </is>
      </c>
    </row>
    <row r="1957">
      <c r="A1957">
        <f>HYPERLINK("https://www.ebi.ac.uk/ols/ontologies/uberon/terms?iri=http://purl.obolibrary.org/obo/UBERON_0002140","parabigeminal nucleus")</f>
        <v/>
      </c>
      <c r="B1957" t="inlineStr">
        <is>
          <t>&lt;http://purl.obolibrary.org/obo/UBERON_0002140&gt;</t>
        </is>
      </c>
      <c r="C1957" t="inlineStr">
        <is>
          <t>parabigeminal nucleus</t>
        </is>
      </c>
      <c r="D1957" t="inlineStr">
        <is>
          <t>&lt;http://purl.obolibrary.org/obo/HBA_9111&gt;</t>
        </is>
      </c>
    </row>
    <row r="1958">
      <c r="A1958">
        <f>HYPERLINK("https://www.ebi.ac.uk/ols/ontologies/uberon/terms?iri=http://purl.obolibrary.org/obo/UBERON_0002140","parabigeminal nucleus")</f>
        <v/>
      </c>
      <c r="B1958" t="inlineStr">
        <is>
          <t>&lt;http://purl.obolibrary.org/obo/UBERON_0002140&gt;</t>
        </is>
      </c>
      <c r="C1958" t="inlineStr">
        <is>
          <t>Parabigeminal nucleus</t>
        </is>
      </c>
      <c r="D1958" t="inlineStr">
        <is>
          <t>&lt;http://purl.obolibrary.org/obo/MBA_874&gt;</t>
        </is>
      </c>
    </row>
    <row r="1959">
      <c r="A1959">
        <f>HYPERLINK("https://www.ebi.ac.uk/ols/ontologies/uberon/terms?iri=http://purl.obolibrary.org/obo/UBERON_0007634","parabrachial nucleus")</f>
        <v/>
      </c>
      <c r="B1959" t="inlineStr">
        <is>
          <t>&lt;http://purl.obolibrary.org/obo/UBERON_0007634&gt;</t>
        </is>
      </c>
      <c r="C1959" t="inlineStr">
        <is>
          <t>parabrachial nuclei</t>
        </is>
      </c>
      <c r="D1959" t="inlineStr">
        <is>
          <t>&lt;http://purl.obolibrary.org/obo/DHBA_12481&gt;</t>
        </is>
      </c>
    </row>
    <row r="1960">
      <c r="A1960">
        <f>HYPERLINK("https://www.ebi.ac.uk/ols/ontologies/uberon/terms?iri=http://purl.obolibrary.org/obo/UBERON_0007634","parabrachial nucleus")</f>
        <v/>
      </c>
      <c r="B1960" t="inlineStr">
        <is>
          <t>&lt;http://purl.obolibrary.org/obo/UBERON_0007634&gt;</t>
        </is>
      </c>
      <c r="C1960" t="inlineStr">
        <is>
          <t>parabrachial complex</t>
        </is>
      </c>
      <c r="D1960" t="inlineStr">
        <is>
          <t>&lt;http://purl.obolibrary.org/obo/DMBA_16844&gt;</t>
        </is>
      </c>
    </row>
    <row r="1961">
      <c r="A1961">
        <f>HYPERLINK("https://www.ebi.ac.uk/ols/ontologies/uberon/terms?iri=http://purl.obolibrary.org/obo/UBERON_0007634","parabrachial nucleus")</f>
        <v/>
      </c>
      <c r="B1961" t="inlineStr">
        <is>
          <t>&lt;http://purl.obolibrary.org/obo/UBERON_0007634&gt;</t>
        </is>
      </c>
      <c r="C1961" t="inlineStr">
        <is>
          <t>Parabrachial nucleus</t>
        </is>
      </c>
      <c r="D1961" t="inlineStr">
        <is>
          <t>&lt;http://purl.obolibrary.org/obo/MBA_867&gt;</t>
        </is>
      </c>
    </row>
    <row r="1962">
      <c r="A1962">
        <f>HYPERLINK("https://www.ebi.ac.uk/ols/ontologies/uberon/terms?iri=http://purl.obolibrary.org/obo/UBERON_0013738","parabrachial pigmental nucleus")</f>
        <v/>
      </c>
      <c r="B1962" t="inlineStr">
        <is>
          <t>&lt;http://purl.obolibrary.org/obo/UBERON_0013738&gt;</t>
        </is>
      </c>
      <c r="C1962" t="inlineStr">
        <is>
          <t>parabrachial pigmented nucleus</t>
        </is>
      </c>
      <c r="D1962" t="inlineStr">
        <is>
          <t>&lt;http://purl.obolibrary.org/obo/DHBA_12263&gt;</t>
        </is>
      </c>
    </row>
    <row r="1963">
      <c r="A1963">
        <f>HYPERLINK("https://www.ebi.ac.uk/ols/ontologies/uberon/terms?iri=http://purl.obolibrary.org/obo/UBERON_0013738","parabrachial pigmental nucleus")</f>
        <v/>
      </c>
      <c r="B1963" t="inlineStr">
        <is>
          <t>&lt;http://purl.obolibrary.org/obo/UBERON_0013738&gt;</t>
        </is>
      </c>
      <c r="C1963" t="inlineStr">
        <is>
          <t>parabrachial pigmented nucleus, left</t>
        </is>
      </c>
      <c r="D1963" t="inlineStr">
        <is>
          <t>&lt;http://purl.obolibrary.org/obo/HBA_9473&gt;</t>
        </is>
      </c>
    </row>
    <row r="1964">
      <c r="A1964">
        <f>HYPERLINK("https://www.ebi.ac.uk/ols/ontologies/uberon/terms?iri=http://purl.obolibrary.org/obo/UBERON_0001924","paracentral nucleus")</f>
        <v/>
      </c>
      <c r="B1964" t="inlineStr">
        <is>
          <t>&lt;http://purl.obolibrary.org/obo/UBERON_0001924&gt;</t>
        </is>
      </c>
      <c r="C1964" t="inlineStr">
        <is>
          <t>paracentral nucleus of thalamus</t>
        </is>
      </c>
      <c r="D1964" t="inlineStr">
        <is>
          <t>&lt;http://purl.obolibrary.org/obo/DHBA_10446&gt;</t>
        </is>
      </c>
    </row>
    <row r="1965">
      <c r="A1965">
        <f>HYPERLINK("https://www.ebi.ac.uk/ols/ontologies/uberon/terms?iri=http://purl.obolibrary.org/obo/UBERON_0001924","paracentral nucleus")</f>
        <v/>
      </c>
      <c r="B1965" t="inlineStr">
        <is>
          <t>&lt;http://purl.obolibrary.org/obo/UBERON_0001924&gt;</t>
        </is>
      </c>
      <c r="C1965" t="inlineStr">
        <is>
          <t>paracentral nucleus</t>
        </is>
      </c>
      <c r="D1965" t="inlineStr">
        <is>
          <t>&lt;http://purl.obolibrary.org/obo/DMBA_16416&gt;</t>
        </is>
      </c>
    </row>
    <row r="1966">
      <c r="A1966">
        <f>HYPERLINK("https://www.ebi.ac.uk/ols/ontologies/uberon/terms?iri=http://purl.obolibrary.org/obo/UBERON_0001924","paracentral nucleus")</f>
        <v/>
      </c>
      <c r="B1966" t="inlineStr">
        <is>
          <t>&lt;http://purl.obolibrary.org/obo/UBERON_0001924&gt;</t>
        </is>
      </c>
      <c r="C1966" t="inlineStr">
        <is>
          <t>paracentral nucleus of the thalamus, left</t>
        </is>
      </c>
      <c r="D1966" t="inlineStr">
        <is>
          <t>&lt;http://purl.obolibrary.org/obo/HBA_4435&gt;</t>
        </is>
      </c>
    </row>
    <row r="1967">
      <c r="A1967">
        <f>HYPERLINK("https://www.ebi.ac.uk/ols/ontologies/uberon/terms?iri=http://purl.obolibrary.org/obo/UBERON_0001924","paracentral nucleus")</f>
        <v/>
      </c>
      <c r="B1967" t="inlineStr">
        <is>
          <t>&lt;http://purl.obolibrary.org/obo/UBERON_0001924&gt;</t>
        </is>
      </c>
      <c r="C1967" t="inlineStr">
        <is>
          <t>Paracentral nucleus</t>
        </is>
      </c>
      <c r="D1967" t="inlineStr">
        <is>
          <t>&lt;http://purl.obolibrary.org/obo/MBA_907&gt;</t>
        </is>
      </c>
    </row>
    <row r="1968">
      <c r="A1968">
        <f>HYPERLINK("https://www.ebi.ac.uk/ols/ontologies/uberon/terms?iri=http://purl.obolibrary.org/obo/UBERON_0002598","paracentral sulcus")</f>
        <v/>
      </c>
      <c r="B1968" t="inlineStr">
        <is>
          <t>&lt;http://purl.obolibrary.org/obo/UBERON_0002598&gt;</t>
        </is>
      </c>
      <c r="C1968" t="inlineStr">
        <is>
          <t>paracentral sulcus</t>
        </is>
      </c>
      <c r="D1968" t="inlineStr">
        <is>
          <t>&lt;http://purl.obolibrary.org/obo/DHBA_10633&gt;</t>
        </is>
      </c>
    </row>
    <row r="1969">
      <c r="A1969">
        <f>HYPERLINK("https://www.ebi.ac.uk/ols/ontologies/uberon/terms?iri=http://purl.obolibrary.org/obo/UBERON_0002598","paracentral sulcus")</f>
        <v/>
      </c>
      <c r="B1969" t="inlineStr">
        <is>
          <t>&lt;http://purl.obolibrary.org/obo/UBERON_0002598&gt;</t>
        </is>
      </c>
      <c r="C1969" t="inlineStr">
        <is>
          <t>paracentral sulcus</t>
        </is>
      </c>
      <c r="D1969" t="inlineStr">
        <is>
          <t>&lt;http://purl.obolibrary.org/obo/HBA_9365&gt;</t>
        </is>
      </c>
    </row>
    <row r="1970">
      <c r="A1970">
        <f>HYPERLINK("https://www.ebi.ac.uk/ols/ontologies/uberon/terms?iri=http://purl.obolibrary.org/obo/UBERON_0022398","paracingulate gyrus")</f>
        <v/>
      </c>
      <c r="B1970" t="inlineStr">
        <is>
          <t>&lt;http://purl.obolibrary.org/obo/UBERON_0022398&gt;</t>
        </is>
      </c>
      <c r="C1970" t="inlineStr">
        <is>
          <t>paracingulate gyrus</t>
        </is>
      </c>
      <c r="D1970" t="inlineStr">
        <is>
          <t>&lt;http://purl.obolibrary.org/obo/DHBA_146034872&gt;</t>
        </is>
      </c>
    </row>
    <row r="1971">
      <c r="A1971">
        <f>HYPERLINK("https://www.ebi.ac.uk/ols/ontologies/uberon/terms?iri=http://purl.obolibrary.org/obo/UBERON_0001922","parafascicular nucleus")</f>
        <v/>
      </c>
      <c r="B1971" t="inlineStr">
        <is>
          <t>&lt;http://purl.obolibrary.org/obo/UBERON_0001922&gt;</t>
        </is>
      </c>
      <c r="C1971" t="inlineStr">
        <is>
          <t>parafascicular nucleus of thalamus</t>
        </is>
      </c>
      <c r="D1971" t="inlineStr">
        <is>
          <t>&lt;http://purl.obolibrary.org/obo/DHBA_10450&gt;</t>
        </is>
      </c>
    </row>
    <row r="1972">
      <c r="A1972">
        <f>HYPERLINK("https://www.ebi.ac.uk/ols/ontologies/uberon/terms?iri=http://purl.obolibrary.org/obo/UBERON_0001922","parafascicular nucleus")</f>
        <v/>
      </c>
      <c r="B1972" t="inlineStr">
        <is>
          <t>&lt;http://purl.obolibrary.org/obo/UBERON_0001922&gt;</t>
        </is>
      </c>
      <c r="C1972" t="inlineStr">
        <is>
          <t>parafascicular nucleus</t>
        </is>
      </c>
      <c r="D1972" t="inlineStr">
        <is>
          <t>&lt;http://purl.obolibrary.org/obo/DMBA_16442&gt;</t>
        </is>
      </c>
    </row>
    <row r="1973">
      <c r="A1973">
        <f>HYPERLINK("https://www.ebi.ac.uk/ols/ontologies/uberon/terms?iri=http://purl.obolibrary.org/obo/UBERON_0001922","parafascicular nucleus")</f>
        <v/>
      </c>
      <c r="B1973" t="inlineStr">
        <is>
          <t>&lt;http://purl.obolibrary.org/obo/UBERON_0001922&gt;</t>
        </is>
      </c>
      <c r="C1973" t="inlineStr">
        <is>
          <t>parafascicular nucleus of the thalamus, left</t>
        </is>
      </c>
      <c r="D1973" t="inlineStr">
        <is>
          <t>&lt;http://purl.obolibrary.org/obo/HBA_4439&gt;</t>
        </is>
      </c>
    </row>
    <row r="1974">
      <c r="A1974">
        <f>HYPERLINK("https://www.ebi.ac.uk/ols/ontologies/uberon/terms?iri=http://purl.obolibrary.org/obo/UBERON_0001922","parafascicular nucleus")</f>
        <v/>
      </c>
      <c r="B1974" t="inlineStr">
        <is>
          <t>&lt;http://purl.obolibrary.org/obo/UBERON_0001922&gt;</t>
        </is>
      </c>
      <c r="C1974" t="inlineStr">
        <is>
          <t>Parafascicular nucleus</t>
        </is>
      </c>
      <c r="D1974" t="inlineStr">
        <is>
          <t>&lt;http://purl.obolibrary.org/obo/MBA_930&gt;</t>
        </is>
      </c>
    </row>
    <row r="1975">
      <c r="A1975">
        <f>HYPERLINK("https://www.ebi.ac.uk/ols/ontologies/uberon/terms?iri=http://purl.obolibrary.org/obo/UBERON_0005351","paraflocculus")</f>
        <v/>
      </c>
      <c r="B1975" t="inlineStr">
        <is>
          <t>&lt;http://purl.obolibrary.org/obo/UBERON_0005351&gt;</t>
        </is>
      </c>
      <c r="C1975" t="inlineStr">
        <is>
          <t>paraflocculus</t>
        </is>
      </c>
      <c r="D1975" t="inlineStr">
        <is>
          <t>&lt;http://purl.obolibrary.org/obo/DMBA_16945&gt;</t>
        </is>
      </c>
    </row>
    <row r="1976">
      <c r="A1976">
        <f>HYPERLINK("https://www.ebi.ac.uk/ols/ontologies/uberon/terms?iri=http://purl.obolibrary.org/obo/UBERON_0005351","paraflocculus")</f>
        <v/>
      </c>
      <c r="B1976" t="inlineStr">
        <is>
          <t>&lt;http://purl.obolibrary.org/obo/UBERON_0005351&gt;</t>
        </is>
      </c>
      <c r="C1976" t="inlineStr">
        <is>
          <t>Paraflocculus</t>
        </is>
      </c>
      <c r="D1976" t="inlineStr">
        <is>
          <t>&lt;http://purl.obolibrary.org/obo/MBA_1041&gt;</t>
        </is>
      </c>
    </row>
    <row r="1977">
      <c r="A1977">
        <f>HYPERLINK("https://www.ebi.ac.uk/ols/ontologies/uberon/terms?iri=http://purl.obolibrary.org/obo/UBERON_0016635","paragigantocellular nucleus")</f>
        <v/>
      </c>
      <c r="B1977" t="inlineStr">
        <is>
          <t>&lt;http://purl.obolibrary.org/obo/UBERON_0016635&gt;</t>
        </is>
      </c>
      <c r="C1977" t="inlineStr">
        <is>
          <t>paragigantocellular nucleus</t>
        </is>
      </c>
      <c r="D1977" t="inlineStr">
        <is>
          <t>&lt;http://purl.obolibrary.org/obo/DHBA_12626&gt;</t>
        </is>
      </c>
    </row>
    <row r="1978">
      <c r="A1978">
        <f>HYPERLINK("https://www.ebi.ac.uk/ols/ontologies/uberon/terms?iri=http://purl.obolibrary.org/obo/UBERON_0016635","paragigantocellular nucleus")</f>
        <v/>
      </c>
      <c r="B1978" t="inlineStr">
        <is>
          <t>&lt;http://purl.obolibrary.org/obo/UBERON_0016635&gt;</t>
        </is>
      </c>
      <c r="C1978" t="inlineStr">
        <is>
          <t>Paragigantocellular reticular nucleus</t>
        </is>
      </c>
      <c r="D1978" t="inlineStr">
        <is>
          <t>&lt;http://purl.obolibrary.org/obo/MBA_938&gt;</t>
        </is>
      </c>
    </row>
    <row r="1979">
      <c r="A1979">
        <f>HYPERLINK("https://www.ebi.ac.uk/ols/ontologies/uberon/terms?iri=http://purl.obolibrary.org/obo/UBERON_0002973","parahippocampal gyrus")</f>
        <v/>
      </c>
      <c r="B1979" t="inlineStr">
        <is>
          <t>&lt;http://purl.obolibrary.org/obo/UBERON_0002973&gt;</t>
        </is>
      </c>
      <c r="C1979" t="inlineStr">
        <is>
          <t>parahippocampal gyrus</t>
        </is>
      </c>
      <c r="D1979" t="inlineStr">
        <is>
          <t>&lt;http://purl.obolibrary.org/obo/DHBA_12162&gt;</t>
        </is>
      </c>
    </row>
    <row r="1980">
      <c r="A1980">
        <f>HYPERLINK("https://www.ebi.ac.uk/ols/ontologies/uberon/terms?iri=http://purl.obolibrary.org/obo/UBERON_0002973","parahippocampal gyrus")</f>
        <v/>
      </c>
      <c r="B1980" t="inlineStr">
        <is>
          <t>&lt;http://purl.obolibrary.org/obo/UBERON_0002973&gt;</t>
        </is>
      </c>
      <c r="C1980" t="inlineStr">
        <is>
          <t>parahippocampal gyrus</t>
        </is>
      </c>
      <c r="D1980" t="inlineStr">
        <is>
          <t>&lt;http://purl.obolibrary.org/obo/HBA_4242&gt;</t>
        </is>
      </c>
    </row>
    <row r="1981">
      <c r="A1981">
        <f>HYPERLINK("https://www.ebi.ac.uk/ols/ontologies/uberon/terms?iri=http://purl.obolibrary.org/obo/UBERON_0005349","paramedian lobule")</f>
        <v/>
      </c>
      <c r="B1981" t="inlineStr">
        <is>
          <t>&lt;http://purl.obolibrary.org/obo/UBERON_0005349&gt;</t>
        </is>
      </c>
      <c r="C1981" t="inlineStr">
        <is>
          <t>lobule VIIIB (pyramis and biventral lobule, posterior part)</t>
        </is>
      </c>
      <c r="D1981" t="inlineStr">
        <is>
          <t>&lt;http://purl.obolibrary.org/obo/DHBA_12850&gt;</t>
        </is>
      </c>
    </row>
    <row r="1982">
      <c r="A1982">
        <f>HYPERLINK("https://www.ebi.ac.uk/ols/ontologies/uberon/terms?iri=http://purl.obolibrary.org/obo/UBERON_0005349","paramedian lobule")</f>
        <v/>
      </c>
      <c r="B1982" t="inlineStr">
        <is>
          <t>&lt;http://purl.obolibrary.org/obo/UBERON_0005349&gt;</t>
        </is>
      </c>
      <c r="C1982" t="inlineStr">
        <is>
          <t>paramedian lobule</t>
        </is>
      </c>
      <c r="D1982" t="inlineStr">
        <is>
          <t>&lt;http://purl.obolibrary.org/obo/DMBA_16943&gt;</t>
        </is>
      </c>
    </row>
    <row r="1983">
      <c r="A1983">
        <f>HYPERLINK("https://www.ebi.ac.uk/ols/ontologies/uberon/terms?iri=http://purl.obolibrary.org/obo/UBERON_0005349","paramedian lobule")</f>
        <v/>
      </c>
      <c r="B1983" t="inlineStr">
        <is>
          <t>&lt;http://purl.obolibrary.org/obo/UBERON_0005349&gt;</t>
        </is>
      </c>
      <c r="C1983" t="inlineStr">
        <is>
          <t>VIIIB</t>
        </is>
      </c>
      <c r="D1983" t="inlineStr">
        <is>
          <t>&lt;http://purl.obolibrary.org/obo/HBA_12942&gt;</t>
        </is>
      </c>
    </row>
    <row r="1984">
      <c r="A1984">
        <f>HYPERLINK("https://www.ebi.ac.uk/ols/ontologies/uberon/terms?iri=http://purl.obolibrary.org/obo/UBERON_0005349","paramedian lobule")</f>
        <v/>
      </c>
      <c r="B1984" t="inlineStr">
        <is>
          <t>&lt;http://purl.obolibrary.org/obo/UBERON_0005349&gt;</t>
        </is>
      </c>
      <c r="C1984" t="inlineStr">
        <is>
          <t>Paramedian lobule</t>
        </is>
      </c>
      <c r="D1984" t="inlineStr">
        <is>
          <t>&lt;http://purl.obolibrary.org/obo/MBA_1025&gt;</t>
        </is>
      </c>
    </row>
    <row r="1985">
      <c r="A1985">
        <f>HYPERLINK("https://www.ebi.ac.uk/ols/ontologies/uberon/terms?iri=http://purl.obolibrary.org/obo/UBERON_0007764","paramedian reticular nucleus")</f>
        <v/>
      </c>
      <c r="B1985" t="inlineStr">
        <is>
          <t>&lt;http://purl.obolibrary.org/obo/UBERON_0007764&gt;</t>
        </is>
      </c>
      <c r="C1985" t="inlineStr">
        <is>
          <t>paramedian reticular nucleus</t>
        </is>
      </c>
      <c r="D1985" t="inlineStr">
        <is>
          <t>&lt;http://purl.obolibrary.org/obo/DHBA_12496&gt;</t>
        </is>
      </c>
    </row>
    <row r="1986">
      <c r="A1986">
        <f>HYPERLINK("https://www.ebi.ac.uk/ols/ontologies/uberon/terms?iri=http://purl.obolibrary.org/obo/UBERON_0007764","paramedian reticular nucleus")</f>
        <v/>
      </c>
      <c r="B1986" t="inlineStr">
        <is>
          <t>&lt;http://purl.obolibrary.org/obo/UBERON_0007764&gt;</t>
        </is>
      </c>
      <c r="C1986" t="inlineStr">
        <is>
          <t>Paramedian reticular nucleus</t>
        </is>
      </c>
      <c r="D1986" t="inlineStr">
        <is>
          <t>&lt;http://purl.obolibrary.org/obo/MBA_995&gt;</t>
        </is>
      </c>
    </row>
    <row r="1987">
      <c r="A1987">
        <f>HYPERLINK("https://www.ebi.ac.uk/ols/ontologies/uberon/terms?iri=http://purl.obolibrary.org/obo/UBERON_0013737","paranigral nucleus")</f>
        <v/>
      </c>
      <c r="B1987" t="inlineStr">
        <is>
          <t>&lt;http://purl.obolibrary.org/obo/UBERON_0013737&gt;</t>
        </is>
      </c>
      <c r="C1987" t="inlineStr">
        <is>
          <t>paranigral nucleus</t>
        </is>
      </c>
      <c r="D1987" t="inlineStr">
        <is>
          <t>&lt;http://purl.obolibrary.org/obo/DHBA_12265&gt;</t>
        </is>
      </c>
    </row>
    <row r="1988">
      <c r="A1988">
        <f>HYPERLINK("https://www.ebi.ac.uk/ols/ontologies/uberon/terms?iri=http://purl.obolibrary.org/obo/UBERON_0013737","paranigral nucleus")</f>
        <v/>
      </c>
      <c r="B1988" t="inlineStr">
        <is>
          <t>&lt;http://purl.obolibrary.org/obo/UBERON_0013737&gt;</t>
        </is>
      </c>
      <c r="C1988" t="inlineStr">
        <is>
          <t>paranigral nucleus, left</t>
        </is>
      </c>
      <c r="D1988" t="inlineStr">
        <is>
          <t>&lt;http://purl.obolibrary.org/obo/HBA_9474&gt;</t>
        </is>
      </c>
    </row>
    <row r="1989">
      <c r="A1989">
        <f>HYPERLINK("https://www.ebi.ac.uk/ols/ontologies/uberon/terms?iri=http://purl.obolibrary.org/obo/UBERON_0002877","parasolitary nucleus")</f>
        <v/>
      </c>
      <c r="B1989" t="inlineStr">
        <is>
          <t>&lt;http://purl.obolibrary.org/obo/UBERON_0002877&gt;</t>
        </is>
      </c>
      <c r="C1989" t="inlineStr">
        <is>
          <t>parasolitary nucleus</t>
        </is>
      </c>
      <c r="D1989" t="inlineStr">
        <is>
          <t>&lt;http://purl.obolibrary.org/obo/DHBA_12571&gt;</t>
        </is>
      </c>
    </row>
    <row r="1990">
      <c r="A1990">
        <f>HYPERLINK("https://www.ebi.ac.uk/ols/ontologies/uberon/terms?iri=http://purl.obolibrary.org/obo/UBERON_0002877","parasolitary nucleus")</f>
        <v/>
      </c>
      <c r="B1990" t="inlineStr">
        <is>
          <t>&lt;http://purl.obolibrary.org/obo/UBERON_0002877&gt;</t>
        </is>
      </c>
      <c r="C1990" t="inlineStr">
        <is>
          <t>Parasolitary nucleus</t>
        </is>
      </c>
      <c r="D1990" t="inlineStr">
        <is>
          <t>&lt;http://purl.obolibrary.org/obo/MBA_859&gt;</t>
        </is>
      </c>
    </row>
    <row r="1991">
      <c r="A1991">
        <f>HYPERLINK("https://www.ebi.ac.uk/ols/ontologies/uberon/terms?iri=http://purl.obolibrary.org/obo/UBERON_0004683","parasubiculum")</f>
        <v/>
      </c>
      <c r="B1991" t="inlineStr">
        <is>
          <t>&lt;http://purl.obolibrary.org/obo/UBERON_0004683&gt;</t>
        </is>
      </c>
      <c r="C1991" t="inlineStr">
        <is>
          <t>parasubicular cortex (parasubiculum)</t>
        </is>
      </c>
      <c r="D1991" t="inlineStr">
        <is>
          <t>&lt;http://purl.obolibrary.org/obo/DHBA_10316&gt;</t>
        </is>
      </c>
    </row>
    <row r="1992">
      <c r="A1992">
        <f>HYPERLINK("https://www.ebi.ac.uk/ols/ontologies/uberon/terms?iri=http://purl.obolibrary.org/obo/UBERON_0004683","parasubiculum")</f>
        <v/>
      </c>
      <c r="B1992" t="inlineStr">
        <is>
          <t>&lt;http://purl.obolibrary.org/obo/UBERON_0004683&gt;</t>
        </is>
      </c>
      <c r="C1992" t="inlineStr">
        <is>
          <t>parasubiculum</t>
        </is>
      </c>
      <c r="D1992" t="inlineStr">
        <is>
          <t>&lt;http://purl.obolibrary.org/obo/DMBA_16186&gt;</t>
        </is>
      </c>
    </row>
    <row r="1993">
      <c r="A1993">
        <f>HYPERLINK("https://www.ebi.ac.uk/ols/ontologies/uberon/terms?iri=http://purl.obolibrary.org/obo/UBERON_0004683","parasubiculum")</f>
        <v/>
      </c>
      <c r="B1993" t="inlineStr">
        <is>
          <t>&lt;http://purl.obolibrary.org/obo/UBERON_0004683&gt;</t>
        </is>
      </c>
      <c r="C1993" t="inlineStr">
        <is>
          <t>parasubiculum, left</t>
        </is>
      </c>
      <c r="D1993" t="inlineStr">
        <is>
          <t>&lt;http://purl.obolibrary.org/obo/HBA_4253&gt;</t>
        </is>
      </c>
    </row>
    <row r="1994">
      <c r="A1994">
        <f>HYPERLINK("https://www.ebi.ac.uk/ols/ontologies/uberon/terms?iri=http://purl.obolibrary.org/obo/UBERON_0004683","parasubiculum")</f>
        <v/>
      </c>
      <c r="B1994" t="inlineStr">
        <is>
          <t>&lt;http://purl.obolibrary.org/obo/UBERON_0004683&gt;</t>
        </is>
      </c>
      <c r="C1994" t="inlineStr">
        <is>
          <t>Parasubiculum</t>
        </is>
      </c>
      <c r="D1994" t="inlineStr">
        <is>
          <t>&lt;http://purl.obolibrary.org/obo/MBA_843&gt;</t>
        </is>
      </c>
    </row>
    <row r="1995">
      <c r="A1995">
        <f>HYPERLINK("https://www.ebi.ac.uk/ols/ontologies/uberon/terms?iri=http://purl.obolibrary.org/obo/UBERON_0002992","paratenial nucleus")</f>
        <v/>
      </c>
      <c r="B1995" t="inlineStr">
        <is>
          <t>&lt;http://purl.obolibrary.org/obo/UBERON_0002992&gt;</t>
        </is>
      </c>
      <c r="C1995" t="inlineStr">
        <is>
          <t>parataenial nucleus of thalamus</t>
        </is>
      </c>
      <c r="D1995" t="inlineStr">
        <is>
          <t>&lt;http://purl.obolibrary.org/obo/DHBA_10404&gt;</t>
        </is>
      </c>
    </row>
    <row r="1996">
      <c r="A1996">
        <f>HYPERLINK("https://www.ebi.ac.uk/ols/ontologies/uberon/terms?iri=http://purl.obolibrary.org/obo/UBERON_0002992","paratenial nucleus")</f>
        <v/>
      </c>
      <c r="B1996" t="inlineStr">
        <is>
          <t>&lt;http://purl.obolibrary.org/obo/UBERON_0002992&gt;</t>
        </is>
      </c>
      <c r="C1996" t="inlineStr">
        <is>
          <t>paratenial nucleus</t>
        </is>
      </c>
      <c r="D1996" t="inlineStr">
        <is>
          <t>&lt;http://purl.obolibrary.org/obo/DMBA_16410&gt;</t>
        </is>
      </c>
    </row>
    <row r="1997">
      <c r="A1997">
        <f>HYPERLINK("https://www.ebi.ac.uk/ols/ontologies/uberon/terms?iri=http://purl.obolibrary.org/obo/UBERON_0002992","paratenial nucleus")</f>
        <v/>
      </c>
      <c r="B1997" t="inlineStr">
        <is>
          <t>&lt;http://purl.obolibrary.org/obo/UBERON_0002992&gt;</t>
        </is>
      </c>
      <c r="C1997" t="inlineStr">
        <is>
          <t>parataenial nucleus of the thalamus, left</t>
        </is>
      </c>
      <c r="D1997" t="inlineStr">
        <is>
          <t>&lt;http://purl.obolibrary.org/obo/HBA_4405&gt;</t>
        </is>
      </c>
    </row>
    <row r="1998">
      <c r="A1998">
        <f>HYPERLINK("https://www.ebi.ac.uk/ols/ontologies/uberon/terms?iri=http://purl.obolibrary.org/obo/UBERON_0002992","paratenial nucleus")</f>
        <v/>
      </c>
      <c r="B1998" t="inlineStr">
        <is>
          <t>&lt;http://purl.obolibrary.org/obo/UBERON_0002992&gt;</t>
        </is>
      </c>
      <c r="C1998" t="inlineStr">
        <is>
          <t>Parataenial nucleus</t>
        </is>
      </c>
      <c r="D1998" t="inlineStr">
        <is>
          <t>&lt;http://purl.obolibrary.org/obo/MBA_15&gt;</t>
        </is>
      </c>
    </row>
    <row r="1999">
      <c r="A1999">
        <f>HYPERLINK("https://www.ebi.ac.uk/ols/ontologies/uberon/terms?iri=http://purl.obolibrary.org/obo/UBERON_0002603","paraterminal gyrus")</f>
        <v/>
      </c>
      <c r="B1999" t="inlineStr">
        <is>
          <t>&lt;http://purl.obolibrary.org/obo/UBERON_0002603&gt;</t>
        </is>
      </c>
      <c r="C1999" t="inlineStr">
        <is>
          <t>paraterminal gyrus</t>
        </is>
      </c>
      <c r="D1999" t="inlineStr">
        <is>
          <t>&lt;http://purl.obolibrary.org/obo/DHBA_12161&gt;</t>
        </is>
      </c>
    </row>
    <row r="2000">
      <c r="A2000">
        <f>HYPERLINK("https://www.ebi.ac.uk/ols/ontologies/uberon/terms?iri=http://purl.obolibrary.org/obo/UBERON_0002603","paraterminal gyrus")</f>
        <v/>
      </c>
      <c r="B2000" t="inlineStr">
        <is>
          <t>&lt;http://purl.obolibrary.org/obo/UBERON_0002603&gt;</t>
        </is>
      </c>
      <c r="C2000" t="inlineStr">
        <is>
          <t>paraterminal gyrus</t>
        </is>
      </c>
      <c r="D2000" t="inlineStr">
        <is>
          <t>&lt;http://purl.obolibrary.org/obo/HBA_4065&gt;</t>
        </is>
      </c>
    </row>
    <row r="2001">
      <c r="A2001">
        <f>HYPERLINK("https://www.ebi.ac.uk/ols/ontologies/uberon/terms?iri=http://purl.obolibrary.org/obo/UBERON_0016832","paratrigeminal nucleus")</f>
        <v/>
      </c>
      <c r="B2001" t="inlineStr">
        <is>
          <t>&lt;http://purl.obolibrary.org/obo/UBERON_0016832&gt;</t>
        </is>
      </c>
      <c r="C2001" t="inlineStr">
        <is>
          <t>paratrigeminal nucleus</t>
        </is>
      </c>
      <c r="D2001" t="inlineStr">
        <is>
          <t>&lt;http://purl.obolibrary.org/obo/DHBA_12656&gt;</t>
        </is>
      </c>
    </row>
    <row r="2002">
      <c r="A2002">
        <f>HYPERLINK("https://www.ebi.ac.uk/ols/ontologies/uberon/terms?iri=http://purl.obolibrary.org/obo/UBERON_0016832","paratrigeminal nucleus")</f>
        <v/>
      </c>
      <c r="B2002" t="inlineStr">
        <is>
          <t>&lt;http://purl.obolibrary.org/obo/UBERON_0016832&gt;</t>
        </is>
      </c>
      <c r="C2002" t="inlineStr">
        <is>
          <t>paratrigeminal nucleus</t>
        </is>
      </c>
      <c r="D2002" t="inlineStr">
        <is>
          <t>&lt;http://purl.obolibrary.org/obo/HBA_9630&gt;</t>
        </is>
      </c>
    </row>
    <row r="2003">
      <c r="A2003">
        <f>HYPERLINK("https://www.ebi.ac.uk/ols/ontologies/uberon/terms?iri=http://purl.obolibrary.org/obo/UBERON_0001930","paraventricular nucleus of hypothalamus")</f>
        <v/>
      </c>
      <c r="B2003" t="inlineStr">
        <is>
          <t>&lt;http://purl.obolibrary.org/obo/UBERON_0001930&gt;</t>
        </is>
      </c>
      <c r="C2003" t="inlineStr">
        <is>
          <t>paraventricular nucleus of hypothalamus</t>
        </is>
      </c>
      <c r="D2003" t="inlineStr">
        <is>
          <t>&lt;http://purl.obolibrary.org/obo/DHBA_10476&gt;</t>
        </is>
      </c>
    </row>
    <row r="2004">
      <c r="A2004">
        <f>HYPERLINK("https://www.ebi.ac.uk/ols/ontologies/uberon/terms?iri=http://purl.obolibrary.org/obo/UBERON_0001930","paraventricular nucleus of hypothalamus")</f>
        <v/>
      </c>
      <c r="B2004" t="inlineStr">
        <is>
          <t>&lt;http://purl.obolibrary.org/obo/UBERON_0001930&gt;</t>
        </is>
      </c>
      <c r="C2004" t="inlineStr">
        <is>
          <t>paraventricular nucleus of the hypothalamus</t>
        </is>
      </c>
      <c r="D2004" t="inlineStr">
        <is>
          <t>&lt;http://purl.obolibrary.org/obo/HBA_12905&gt;</t>
        </is>
      </c>
    </row>
    <row r="2005">
      <c r="A2005">
        <f>HYPERLINK("https://www.ebi.ac.uk/ols/ontologies/uberon/terms?iri=http://purl.obolibrary.org/obo/UBERON_0001930","paraventricular nucleus of hypothalamus")</f>
        <v/>
      </c>
      <c r="B2005" t="inlineStr">
        <is>
          <t>&lt;http://purl.obolibrary.org/obo/UBERON_0001930&gt;</t>
        </is>
      </c>
      <c r="C2005" t="inlineStr">
        <is>
          <t>Paraventricular hypothalamic nucleus</t>
        </is>
      </c>
      <c r="D2005" t="inlineStr">
        <is>
          <t>&lt;http://purl.obolibrary.org/obo/MBA_38&gt;</t>
        </is>
      </c>
    </row>
    <row r="2006">
      <c r="A2006">
        <f>HYPERLINK("https://www.ebi.ac.uk/ols/ontologies/uberon/terms?iri=http://purl.obolibrary.org/obo/UBERON_0001920","paraventricular nucleus of thalamus")</f>
        <v/>
      </c>
      <c r="B2006" t="inlineStr">
        <is>
          <t>&lt;http://purl.obolibrary.org/obo/UBERON_0001920&gt;</t>
        </is>
      </c>
      <c r="C2006" t="inlineStr">
        <is>
          <t>paraventricular nucleus</t>
        </is>
      </c>
      <c r="D2006" t="inlineStr">
        <is>
          <t>&lt;http://purl.obolibrary.org/obo/DHBA_10457&gt;</t>
        </is>
      </c>
    </row>
    <row r="2007">
      <c r="A2007">
        <f>HYPERLINK("https://www.ebi.ac.uk/ols/ontologies/uberon/terms?iri=http://purl.obolibrary.org/obo/UBERON_0001920","paraventricular nucleus of thalamus")</f>
        <v/>
      </c>
      <c r="B2007" t="inlineStr">
        <is>
          <t>&lt;http://purl.obolibrary.org/obo/UBERON_0001920&gt;</t>
        </is>
      </c>
      <c r="C2007" t="inlineStr">
        <is>
          <t>paraventricular nuclei of thalamus</t>
        </is>
      </c>
      <c r="D2007" t="inlineStr">
        <is>
          <t>&lt;http://purl.obolibrary.org/obo/HBA_4533&gt;</t>
        </is>
      </c>
    </row>
    <row r="2008">
      <c r="A2008">
        <f>HYPERLINK("https://www.ebi.ac.uk/ols/ontologies/uberon/terms?iri=http://purl.obolibrary.org/obo/UBERON_0001920","paraventricular nucleus of thalamus")</f>
        <v/>
      </c>
      <c r="B2008" t="inlineStr">
        <is>
          <t>&lt;http://purl.obolibrary.org/obo/UBERON_0001920&gt;</t>
        </is>
      </c>
      <c r="C2008" t="inlineStr">
        <is>
          <t>Paraventricular nucleus of the thalamus</t>
        </is>
      </c>
      <c r="D2008" t="inlineStr">
        <is>
          <t>&lt;http://purl.obolibrary.org/obo/MBA_149&gt;</t>
        </is>
      </c>
    </row>
    <row r="2009">
      <c r="A2009">
        <f>HYPERLINK("https://www.ebi.ac.uk/ols/ontologies/uberon/terms?iri=http://purl.obolibrary.org/obo/UBERON_0014602","paraventricular nucleus of the hypothalamus descending division")</f>
        <v/>
      </c>
      <c r="B2009" t="inlineStr">
        <is>
          <t>&lt;http://purl.obolibrary.org/obo/UBERON_0014602&gt;</t>
        </is>
      </c>
      <c r="C2009" t="inlineStr">
        <is>
          <t>descending division of paraventricular nucleus</t>
        </is>
      </c>
      <c r="D2009" t="inlineStr">
        <is>
          <t>&lt;http://purl.obolibrary.org/obo/DHBA_10477&gt;</t>
        </is>
      </c>
    </row>
    <row r="2010">
      <c r="A2010">
        <f>HYPERLINK("https://www.ebi.ac.uk/ols/ontologies/uberon/terms?iri=http://purl.obolibrary.org/obo/UBERON_0014602","paraventricular nucleus of the hypothalamus descending division")</f>
        <v/>
      </c>
      <c r="B2010" t="inlineStr">
        <is>
          <t>&lt;http://purl.obolibrary.org/obo/UBERON_0014602&gt;</t>
        </is>
      </c>
      <c r="C2010" t="inlineStr">
        <is>
          <t>paraventricular nucleus of the hypothalamus, left, descending division</t>
        </is>
      </c>
      <c r="D2010" t="inlineStr">
        <is>
          <t>&lt;http://purl.obolibrary.org/obo/HBA_4575&gt;</t>
        </is>
      </c>
    </row>
    <row r="2011">
      <c r="A2011">
        <f>HYPERLINK("https://www.ebi.ac.uk/ols/ontologies/uberon/terms?iri=http://purl.obolibrary.org/obo/UBERON_0014602","paraventricular nucleus of the hypothalamus descending division")</f>
        <v/>
      </c>
      <c r="B2011" t="inlineStr">
        <is>
          <t>&lt;http://purl.obolibrary.org/obo/UBERON_0014602&gt;</t>
        </is>
      </c>
      <c r="C2011" t="inlineStr">
        <is>
          <t>Paraventricular hypothalamic nucleus, descending division</t>
        </is>
      </c>
      <c r="D2011" t="inlineStr">
        <is>
          <t>&lt;http://purl.obolibrary.org/obo/MBA_63&gt;</t>
        </is>
      </c>
    </row>
    <row r="2012">
      <c r="A2012">
        <f>HYPERLINK("https://www.ebi.ac.uk/ols/ontologies/uberon/terms?iri=http://purl.obolibrary.org/obo/UBERON_0014596","paraventricular nucleus of the hypothalamus descending division - dorsal parvocellular part")</f>
        <v/>
      </c>
      <c r="B2012" t="inlineStr">
        <is>
          <t>&lt;http://purl.obolibrary.org/obo/UBERON_0014596&gt;</t>
        </is>
      </c>
      <c r="C2012" t="inlineStr">
        <is>
          <t>paraventricular nucleus of the hypothalamus, left, descending division, dorsal parvicellular part</t>
        </is>
      </c>
      <c r="D2012" t="inlineStr">
        <is>
          <t>&lt;http://purl.obolibrary.org/obo/HBA_4577&gt;</t>
        </is>
      </c>
    </row>
    <row r="2013">
      <c r="A2013">
        <f>HYPERLINK("https://www.ebi.ac.uk/ols/ontologies/uberon/terms?iri=http://purl.obolibrary.org/obo/UBERON_0014596","paraventricular nucleus of the hypothalamus descending division - dorsal parvocellular part")</f>
        <v/>
      </c>
      <c r="B2013" t="inlineStr">
        <is>
          <t>&lt;http://purl.obolibrary.org/obo/UBERON_0014596&gt;</t>
        </is>
      </c>
      <c r="C2013" t="inlineStr">
        <is>
          <t>Paraventricular hypothalamic nucleus, descending division, dorsal parvicellular part</t>
        </is>
      </c>
      <c r="D2013" t="inlineStr">
        <is>
          <t>&lt;http://purl.obolibrary.org/obo/MBA_439&gt;</t>
        </is>
      </c>
    </row>
    <row r="2014">
      <c r="A2014">
        <f>HYPERLINK("https://www.ebi.ac.uk/ols/ontologies/uberon/terms?iri=http://purl.obolibrary.org/obo/UBERON_0014598","paraventricular nucleus of the hypothalamus descending division - forniceal part")</f>
        <v/>
      </c>
      <c r="B2014" t="inlineStr">
        <is>
          <t>&lt;http://purl.obolibrary.org/obo/UBERON_0014598&gt;</t>
        </is>
      </c>
      <c r="C2014" t="inlineStr">
        <is>
          <t>paraventricular nucleus of the hypothalamus, left, descending division, forniceal part</t>
        </is>
      </c>
      <c r="D2014" t="inlineStr">
        <is>
          <t>&lt;http://purl.obolibrary.org/obo/HBA_4579&gt;</t>
        </is>
      </c>
    </row>
    <row r="2015">
      <c r="A2015">
        <f>HYPERLINK("https://www.ebi.ac.uk/ols/ontologies/uberon/terms?iri=http://purl.obolibrary.org/obo/UBERON_0014598","paraventricular nucleus of the hypothalamus descending division - forniceal part")</f>
        <v/>
      </c>
      <c r="B2015" t="inlineStr">
        <is>
          <t>&lt;http://purl.obolibrary.org/obo/UBERON_0014598&gt;</t>
        </is>
      </c>
      <c r="C2015" t="inlineStr">
        <is>
          <t>Paraventricular hypothalamic nucleus, descending division, forniceal part</t>
        </is>
      </c>
      <c r="D2015" t="inlineStr">
        <is>
          <t>&lt;http://purl.obolibrary.org/obo/MBA_447&gt;</t>
        </is>
      </c>
    </row>
    <row r="2016">
      <c r="A2016">
        <f>HYPERLINK("https://www.ebi.ac.uk/ols/ontologies/uberon/terms?iri=http://purl.obolibrary.org/obo/UBERON_0014597","paraventricular nucleus of the hypothalamus descending division - lateral parvocellular part")</f>
        <v/>
      </c>
      <c r="B2016" t="inlineStr">
        <is>
          <t>&lt;http://purl.obolibrary.org/obo/UBERON_0014597&gt;</t>
        </is>
      </c>
      <c r="C2016" t="inlineStr">
        <is>
          <t>paraventricular nucleus of the hypothalamus, left, descending division, lateral parvicellular part</t>
        </is>
      </c>
      <c r="D2016" t="inlineStr">
        <is>
          <t>&lt;http://purl.obolibrary.org/obo/HBA_4578&gt;</t>
        </is>
      </c>
    </row>
    <row r="2017">
      <c r="A2017">
        <f>HYPERLINK("https://www.ebi.ac.uk/ols/ontologies/uberon/terms?iri=http://purl.obolibrary.org/obo/UBERON_0014597","paraventricular nucleus of the hypothalamus descending division - lateral parvocellular part")</f>
        <v/>
      </c>
      <c r="B2017" t="inlineStr">
        <is>
          <t>&lt;http://purl.obolibrary.org/obo/UBERON_0014597&gt;</t>
        </is>
      </c>
      <c r="C2017" t="inlineStr">
        <is>
          <t>Paraventricular hypothalamic nucleus, descending division, lateral parvicellular part</t>
        </is>
      </c>
      <c r="D2017" t="inlineStr">
        <is>
          <t>&lt;http://purl.obolibrary.org/obo/MBA_455&gt;</t>
        </is>
      </c>
    </row>
    <row r="2018">
      <c r="A2018">
        <f>HYPERLINK("https://www.ebi.ac.uk/ols/ontologies/uberon/terms?iri=http://purl.obolibrary.org/obo/UBERON_0014595","paraventricular nucleus of the hypothalamus descending division - medial parvocellular part, ventral zone")</f>
        <v/>
      </c>
      <c r="B2018" t="inlineStr">
        <is>
          <t>&lt;http://purl.obolibrary.org/obo/UBERON_0014595&gt;</t>
        </is>
      </c>
      <c r="C2018" t="inlineStr">
        <is>
          <t>paraventricular nucleus of the hypothalamus, left, descending division, medial parvicellular part, ventral zone</t>
        </is>
      </c>
      <c r="D2018" t="inlineStr">
        <is>
          <t>&lt;http://purl.obolibrary.org/obo/HBA_4576&gt;</t>
        </is>
      </c>
    </row>
    <row r="2019">
      <c r="A2019">
        <f>HYPERLINK("https://www.ebi.ac.uk/ols/ontologies/uberon/terms?iri=http://purl.obolibrary.org/obo/UBERON_0014595","paraventricular nucleus of the hypothalamus descending division - medial parvocellular part, ventral zone")</f>
        <v/>
      </c>
      <c r="B2019" t="inlineStr">
        <is>
          <t>&lt;http://purl.obolibrary.org/obo/UBERON_0014595&gt;</t>
        </is>
      </c>
      <c r="C2019" t="inlineStr">
        <is>
          <t>Paraventricular hypothalamic nucleus, descending division, medial parvicellular part, ventral zone</t>
        </is>
      </c>
      <c r="D2019" t="inlineStr">
        <is>
          <t>&lt;http://purl.obolibrary.org/obo/MBA_464&gt;</t>
        </is>
      </c>
    </row>
    <row r="2020">
      <c r="A2020">
        <f>HYPERLINK("https://www.ebi.ac.uk/ols/ontologies/uberon/terms?iri=http://purl.obolibrary.org/obo/UBERON_0014603","paraventricular nucleus of the hypothalamus magnocellular division")</f>
        <v/>
      </c>
      <c r="B2020" t="inlineStr">
        <is>
          <t>&lt;http://purl.obolibrary.org/obo/UBERON_0014603&gt;</t>
        </is>
      </c>
      <c r="C2020" t="inlineStr">
        <is>
          <t>magnocellular division of paraventricular nucleus</t>
        </is>
      </c>
      <c r="D2020" t="inlineStr">
        <is>
          <t>&lt;http://purl.obolibrary.org/obo/DHBA_10478&gt;</t>
        </is>
      </c>
    </row>
    <row r="2021">
      <c r="A2021">
        <f>HYPERLINK("https://www.ebi.ac.uk/ols/ontologies/uberon/terms?iri=http://purl.obolibrary.org/obo/UBERON_0014603","paraventricular nucleus of the hypothalamus magnocellular division")</f>
        <v/>
      </c>
      <c r="B2021" t="inlineStr">
        <is>
          <t>&lt;http://purl.obolibrary.org/obo/UBERON_0014603&gt;</t>
        </is>
      </c>
      <c r="C2021" t="inlineStr">
        <is>
          <t>paraventricular nucleus of the hypothalamus, left, magnocellular division</t>
        </is>
      </c>
      <c r="D2021" t="inlineStr">
        <is>
          <t>&lt;http://purl.obolibrary.org/obo/HBA_4580&gt;</t>
        </is>
      </c>
    </row>
    <row r="2022">
      <c r="A2022">
        <f>HYPERLINK("https://www.ebi.ac.uk/ols/ontologies/uberon/terms?iri=http://purl.obolibrary.org/obo/UBERON_0014603","paraventricular nucleus of the hypothalamus magnocellular division")</f>
        <v/>
      </c>
      <c r="B2022" t="inlineStr">
        <is>
          <t>&lt;http://purl.obolibrary.org/obo/UBERON_0014603&gt;</t>
        </is>
      </c>
      <c r="C2022" t="inlineStr">
        <is>
          <t>Paraventricular hypothalamic nucleus, magnocellular division</t>
        </is>
      </c>
      <c r="D2022" t="inlineStr">
        <is>
          <t>&lt;http://purl.obolibrary.org/obo/MBA_71&gt;</t>
        </is>
      </c>
    </row>
    <row r="2023">
      <c r="A2023">
        <f>HYPERLINK("https://www.ebi.ac.uk/ols/ontologies/uberon/terms?iri=http://purl.obolibrary.org/obo/UBERON_0014599","paraventricular nucleus of the hypothalamus magnocellular division - anterior magnocellular part")</f>
        <v/>
      </c>
      <c r="B2023" t="inlineStr">
        <is>
          <t>&lt;http://purl.obolibrary.org/obo/UBERON_0014599&gt;</t>
        </is>
      </c>
      <c r="C2023" t="inlineStr">
        <is>
          <t>paraventricular nucleus of the hypothalamus, left, magnocellular division, anterior magnocellular part</t>
        </is>
      </c>
      <c r="D2023" t="inlineStr">
        <is>
          <t>&lt;http://purl.obolibrary.org/obo/HBA_4581&gt;</t>
        </is>
      </c>
    </row>
    <row r="2024">
      <c r="A2024">
        <f>HYPERLINK("https://www.ebi.ac.uk/ols/ontologies/uberon/terms?iri=http://purl.obolibrary.org/obo/UBERON_0014599","paraventricular nucleus of the hypothalamus magnocellular division - anterior magnocellular part")</f>
        <v/>
      </c>
      <c r="B2024" t="inlineStr">
        <is>
          <t>&lt;http://purl.obolibrary.org/obo/UBERON_0014599&gt;</t>
        </is>
      </c>
      <c r="C2024" t="inlineStr">
        <is>
          <t>Paraventricular hypothalamic nucleus, magnocellular division, anterior magnocellular part</t>
        </is>
      </c>
      <c r="D2024" t="inlineStr">
        <is>
          <t>&lt;http://purl.obolibrary.org/obo/MBA_47&gt;</t>
        </is>
      </c>
    </row>
    <row r="2025">
      <c r="A2025">
        <f>HYPERLINK("https://www.ebi.ac.uk/ols/ontologies/uberon/terms?iri=http://purl.obolibrary.org/obo/UBERON_0014600","paraventricular nucleus of the hypothalamus magnocellular division - medial magnocellular part")</f>
        <v/>
      </c>
      <c r="B2025" t="inlineStr">
        <is>
          <t>&lt;http://purl.obolibrary.org/obo/UBERON_0014600&gt;</t>
        </is>
      </c>
      <c r="C2025" t="inlineStr">
        <is>
          <t>paraventricular nucleus of the hypothalamus, left, magnocellular division, medial magnocellular part</t>
        </is>
      </c>
      <c r="D2025" t="inlineStr">
        <is>
          <t>&lt;http://purl.obolibrary.org/obo/HBA_4582&gt;</t>
        </is>
      </c>
    </row>
    <row r="2026">
      <c r="A2026">
        <f>HYPERLINK("https://www.ebi.ac.uk/ols/ontologies/uberon/terms?iri=http://purl.obolibrary.org/obo/UBERON_0014600","paraventricular nucleus of the hypothalamus magnocellular division - medial magnocellular part")</f>
        <v/>
      </c>
      <c r="B2026" t="inlineStr">
        <is>
          <t>&lt;http://purl.obolibrary.org/obo/UBERON_0014600&gt;</t>
        </is>
      </c>
      <c r="C2026" t="inlineStr">
        <is>
          <t>Paraventricular hypothalamic nucleus, magnocellular division, medial magnocellular part</t>
        </is>
      </c>
      <c r="D2026" t="inlineStr">
        <is>
          <t>&lt;http://purl.obolibrary.org/obo/MBA_79&gt;</t>
        </is>
      </c>
    </row>
    <row r="2027">
      <c r="A2027">
        <f>HYPERLINK("https://www.ebi.ac.uk/ols/ontologies/uberon/terms?iri=http://purl.obolibrary.org/obo/UBERON_0014601","paraventricular nucleus of the hypothalamus magnocellular division - posterior magnocellular part")</f>
        <v/>
      </c>
      <c r="B2027" t="inlineStr">
        <is>
          <t>&lt;http://purl.obolibrary.org/obo/UBERON_0014601&gt;</t>
        </is>
      </c>
      <c r="C2027" t="inlineStr">
        <is>
          <t>paraventricular nucleus of the hypothalamus, left, magnocellular division, posterior magnocellular part</t>
        </is>
      </c>
      <c r="D2027" t="inlineStr">
        <is>
          <t>&lt;http://purl.obolibrary.org/obo/HBA_4583&gt;</t>
        </is>
      </c>
    </row>
    <row r="2028">
      <c r="A2028">
        <f>HYPERLINK("https://www.ebi.ac.uk/ols/ontologies/uberon/terms?iri=http://purl.obolibrary.org/obo/UBERON_0014601","paraventricular nucleus of the hypothalamus magnocellular division - posterior magnocellular part")</f>
        <v/>
      </c>
      <c r="B2028" t="inlineStr">
        <is>
          <t>&lt;http://purl.obolibrary.org/obo/UBERON_0014601&gt;</t>
        </is>
      </c>
      <c r="C2028" t="inlineStr">
        <is>
          <t>Paraventricular hypothalamic nucleus, magnocellular division, posterior magnocellular part</t>
        </is>
      </c>
      <c r="D2028" t="inlineStr">
        <is>
          <t>&lt;http://purl.obolibrary.org/obo/MBA_103&gt;</t>
        </is>
      </c>
    </row>
    <row r="2029">
      <c r="A2029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2029" t="inlineStr">
        <is>
          <t>&lt;http://purl.obolibrary.org/obo/UBERON_0022791&gt;</t>
        </is>
      </c>
      <c r="C2029" t="inlineStr">
        <is>
          <t>paraventricular nucleus of the hypothalamus, left, magnocellular division, posterior magnocellular part, lateral zone</t>
        </is>
      </c>
      <c r="D2029" t="inlineStr">
        <is>
          <t>&lt;http://purl.obolibrary.org/obo/HBA_4585&gt;</t>
        </is>
      </c>
    </row>
    <row r="2030">
      <c r="A2030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2030" t="inlineStr">
        <is>
          <t>&lt;http://purl.obolibrary.org/obo/UBERON_0022783&gt;</t>
        </is>
      </c>
      <c r="C2030" t="inlineStr">
        <is>
          <t>paraventricular nucleus of the hypothalamus, left, magnocellular division, posterior magnocellular part, medial zone</t>
        </is>
      </c>
      <c r="D2030" t="inlineStr">
        <is>
          <t>&lt;http://purl.obolibrary.org/obo/HBA_4584&gt;</t>
        </is>
      </c>
    </row>
    <row r="2031">
      <c r="A2031">
        <f>HYPERLINK("https://www.ebi.ac.uk/ols/ontologies/uberon/terms?iri=http://purl.obolibrary.org/obo/UBERON_0014604","paraventricular nucleus of the hypothalamus parvocellular division")</f>
        <v/>
      </c>
      <c r="B2031" t="inlineStr">
        <is>
          <t>&lt;http://purl.obolibrary.org/obo/UBERON_0014604&gt;</t>
        </is>
      </c>
      <c r="C2031" t="inlineStr">
        <is>
          <t>parvicellular division of paraventricular nucleus</t>
        </is>
      </c>
      <c r="D2031" t="inlineStr">
        <is>
          <t>&lt;http://purl.obolibrary.org/obo/DHBA_10479&gt;</t>
        </is>
      </c>
    </row>
    <row r="2032">
      <c r="A2032">
        <f>HYPERLINK("https://www.ebi.ac.uk/ols/ontologies/uberon/terms?iri=http://purl.obolibrary.org/obo/UBERON_0014604","paraventricular nucleus of the hypothalamus parvocellular division")</f>
        <v/>
      </c>
      <c r="B2032" t="inlineStr">
        <is>
          <t>&lt;http://purl.obolibrary.org/obo/UBERON_0014604&gt;</t>
        </is>
      </c>
      <c r="C2032" t="inlineStr">
        <is>
          <t>paraventricular nucleus of the hypothalamus, left, parvicellular division</t>
        </is>
      </c>
      <c r="D2032" t="inlineStr">
        <is>
          <t>&lt;http://purl.obolibrary.org/obo/HBA_4586&gt;</t>
        </is>
      </c>
    </row>
    <row r="2033">
      <c r="A2033">
        <f>HYPERLINK("https://www.ebi.ac.uk/ols/ontologies/uberon/terms?iri=http://purl.obolibrary.org/obo/UBERON_0014604","paraventricular nucleus of the hypothalamus parvocellular division")</f>
        <v/>
      </c>
      <c r="B2033" t="inlineStr">
        <is>
          <t>&lt;http://purl.obolibrary.org/obo/UBERON_0014604&gt;</t>
        </is>
      </c>
      <c r="C2033" t="inlineStr">
        <is>
          <t>Paraventricular hypothalamic nucleus, parvicellular division</t>
        </is>
      </c>
      <c r="D2033" t="inlineStr">
        <is>
          <t>&lt;http://purl.obolibrary.org/obo/MBA_94&gt;</t>
        </is>
      </c>
    </row>
    <row r="2034">
      <c r="A2034">
        <f>HYPERLINK("https://www.ebi.ac.uk/ols/ontologies/uberon/terms?iri=http://purl.obolibrary.org/obo/UBERON_0028918","paravermic lobule II")</f>
        <v/>
      </c>
      <c r="B2034" t="inlineStr">
        <is>
          <t>&lt;http://purl.obolibrary.org/obo/UBERON_0028918&gt;</t>
        </is>
      </c>
      <c r="C2034" t="inlineStr">
        <is>
          <t>I-II, left, paravermis</t>
        </is>
      </c>
      <c r="D2034" t="inlineStr">
        <is>
          <t>&lt;http://purl.obolibrary.org/obo/HBA_4717&gt;</t>
        </is>
      </c>
    </row>
    <row r="2035">
      <c r="A2035">
        <f>HYPERLINK("https://www.ebi.ac.uk/ols/ontologies/uberon/terms?iri=http://purl.obolibrary.org/obo/UBERON_0028919","paravermic lobule III")</f>
        <v/>
      </c>
      <c r="B2035" t="inlineStr">
        <is>
          <t>&lt;http://purl.obolibrary.org/obo/UBERON_0028919&gt;</t>
        </is>
      </c>
      <c r="C2035" t="inlineStr">
        <is>
          <t>III, left, paravermis</t>
        </is>
      </c>
      <c r="D2035" t="inlineStr">
        <is>
          <t>&lt;http://purl.obolibrary.org/obo/HBA_4718&gt;</t>
        </is>
      </c>
    </row>
    <row r="2036">
      <c r="A2036">
        <f>HYPERLINK("https://www.ebi.ac.uk/ols/ontologies/uberon/terms?iri=http://purl.obolibrary.org/obo/UBERON_0028920","paravermic lobule IV")</f>
        <v/>
      </c>
      <c r="B2036" t="inlineStr">
        <is>
          <t>&lt;http://purl.obolibrary.org/obo/UBERON_0028920&gt;</t>
        </is>
      </c>
      <c r="C2036" t="inlineStr">
        <is>
          <t>IV, left, paravermis</t>
        </is>
      </c>
      <c r="D2036" t="inlineStr">
        <is>
          <t>&lt;http://purl.obolibrary.org/obo/HBA_4719&gt;</t>
        </is>
      </c>
    </row>
    <row r="2037">
      <c r="A2037">
        <f>HYPERLINK("https://www.ebi.ac.uk/ols/ontologies/uberon/terms?iri=http://purl.obolibrary.org/obo/UBERON_0028921","paravermic lobule IX")</f>
        <v/>
      </c>
      <c r="B2037" t="inlineStr">
        <is>
          <t>&lt;http://purl.obolibrary.org/obo/UBERON_0028921&gt;</t>
        </is>
      </c>
      <c r="C2037" t="inlineStr">
        <is>
          <t>IX, left, paravermis</t>
        </is>
      </c>
      <c r="D2037" t="inlineStr">
        <is>
          <t>&lt;http://purl.obolibrary.org/obo/HBA_4728&gt;</t>
        </is>
      </c>
    </row>
    <row r="2038">
      <c r="A2038">
        <f>HYPERLINK("https://www.ebi.ac.uk/ols/ontologies/uberon/terms?iri=http://purl.obolibrary.org/obo/UBERON_0028922","paravermic lobule V")</f>
        <v/>
      </c>
      <c r="B2038" t="inlineStr">
        <is>
          <t>&lt;http://purl.obolibrary.org/obo/UBERON_0028922&gt;</t>
        </is>
      </c>
      <c r="C2038" t="inlineStr">
        <is>
          <t>V, left, paravermis</t>
        </is>
      </c>
      <c r="D2038" t="inlineStr">
        <is>
          <t>&lt;http://purl.obolibrary.org/obo/HBA_4720&gt;</t>
        </is>
      </c>
    </row>
    <row r="2039">
      <c r="A2039">
        <f>HYPERLINK("https://www.ebi.ac.uk/ols/ontologies/uberon/terms?iri=http://purl.obolibrary.org/obo/UBERON_0028923","paravermic lobule VI")</f>
        <v/>
      </c>
      <c r="B2039" t="inlineStr">
        <is>
          <t>&lt;http://purl.obolibrary.org/obo/UBERON_0028923&gt;</t>
        </is>
      </c>
      <c r="C2039" t="inlineStr">
        <is>
          <t>VI, left, paravermis</t>
        </is>
      </c>
      <c r="D2039" t="inlineStr">
        <is>
          <t>&lt;http://purl.obolibrary.org/obo/HBA_4722&gt;</t>
        </is>
      </c>
    </row>
    <row r="2040">
      <c r="A2040">
        <f>HYPERLINK("https://www.ebi.ac.uk/ols/ontologies/uberon/terms?iri=http://purl.obolibrary.org/obo/UBERON_0036043","paravermic lobule X")</f>
        <v/>
      </c>
      <c r="B2040" t="inlineStr">
        <is>
          <t>&lt;http://purl.obolibrary.org/obo/UBERON_0036043&gt;</t>
        </is>
      </c>
      <c r="C2040" t="inlineStr">
        <is>
          <t>paravermis, flocculonodular lobe portion</t>
        </is>
      </c>
      <c r="D2040" t="inlineStr">
        <is>
          <t>&lt;http://purl.obolibrary.org/obo/DHBA_12389&gt;</t>
        </is>
      </c>
    </row>
    <row r="2041">
      <c r="A2041">
        <f>HYPERLINK("https://www.ebi.ac.uk/ols/ontologies/uberon/terms?iri=http://purl.obolibrary.org/obo/UBERON_0036043","paravermic lobule X")</f>
        <v/>
      </c>
      <c r="B2041" t="inlineStr">
        <is>
          <t>&lt;http://purl.obolibrary.org/obo/UBERON_0036043&gt;</t>
        </is>
      </c>
      <c r="C2041" t="inlineStr">
        <is>
          <t>X, left, paravermis</t>
        </is>
      </c>
      <c r="D2041" t="inlineStr">
        <is>
          <t>&lt;http://purl.obolibrary.org/obo/HBA_4730&gt;</t>
        </is>
      </c>
    </row>
    <row r="2042">
      <c r="A2042">
        <f>HYPERLINK("https://www.ebi.ac.uk/ols/ontologies/uberon/terms?iri=http://purl.obolibrary.org/obo/UBERON_0027285","paravermis lobule area")</f>
        <v/>
      </c>
      <c r="B2042" t="inlineStr">
        <is>
          <t>&lt;http://purl.obolibrary.org/obo/UBERON_0027285&gt;</t>
        </is>
      </c>
      <c r="C2042" t="inlineStr">
        <is>
          <t>paravermis of cerebellum</t>
        </is>
      </c>
      <c r="D2042" t="inlineStr">
        <is>
          <t>&lt;http://purl.obolibrary.org/obo/DHBA_12384&gt;</t>
        </is>
      </c>
    </row>
    <row r="2043">
      <c r="A2043">
        <f>HYPERLINK("https://www.ebi.ac.uk/ols/ontologies/uberon/terms?iri=http://purl.obolibrary.org/obo/UBERON_0027310","paravermis of the anterior lobe of the cerebellum")</f>
        <v/>
      </c>
      <c r="B2043" t="inlineStr">
        <is>
          <t>&lt;http://purl.obolibrary.org/obo/UBERON_0027310&gt;</t>
        </is>
      </c>
      <c r="C2043" t="inlineStr">
        <is>
          <t>paravermis, anterior lobe portion</t>
        </is>
      </c>
      <c r="D2043" t="inlineStr">
        <is>
          <t>&lt;http://purl.obolibrary.org/obo/DHBA_12385&gt;</t>
        </is>
      </c>
    </row>
    <row r="2044">
      <c r="A2044">
        <f>HYPERLINK("https://www.ebi.ac.uk/ols/ontologies/uberon/terms?iri=http://purl.obolibrary.org/obo/UBERON_0027309","paravermis of the posterior lobe of the cerebellum")</f>
        <v/>
      </c>
      <c r="B2044" t="inlineStr">
        <is>
          <t>&lt;http://purl.obolibrary.org/obo/UBERON_0027309&gt;</t>
        </is>
      </c>
      <c r="C2044" t="inlineStr">
        <is>
          <t>paravermis, posterior lobe portion</t>
        </is>
      </c>
      <c r="D2044" t="inlineStr">
        <is>
          <t>&lt;http://purl.obolibrary.org/obo/DHBA_12386&gt;</t>
        </is>
      </c>
    </row>
    <row r="2045">
      <c r="A2045">
        <f>HYPERLINK("https://www.ebi.ac.uk/ols/ontologies/uberon/terms?iri=http://purl.obolibrary.org/obo/UBERON_0016530","parietal cortex")</f>
        <v/>
      </c>
      <c r="B2045" t="inlineStr">
        <is>
          <t>&lt;http://purl.obolibrary.org/obo/UBERON_0016530&gt;</t>
        </is>
      </c>
      <c r="C2045" t="inlineStr">
        <is>
          <t>parietal neocortex</t>
        </is>
      </c>
      <c r="D2045" t="inlineStr">
        <is>
          <t>&lt;http://purl.obolibrary.org/obo/DHBA_10208&gt;</t>
        </is>
      </c>
    </row>
    <row r="2046">
      <c r="A2046">
        <f>HYPERLINK("https://www.ebi.ac.uk/ols/ontologies/uberon/terms?iri=http://purl.obolibrary.org/obo/UBERON_0016530","parietal cortex")</f>
        <v/>
      </c>
      <c r="B2046" t="inlineStr">
        <is>
          <t>&lt;http://purl.obolibrary.org/obo/UBERON_0016530&gt;</t>
        </is>
      </c>
      <c r="C2046" t="inlineStr">
        <is>
          <t>parietal cortex</t>
        </is>
      </c>
      <c r="D2046" t="inlineStr">
        <is>
          <t>&lt;http://purl.obolibrary.org/obo/DMBA_16016&gt;</t>
        </is>
      </c>
    </row>
    <row r="2047">
      <c r="A2047">
        <f>HYPERLINK("https://www.ebi.ac.uk/ols/ontologies/uberon/terms?iri=http://purl.obolibrary.org/obo/UBERON_0001872","parietal lobe")</f>
        <v/>
      </c>
      <c r="B2047" t="inlineStr">
        <is>
          <t>&lt;http://purl.obolibrary.org/obo/UBERON_0001872&gt;</t>
        </is>
      </c>
      <c r="C2047" t="inlineStr">
        <is>
          <t>parietal lobe</t>
        </is>
      </c>
      <c r="D2047" t="inlineStr">
        <is>
          <t>&lt;http://purl.obolibrary.org/obo/DHBA_12131&gt;</t>
        </is>
      </c>
    </row>
    <row r="2048">
      <c r="A2048">
        <f>HYPERLINK("https://www.ebi.ac.uk/ols/ontologies/uberon/terms?iri=http://purl.obolibrary.org/obo/UBERON_0001872","parietal lobe")</f>
        <v/>
      </c>
      <c r="B2048" t="inlineStr">
        <is>
          <t>&lt;http://purl.obolibrary.org/obo/UBERON_0001872&gt;</t>
        </is>
      </c>
      <c r="C2048" t="inlineStr">
        <is>
          <t>parietal lobe</t>
        </is>
      </c>
      <c r="D2048" t="inlineStr">
        <is>
          <t>&lt;http://purl.obolibrary.org/obo/HBA_4084&gt;</t>
        </is>
      </c>
    </row>
    <row r="2049">
      <c r="A2049">
        <f>HYPERLINK("https://www.ebi.ac.uk/ols/ontologies/uberon/terms?iri=http://purl.obolibrary.org/obo/UBERON_0002911","parietal operculum")</f>
        <v/>
      </c>
      <c r="B2049" t="inlineStr">
        <is>
          <t>&lt;http://purl.obolibrary.org/obo/UBERON_0002911&gt;</t>
        </is>
      </c>
      <c r="C2049" t="inlineStr">
        <is>
          <t>parietal operculum</t>
        </is>
      </c>
      <c r="D2049" t="inlineStr">
        <is>
          <t>&lt;http://purl.obolibrary.org/obo/DHBA_13230&gt;</t>
        </is>
      </c>
    </row>
    <row r="2050">
      <c r="A2050">
        <f>HYPERLINK("https://www.ebi.ac.uk/ols/ontologies/uberon/terms?iri=http://purl.obolibrary.org/obo/UBERON_0002695","parieto-occipital sulcus")</f>
        <v/>
      </c>
      <c r="B2050" t="inlineStr">
        <is>
          <t>&lt;http://purl.obolibrary.org/obo/UBERON_0002695&gt;</t>
        </is>
      </c>
      <c r="C2050" t="inlineStr">
        <is>
          <t>parietooccipital fissure</t>
        </is>
      </c>
      <c r="D2050" t="inlineStr">
        <is>
          <t>&lt;http://purl.obolibrary.org/obo/DHBA_10626&gt;</t>
        </is>
      </c>
    </row>
    <row r="2051">
      <c r="A2051">
        <f>HYPERLINK("https://www.ebi.ac.uk/ols/ontologies/uberon/terms?iri=http://purl.obolibrary.org/obo/UBERON_0002695","parieto-occipital sulcus")</f>
        <v/>
      </c>
      <c r="B2051" t="inlineStr">
        <is>
          <t>&lt;http://purl.obolibrary.org/obo/UBERON_0002695&gt;</t>
        </is>
      </c>
      <c r="C2051" t="inlineStr">
        <is>
          <t>parieto-occipital sulcus</t>
        </is>
      </c>
      <c r="D2051" t="inlineStr">
        <is>
          <t>&lt;http://purl.obolibrary.org/obo/HBA_9392&gt;</t>
        </is>
      </c>
    </row>
    <row r="2052">
      <c r="A2052">
        <f>HYPERLINK("https://www.ebi.ac.uk/ols/ontologies/uberon/terms?iri=http://purl.obolibrary.org/obo/UBERON_0002617","pars postrema of ventral lateral nucleus")</f>
        <v/>
      </c>
      <c r="B2052" t="inlineStr">
        <is>
          <t>&lt;http://purl.obolibrary.org/obo/UBERON_0002617&gt;</t>
        </is>
      </c>
      <c r="C2052" t="inlineStr">
        <is>
          <t>ventrolateral preoptic nucleus</t>
        </is>
      </c>
      <c r="D2052" t="inlineStr">
        <is>
          <t>&lt;http://purl.obolibrary.org/obo/DMBA_15612&gt;</t>
        </is>
      </c>
    </row>
    <row r="2053">
      <c r="A2053">
        <f>HYPERLINK("https://www.ebi.ac.uk/ols/ontologies/uberon/terms?iri=http://purl.obolibrary.org/obo/UBERON_0002617","pars postrema of ventral lateral nucleus")</f>
        <v/>
      </c>
      <c r="B2053" t="inlineStr">
        <is>
          <t>&lt;http://purl.obolibrary.org/obo/UBERON_0002617&gt;</t>
        </is>
      </c>
      <c r="C2053" t="inlineStr">
        <is>
          <t>ventral lateral posterior nucleus of the thalamus, left</t>
        </is>
      </c>
      <c r="D2053" t="inlineStr">
        <is>
          <t>&lt;http://purl.obolibrary.org/obo/HBA_4423&gt;</t>
        </is>
      </c>
    </row>
    <row r="2054">
      <c r="A2054">
        <f>HYPERLINK("https://www.ebi.ac.uk/ols/ontologies/uberon/terms?iri=http://purl.obolibrary.org/obo/UBERON_0002617","pars postrema of ventral lateral nucleus")</f>
        <v/>
      </c>
      <c r="B2054" t="inlineStr">
        <is>
          <t>&lt;http://purl.obolibrary.org/obo/UBERON_0002617&gt;</t>
        </is>
      </c>
      <c r="C2054" t="inlineStr">
        <is>
          <t>Ventrolateral preoptic nucleus</t>
        </is>
      </c>
      <c r="D2054" t="inlineStr">
        <is>
          <t>&lt;http://purl.obolibrary.org/obo/MBA_689&gt;</t>
        </is>
      </c>
    </row>
    <row r="2055">
      <c r="A2055">
        <f>HYPERLINK("https://www.ebi.ac.uk/ols/ontologies/uberon/terms?iri=http://purl.obolibrary.org/obo/UBERON_0013607","parvocellular layer of dorsal nucleus of lateral geniculate body")</f>
        <v/>
      </c>
      <c r="B2055" t="inlineStr">
        <is>
          <t>&lt;http://purl.obolibrary.org/obo/UBERON_0013607&gt;</t>
        </is>
      </c>
      <c r="C2055" t="inlineStr">
        <is>
          <t>dorsal lateral geniculate nucleus, parvocellular layers</t>
        </is>
      </c>
      <c r="D2055" t="inlineStr">
        <is>
          <t>&lt;http://purl.obolibrary.org/obo/PBA_128013091&gt;</t>
        </is>
      </c>
    </row>
    <row r="2056">
      <c r="A2056">
        <f>HYPERLINK("https://www.ebi.ac.uk/ols/ontologies/uberon/terms?iri=http://purl.obolibrary.org/obo/UBERON_0002141","parvocellular oculomotor nucleus")</f>
        <v/>
      </c>
      <c r="B2056" t="inlineStr">
        <is>
          <t>&lt;http://purl.obolibrary.org/obo/UBERON_0002141&gt;</t>
        </is>
      </c>
      <c r="C2056" t="inlineStr">
        <is>
          <t>parvicellular oculomotor nucleus</t>
        </is>
      </c>
      <c r="D2056" t="inlineStr">
        <is>
          <t>&lt;http://purl.obolibrary.org/obo/DHBA_12219&gt;</t>
        </is>
      </c>
    </row>
    <row r="2057">
      <c r="A2057">
        <f>HYPERLINK("https://www.ebi.ac.uk/ols/ontologies/uberon/terms?iri=http://purl.obolibrary.org/obo/UBERON_0002141","parvocellular oculomotor nucleus")</f>
        <v/>
      </c>
      <c r="B2057" t="inlineStr">
        <is>
          <t>&lt;http://purl.obolibrary.org/obo/UBERON_0002141&gt;</t>
        </is>
      </c>
      <c r="C2057" t="inlineStr">
        <is>
          <t>Edinger-Westphal nucleus</t>
        </is>
      </c>
      <c r="D2057" t="inlineStr">
        <is>
          <t>&lt;http://purl.obolibrary.org/obo/HBA_9449&gt;</t>
        </is>
      </c>
    </row>
    <row r="2058">
      <c r="A2058">
        <f>HYPERLINK("https://www.ebi.ac.uk/ols/ontologies/uberon/terms?iri=http://purl.obolibrary.org/obo/UBERON_0002141","parvocellular oculomotor nucleus")</f>
        <v/>
      </c>
      <c r="B2058" t="inlineStr">
        <is>
          <t>&lt;http://purl.obolibrary.org/obo/UBERON_0002141&gt;</t>
        </is>
      </c>
      <c r="C2058" t="inlineStr">
        <is>
          <t>Edinger-Westphal nucleus</t>
        </is>
      </c>
      <c r="D2058" t="inlineStr">
        <is>
          <t>&lt;http://purl.obolibrary.org/obo/MBA_975&gt;</t>
        </is>
      </c>
    </row>
    <row r="2059">
      <c r="A2059">
        <f>HYPERLINK("https://www.ebi.ac.uk/ols/ontologies/uberon/terms?iri=http://purl.obolibrary.org/obo/UBERON_0002654","parvocellular part of medial dorsal nucleus")</f>
        <v/>
      </c>
      <c r="B2059" t="inlineStr">
        <is>
          <t>&lt;http://purl.obolibrary.org/obo/UBERON_0002654&gt;</t>
        </is>
      </c>
      <c r="C2059" t="inlineStr">
        <is>
          <t>ventral anterior nucleus of the thalamus, left, principal division</t>
        </is>
      </c>
      <c r="D2059" t="inlineStr">
        <is>
          <t>&lt;http://purl.obolibrary.org/obo/HBA_4419&gt;</t>
        </is>
      </c>
    </row>
    <row r="2060">
      <c r="A2060">
        <f>HYPERLINK("https://www.ebi.ac.uk/ols/ontologies/uberon/terms?iri=http://purl.obolibrary.org/obo/UBERON_0002938","parvocellular part of red nucleus")</f>
        <v/>
      </c>
      <c r="B2060" t="inlineStr">
        <is>
          <t>&lt;http://purl.obolibrary.org/obo/UBERON_0002938&gt;</t>
        </is>
      </c>
      <c r="C2060" t="inlineStr">
        <is>
          <t>red nucleus, parvicellular part</t>
        </is>
      </c>
      <c r="D2060" t="inlineStr">
        <is>
          <t>&lt;http://purl.obolibrary.org/obo/DHBA_12250&gt;</t>
        </is>
      </c>
    </row>
    <row r="2061">
      <c r="A2061">
        <f>HYPERLINK("https://www.ebi.ac.uk/ols/ontologies/uberon/terms?iri=http://purl.obolibrary.org/obo/UBERON_0002938","parvocellular part of red nucleus")</f>
        <v/>
      </c>
      <c r="B2061" t="inlineStr">
        <is>
          <t>&lt;http://purl.obolibrary.org/obo/UBERON_0002938&gt;</t>
        </is>
      </c>
      <c r="C2061" t="inlineStr">
        <is>
          <t>red nucleus, parvicellular part</t>
        </is>
      </c>
      <c r="D2061" t="inlineStr">
        <is>
          <t>&lt;http://purl.obolibrary.org/obo/DMBA_16633&gt;</t>
        </is>
      </c>
    </row>
    <row r="2062">
      <c r="A2062">
        <f>HYPERLINK("https://www.ebi.ac.uk/ols/ontologies/uberon/terms?iri=http://purl.obolibrary.org/obo/UBERON_0002938","parvocellular part of red nucleus")</f>
        <v/>
      </c>
      <c r="B2062" t="inlineStr">
        <is>
          <t>&lt;http://purl.obolibrary.org/obo/UBERON_0002938&gt;</t>
        </is>
      </c>
      <c r="C2062" t="inlineStr">
        <is>
          <t>parvocellular part of the red nucleus, left</t>
        </is>
      </c>
      <c r="D2062" t="inlineStr">
        <is>
          <t>&lt;http://purl.obolibrary.org/obo/HBA_9056&gt;</t>
        </is>
      </c>
    </row>
    <row r="2063">
      <c r="A2063">
        <f>HYPERLINK("https://www.ebi.ac.uk/ols/ontologies/uberon/terms?iri=http://purl.obolibrary.org/obo/UBERON_0003018","parvocellular part of ventral posteromedial nucleus")</f>
        <v/>
      </c>
      <c r="B2063" t="inlineStr">
        <is>
          <t>&lt;http://purl.obolibrary.org/obo/UBERON_0003018&gt;</t>
        </is>
      </c>
      <c r="C2063" t="inlineStr">
        <is>
          <t>parvocellular division of VPM</t>
        </is>
      </c>
      <c r="D2063" t="inlineStr">
        <is>
          <t>&lt;http://purl.obolibrary.org/obo/DHBA_146034766&gt;</t>
        </is>
      </c>
    </row>
    <row r="2064">
      <c r="A2064">
        <f>HYPERLINK("https://www.ebi.ac.uk/ols/ontologies/uberon/terms?iri=http://purl.obolibrary.org/obo/UBERON_0003018","parvocellular part of ventral posteromedial nucleus")</f>
        <v/>
      </c>
      <c r="B2064" t="inlineStr">
        <is>
          <t>&lt;http://purl.obolibrary.org/obo/UBERON_0003018&gt;</t>
        </is>
      </c>
      <c r="C2064" t="inlineStr">
        <is>
          <t>Ventral posteromedial nucleus of the thalamus, parvicellular part</t>
        </is>
      </c>
      <c r="D2064" t="inlineStr">
        <is>
          <t>&lt;http://purl.obolibrary.org/obo/MBA_741&gt;</t>
        </is>
      </c>
    </row>
    <row r="2065">
      <c r="A2065">
        <f>HYPERLINK("https://www.ebi.ac.uk/ols/ontologies/uberon/terms?iri=http://purl.obolibrary.org/obo/UBERON_0016633","parvocellular reticular nucleus")</f>
        <v/>
      </c>
      <c r="B2065" t="inlineStr">
        <is>
          <t>&lt;http://purl.obolibrary.org/obo/UBERON_0016633&gt;</t>
        </is>
      </c>
      <c r="C2065" t="inlineStr">
        <is>
          <t>parvicellular reticular nucleus</t>
        </is>
      </c>
      <c r="D2065" t="inlineStr">
        <is>
          <t>&lt;http://purl.obolibrary.org/obo/DHBA_12618&gt;</t>
        </is>
      </c>
    </row>
    <row r="2066">
      <c r="A2066">
        <f>HYPERLINK("https://www.ebi.ac.uk/ols/ontologies/uberon/terms?iri=http://purl.obolibrary.org/obo/UBERON_0016633","parvocellular reticular nucleus")</f>
        <v/>
      </c>
      <c r="B2066" t="inlineStr">
        <is>
          <t>&lt;http://purl.obolibrary.org/obo/UBERON_0016633&gt;</t>
        </is>
      </c>
      <c r="C2066" t="inlineStr">
        <is>
          <t>parvicellular reticular nucleus</t>
        </is>
      </c>
      <c r="D2066" t="inlineStr">
        <is>
          <t>&lt;http://purl.obolibrary.org/obo/HBA_9624&gt;</t>
        </is>
      </c>
    </row>
    <row r="2067">
      <c r="A2067">
        <f>HYPERLINK("https://www.ebi.ac.uk/ols/ontologies/uberon/terms?iri=http://purl.obolibrary.org/obo/UBERON_0016633","parvocellular reticular nucleus")</f>
        <v/>
      </c>
      <c r="B2067" t="inlineStr">
        <is>
          <t>&lt;http://purl.obolibrary.org/obo/UBERON_0016633&gt;</t>
        </is>
      </c>
      <c r="C2067" t="inlineStr">
        <is>
          <t>Parvicellular reticular nucleus</t>
        </is>
      </c>
      <c r="D2067" t="inlineStr">
        <is>
          <t>&lt;http://purl.obolibrary.org/obo/MBA_852&gt;</t>
        </is>
      </c>
    </row>
    <row r="2068">
      <c r="A2068">
        <f>HYPERLINK("https://www.ebi.ac.uk/ols/ontologies/uberon/terms?iri=http://purl.obolibrary.org/obo/UBERON_0022236","peduncle of thalamus")</f>
        <v/>
      </c>
      <c r="B2068" t="inlineStr">
        <is>
          <t>&lt;http://purl.obolibrary.org/obo/UBERON_0022236&gt;</t>
        </is>
      </c>
      <c r="C2068" t="inlineStr">
        <is>
          <t>thalamic peduncles</t>
        </is>
      </c>
      <c r="D2068" t="inlineStr">
        <is>
          <t>&lt;http://purl.obolibrary.org/obo/MBA_365&gt;</t>
        </is>
      </c>
    </row>
    <row r="2069">
      <c r="A2069">
        <f>HYPERLINK("https://www.ebi.ac.uk/ols/ontologies/uberon/terms?iri=http://purl.obolibrary.org/obo/UBERON_0002142","pedunculopontine tegmental nucleus")</f>
        <v/>
      </c>
      <c r="B2069" t="inlineStr">
        <is>
          <t>&lt;http://purl.obolibrary.org/obo/UBERON_0002142&gt;</t>
        </is>
      </c>
      <c r="C2069" t="inlineStr">
        <is>
          <t>peduncular nucleus</t>
        </is>
      </c>
      <c r="D2069" t="inlineStr">
        <is>
          <t>&lt;http://purl.obolibrary.org/obo/DHBA_12413&gt;</t>
        </is>
      </c>
    </row>
    <row r="2070">
      <c r="A2070">
        <f>HYPERLINK("https://www.ebi.ac.uk/ols/ontologies/uberon/terms?iri=http://purl.obolibrary.org/obo/UBERON_0002142","pedunculopontine tegmental nucleus")</f>
        <v/>
      </c>
      <c r="B2070" t="inlineStr">
        <is>
          <t>&lt;http://purl.obolibrary.org/obo/UBERON_0002142&gt;</t>
        </is>
      </c>
      <c r="C2070" t="inlineStr">
        <is>
          <t>pedunculopontine tegmental nucleus</t>
        </is>
      </c>
      <c r="D2070" t="inlineStr">
        <is>
          <t>&lt;http://purl.obolibrary.org/obo/DMBA_16965&gt;</t>
        </is>
      </c>
    </row>
    <row r="2071">
      <c r="A2071">
        <f>HYPERLINK("https://www.ebi.ac.uk/ols/ontologies/uberon/terms?iri=http://purl.obolibrary.org/obo/UBERON_0002142","pedunculopontine tegmental nucleus")</f>
        <v/>
      </c>
      <c r="B2071" t="inlineStr">
        <is>
          <t>&lt;http://purl.obolibrary.org/obo/UBERON_0002142&gt;</t>
        </is>
      </c>
      <c r="C2071" t="inlineStr">
        <is>
          <t>pedunculopontine tegmental nucleus, left</t>
        </is>
      </c>
      <c r="D2071" t="inlineStr">
        <is>
          <t>&lt;http://purl.obolibrary.org/obo/HBA_9021&gt;</t>
        </is>
      </c>
    </row>
    <row r="2072">
      <c r="A2072">
        <f>HYPERLINK("https://www.ebi.ac.uk/ols/ontologies/uberon/terms?iri=http://purl.obolibrary.org/obo/UBERON_0002142","pedunculopontine tegmental nucleus")</f>
        <v/>
      </c>
      <c r="B2072" t="inlineStr">
        <is>
          <t>&lt;http://purl.obolibrary.org/obo/UBERON_0002142&gt;</t>
        </is>
      </c>
      <c r="C2072" t="inlineStr">
        <is>
          <t>Pedunculopontine nucleus</t>
        </is>
      </c>
      <c r="D2072" t="inlineStr">
        <is>
          <t>&lt;http://purl.obolibrary.org/obo/MBA_1052&gt;</t>
        </is>
      </c>
    </row>
    <row r="2073">
      <c r="A2073">
        <f>HYPERLINK("https://www.ebi.ac.uk/ols/ontologies/uberon/terms?iri=http://purl.obolibrary.org/obo/UBERON_0034931","perforant path")</f>
        <v/>
      </c>
      <c r="B2073" t="inlineStr">
        <is>
          <t>&lt;http://purl.obolibrary.org/obo/UBERON_0034931&gt;</t>
        </is>
      </c>
      <c r="C2073" t="inlineStr">
        <is>
          <t>perforant path</t>
        </is>
      </c>
      <c r="D2073" t="inlineStr">
        <is>
          <t>&lt;http://purl.obolibrary.org/obo/DHBA_12080&gt;</t>
        </is>
      </c>
    </row>
    <row r="2074">
      <c r="A2074">
        <f>HYPERLINK("https://www.ebi.ac.uk/ols/ontologies/uberon/terms?iri=http://purl.obolibrary.org/obo/UBERON_0034931","perforant path")</f>
        <v/>
      </c>
      <c r="B2074" t="inlineStr">
        <is>
          <t>&lt;http://purl.obolibrary.org/obo/UBERON_0034931&gt;</t>
        </is>
      </c>
      <c r="C2074" t="inlineStr">
        <is>
          <t>perforant path</t>
        </is>
      </c>
      <c r="D2074" t="inlineStr">
        <is>
          <t>&lt;http://purl.obolibrary.org/obo/HBA_265505250&gt;</t>
        </is>
      </c>
    </row>
    <row r="2075">
      <c r="A2075">
        <f>HYPERLINK("https://www.ebi.ac.uk/ols/ontologies/uberon/terms?iri=http://purl.obolibrary.org/obo/UBERON_0034931","perforant path")</f>
        <v/>
      </c>
      <c r="B2075" t="inlineStr">
        <is>
          <t>&lt;http://purl.obolibrary.org/obo/UBERON_0034931&gt;</t>
        </is>
      </c>
      <c r="C2075" t="inlineStr">
        <is>
          <t>perforant path</t>
        </is>
      </c>
      <c r="D2075" t="inlineStr">
        <is>
          <t>&lt;http://purl.obolibrary.org/obo/MBA_713&gt;</t>
        </is>
      </c>
    </row>
    <row r="2076">
      <c r="A2076">
        <f>HYPERLINK("https://www.ebi.ac.uk/ols/ontologies/uberon/terms?iri=http://purl.obolibrary.org/obo/UBERON_0014736","periallocortex")</f>
        <v/>
      </c>
      <c r="B2076" t="inlineStr">
        <is>
          <t>&lt;http://purl.obolibrary.org/obo/UBERON_0014736&gt;</t>
        </is>
      </c>
      <c r="C2076" t="inlineStr">
        <is>
          <t>periallocortex</t>
        </is>
      </c>
      <c r="D2076" t="inlineStr">
        <is>
          <t>&lt;http://purl.obolibrary.org/obo/DHBA_10313&gt;</t>
        </is>
      </c>
    </row>
    <row r="2077">
      <c r="A2077">
        <f>HYPERLINK("https://www.ebi.ac.uk/ols/ontologies/uberon/terms?iri=http://purl.obolibrary.org/obo/UBERON_0002656","periamygdaloid area")</f>
        <v/>
      </c>
      <c r="B2077" t="inlineStr">
        <is>
          <t>&lt;http://purl.obolibrary.org/obo/UBERON_0002656&gt;</t>
        </is>
      </c>
      <c r="C2077" t="inlineStr">
        <is>
          <t>cortical amygdaloid nuclei</t>
        </is>
      </c>
      <c r="D2077" t="inlineStr">
        <is>
          <t>&lt;http://purl.obolibrary.org/obo/DHBA_10373&gt;</t>
        </is>
      </c>
    </row>
    <row r="2078">
      <c r="A2078">
        <f>HYPERLINK("https://www.ebi.ac.uk/ols/ontologies/uberon/terms?iri=http://purl.obolibrary.org/obo/UBERON_0002656","periamygdaloid area")</f>
        <v/>
      </c>
      <c r="B2078" t="inlineStr">
        <is>
          <t>&lt;http://purl.obolibrary.org/obo/UBERON_0002656&gt;</t>
        </is>
      </c>
      <c r="C2078" t="inlineStr">
        <is>
          <t>semilunar gyrus</t>
        </is>
      </c>
      <c r="D2078" t="inlineStr">
        <is>
          <t>&lt;http://purl.obolibrary.org/obo/DHBA_12169&gt;</t>
        </is>
      </c>
    </row>
    <row r="2079">
      <c r="A2079">
        <f>HYPERLINK("https://www.ebi.ac.uk/ols/ontologies/uberon/terms?iri=http://purl.obolibrary.org/obo/UBERON_0002577","pericentral nucleus of inferior colliculus")</f>
        <v/>
      </c>
      <c r="B2079" t="inlineStr">
        <is>
          <t>&lt;http://purl.obolibrary.org/obo/UBERON_0002577&gt;</t>
        </is>
      </c>
      <c r="C2079" t="inlineStr">
        <is>
          <t>cortex of inferior colliculus</t>
        </is>
      </c>
      <c r="D2079" t="inlineStr">
        <is>
          <t>&lt;http://purl.obolibrary.org/obo/DHBA_12306&gt;</t>
        </is>
      </c>
    </row>
    <row r="2080">
      <c r="A2080">
        <f>HYPERLINK("https://www.ebi.ac.uk/ols/ontologies/uberon/terms?iri=http://purl.obolibrary.org/obo/UBERON_0002577","pericentral nucleus of inferior colliculus")</f>
        <v/>
      </c>
      <c r="B2080" t="inlineStr">
        <is>
          <t>&lt;http://purl.obolibrary.org/obo/UBERON_0002577&gt;</t>
        </is>
      </c>
      <c r="C2080" t="inlineStr">
        <is>
          <t>pericentral nucleus of the inferior colliculus, left</t>
        </is>
      </c>
      <c r="D2080" t="inlineStr">
        <is>
          <t>&lt;http://purl.obolibrary.org/obo/HBA_9106&gt;</t>
        </is>
      </c>
    </row>
    <row r="2081">
      <c r="A2081">
        <f>HYPERLINK("https://www.ebi.ac.uk/ols/ontologies/uberon/terms?iri=http://purl.obolibrary.org/obo/UBERON_0002577","pericentral nucleus of inferior colliculus")</f>
        <v/>
      </c>
      <c r="B2081" t="inlineStr">
        <is>
          <t>&lt;http://purl.obolibrary.org/obo/UBERON_0002577&gt;</t>
        </is>
      </c>
      <c r="C2081" t="inlineStr">
        <is>
          <t>Inferior colliculus, dorsal nucleus</t>
        </is>
      </c>
      <c r="D2081" t="inlineStr">
        <is>
          <t>&lt;http://purl.obolibrary.org/obo/MBA_820&gt;</t>
        </is>
      </c>
    </row>
    <row r="2082">
      <c r="A2082">
        <f>HYPERLINK("https://www.ebi.ac.uk/ols/ontologies/uberon/terms?iri=http://purl.obolibrary.org/obo/UBERON_0002274","perifornical nucleus")</f>
        <v/>
      </c>
      <c r="B2082" t="inlineStr">
        <is>
          <t>&lt;http://purl.obolibrary.org/obo/UBERON_0002274&gt;</t>
        </is>
      </c>
      <c r="C2082" t="inlineStr">
        <is>
          <t>perifornical nucleus</t>
        </is>
      </c>
      <c r="D2082" t="inlineStr">
        <is>
          <t>&lt;http://purl.obolibrary.org/obo/DHBA_11578&gt;</t>
        </is>
      </c>
    </row>
    <row r="2083">
      <c r="A2083">
        <f>HYPERLINK("https://www.ebi.ac.uk/ols/ontologies/uberon/terms?iri=http://purl.obolibrary.org/obo/UBERON_0002274","perifornical nucleus")</f>
        <v/>
      </c>
      <c r="B2083" t="inlineStr">
        <is>
          <t>&lt;http://purl.obolibrary.org/obo/UBERON_0002274&gt;</t>
        </is>
      </c>
      <c r="C2083" t="inlineStr">
        <is>
          <t>perifornical nucleus</t>
        </is>
      </c>
      <c r="D2083" t="inlineStr">
        <is>
          <t>&lt;http://purl.obolibrary.org/obo/HBA_12917&gt;</t>
        </is>
      </c>
    </row>
    <row r="2084">
      <c r="A2084">
        <f>HYPERLINK("https://www.ebi.ac.uk/ols/ontologies/uberon/terms?iri=http://purl.obolibrary.org/obo/UBERON_0002971","periolivary nucleus")</f>
        <v/>
      </c>
      <c r="B2084" t="inlineStr">
        <is>
          <t>&lt;http://purl.obolibrary.org/obo/UBERON_0002971&gt;</t>
        </is>
      </c>
      <c r="C2084" t="inlineStr">
        <is>
          <t>periolivary nuclei</t>
        </is>
      </c>
      <c r="D2084" t="inlineStr">
        <is>
          <t>&lt;http://purl.obolibrary.org/obo/DHBA_12464&gt;</t>
        </is>
      </c>
    </row>
    <row r="2085">
      <c r="A2085">
        <f>HYPERLINK("https://www.ebi.ac.uk/ols/ontologies/uberon/terms?iri=http://purl.obolibrary.org/obo/UBERON_0002971","periolivary nucleus")</f>
        <v/>
      </c>
      <c r="B2085" t="inlineStr">
        <is>
          <t>&lt;http://purl.obolibrary.org/obo/UBERON_0002971&gt;</t>
        </is>
      </c>
      <c r="C2085" t="inlineStr">
        <is>
          <t>periolivary nucleus, left</t>
        </is>
      </c>
      <c r="D2085" t="inlineStr">
        <is>
          <t>&lt;http://purl.obolibrary.org/obo/HBA_9179&gt;</t>
        </is>
      </c>
    </row>
    <row r="2086">
      <c r="A2086">
        <f>HYPERLINK("https://www.ebi.ac.uk/ols/ontologies/uberon/terms?iri=http://purl.obolibrary.org/obo/UBERON_0002971","periolivary nucleus")</f>
        <v/>
      </c>
      <c r="B2086" t="inlineStr">
        <is>
          <t>&lt;http://purl.obolibrary.org/obo/UBERON_0002971&gt;</t>
        </is>
      </c>
      <c r="C2086" t="inlineStr">
        <is>
          <t>Superior olivary complex, periolivary region</t>
        </is>
      </c>
      <c r="D2086" t="inlineStr">
        <is>
          <t>&lt;http://purl.obolibrary.org/obo/MBA_122&gt;</t>
        </is>
      </c>
    </row>
    <row r="2087">
      <c r="A2087">
        <f>HYPERLINK("https://www.ebi.ac.uk/ols/ontologies/uberon/terms?iri=http://purl.obolibrary.org/obo/UBERON_0002144","peripeduncular nucleus")</f>
        <v/>
      </c>
      <c r="B2087" t="inlineStr">
        <is>
          <t>&lt;http://purl.obolibrary.org/obo/UBERON_0002144&gt;</t>
        </is>
      </c>
      <c r="C2087" t="inlineStr">
        <is>
          <t>peripeduncular nucleus</t>
        </is>
      </c>
      <c r="D2087" t="inlineStr">
        <is>
          <t>&lt;http://purl.obolibrary.org/obo/DHBA_12285&gt;</t>
        </is>
      </c>
    </row>
    <row r="2088">
      <c r="A2088">
        <f>HYPERLINK("https://www.ebi.ac.uk/ols/ontologies/uberon/terms?iri=http://purl.obolibrary.org/obo/UBERON_0002144","peripeduncular nucleus")</f>
        <v/>
      </c>
      <c r="B2088" t="inlineStr">
        <is>
          <t>&lt;http://purl.obolibrary.org/obo/UBERON_0002144&gt;</t>
        </is>
      </c>
      <c r="C2088" t="inlineStr">
        <is>
          <t>peripeduncular nucleus</t>
        </is>
      </c>
      <c r="D2088" t="inlineStr">
        <is>
          <t>&lt;http://purl.obolibrary.org/obo/DMBA_16342&gt;</t>
        </is>
      </c>
    </row>
    <row r="2089">
      <c r="A2089">
        <f>HYPERLINK("https://www.ebi.ac.uk/ols/ontologies/uberon/terms?iri=http://purl.obolibrary.org/obo/UBERON_0002144","peripeduncular nucleus")</f>
        <v/>
      </c>
      <c r="B2089" t="inlineStr">
        <is>
          <t>&lt;http://purl.obolibrary.org/obo/UBERON_0002144&gt;</t>
        </is>
      </c>
      <c r="C2089" t="inlineStr">
        <is>
          <t>peripeduncular nucleus</t>
        </is>
      </c>
      <c r="D2089" t="inlineStr">
        <is>
          <t>&lt;http://purl.obolibrary.org/obo/HBA_9050&gt;</t>
        </is>
      </c>
    </row>
    <row r="2090">
      <c r="A2090">
        <f>HYPERLINK("https://www.ebi.ac.uk/ols/ontologies/uberon/terms?iri=http://purl.obolibrary.org/obo/UBERON_0002144","peripeduncular nucleus")</f>
        <v/>
      </c>
      <c r="B2090" t="inlineStr">
        <is>
          <t>&lt;http://purl.obolibrary.org/obo/UBERON_0002144&gt;</t>
        </is>
      </c>
      <c r="C2090" t="inlineStr">
        <is>
          <t>Peripeduncular nucleus</t>
        </is>
      </c>
      <c r="D2090" t="inlineStr">
        <is>
          <t>&lt;http://purl.obolibrary.org/obo/MBA_1044&gt;</t>
        </is>
      </c>
    </row>
    <row r="2091">
      <c r="A2091">
        <f>HYPERLINK("https://www.ebi.ac.uk/ols/ontologies/uberon/terms?iri=http://purl.obolibrary.org/obo/UBERON_0006083","perirhinal cortex")</f>
        <v/>
      </c>
      <c r="B2091" t="inlineStr">
        <is>
          <t>&lt;http://purl.obolibrary.org/obo/UBERON_0006083&gt;</t>
        </is>
      </c>
      <c r="C2091" t="inlineStr">
        <is>
          <t>Perirhinal area</t>
        </is>
      </c>
      <c r="D2091" t="inlineStr">
        <is>
          <t>&lt;http://purl.obolibrary.org/obo/MBA_922&gt;</t>
        </is>
      </c>
    </row>
    <row r="2092">
      <c r="A2092">
        <f>HYPERLINK("https://www.ebi.ac.uk/ols/ontologies/uberon/terms?iri=http://purl.obolibrary.org/obo/UBERON_0006083","perirhinal cortex")</f>
        <v/>
      </c>
      <c r="B2092" t="inlineStr">
        <is>
          <t>&lt;http://purl.obolibrary.org/obo/UBERON_0006083&gt;</t>
        </is>
      </c>
      <c r="C2092" t="inlineStr">
        <is>
          <t>perirhinal cortex</t>
        </is>
      </c>
      <c r="D2092" t="inlineStr">
        <is>
          <t>&lt;http://purl.obolibrary.org/obo/PBA_128012080&gt;</t>
        </is>
      </c>
    </row>
    <row r="2093">
      <c r="A2093">
        <f>HYPERLINK("https://www.ebi.ac.uk/ols/ontologies/uberon/terms?iri=http://purl.obolibrary.org/obo/UBERON_0002879","peritrigeminal nucleus")</f>
        <v/>
      </c>
      <c r="B2093" t="inlineStr">
        <is>
          <t>&lt;http://purl.obolibrary.org/obo/UBERON_0002879&gt;</t>
        </is>
      </c>
      <c r="C2093" t="inlineStr">
        <is>
          <t>peritrigeminal nucleus</t>
        </is>
      </c>
      <c r="D2093" t="inlineStr">
        <is>
          <t>&lt;http://purl.obolibrary.org/obo/DHBA_12658&gt;</t>
        </is>
      </c>
    </row>
    <row r="2094">
      <c r="A2094">
        <f>HYPERLINK("https://www.ebi.ac.uk/ols/ontologies/uberon/terms?iri=http://purl.obolibrary.org/obo/UBERON_0002879","peritrigeminal nucleus")</f>
        <v/>
      </c>
      <c r="B2094" t="inlineStr">
        <is>
          <t>&lt;http://purl.obolibrary.org/obo/UBERON_0002879&gt;</t>
        </is>
      </c>
      <c r="C2094" t="inlineStr">
        <is>
          <t>peritrigeminal nucleus</t>
        </is>
      </c>
      <c r="D2094" t="inlineStr">
        <is>
          <t>&lt;http://purl.obolibrary.org/obo/HBA_9633&gt;</t>
        </is>
      </c>
    </row>
    <row r="2095">
      <c r="A2095">
        <f>HYPERLINK("https://www.ebi.ac.uk/ols/ontologies/uberon/terms?iri=http://purl.obolibrary.org/obo/UBERON_0002271","periventricular zone of hypothalamus")</f>
        <v/>
      </c>
      <c r="B2095" t="inlineStr">
        <is>
          <t>&lt;http://purl.obolibrary.org/obo/UBERON_0002271&gt;</t>
        </is>
      </c>
      <c r="C2095" t="inlineStr">
        <is>
          <t>Periventricular zone</t>
        </is>
      </c>
      <c r="D2095" t="inlineStr">
        <is>
          <t>&lt;http://purl.obolibrary.org/obo/MBA_157&gt;</t>
        </is>
      </c>
    </row>
    <row r="2096">
      <c r="A2096">
        <f>HYPERLINK("https://www.ebi.ac.uk/ols/ontologies/uberon/terms?iri=http://purl.obolibrary.org/obo/UBERON_0001905","pineal body")</f>
        <v/>
      </c>
      <c r="B2096" t="inlineStr">
        <is>
          <t>&lt;http://purl.obolibrary.org/obo/UBERON_0001905&gt;</t>
        </is>
      </c>
      <c r="C2096" t="inlineStr">
        <is>
          <t>pineal body</t>
        </is>
      </c>
      <c r="D2096" t="inlineStr">
        <is>
          <t>&lt;http://purl.obolibrary.org/obo/DHBA_10460&gt;</t>
        </is>
      </c>
    </row>
    <row r="2097">
      <c r="A2097">
        <f>HYPERLINK("https://www.ebi.ac.uk/ols/ontologies/uberon/terms?iri=http://purl.obolibrary.org/obo/UBERON_0001905","pineal body")</f>
        <v/>
      </c>
      <c r="B2097" t="inlineStr">
        <is>
          <t>&lt;http://purl.obolibrary.org/obo/UBERON_0001905&gt;</t>
        </is>
      </c>
      <c r="C2097" t="inlineStr">
        <is>
          <t>pineal gland</t>
        </is>
      </c>
      <c r="D2097" t="inlineStr">
        <is>
          <t>&lt;http://purl.obolibrary.org/obo/HBA_4532&gt;</t>
        </is>
      </c>
    </row>
    <row r="2098">
      <c r="A2098">
        <f>HYPERLINK("https://www.ebi.ac.uk/ols/ontologies/uberon/terms?iri=http://purl.obolibrary.org/obo/UBERON_0001905","pineal body")</f>
        <v/>
      </c>
      <c r="B2098" t="inlineStr">
        <is>
          <t>&lt;http://purl.obolibrary.org/obo/UBERON_0001905&gt;</t>
        </is>
      </c>
      <c r="C2098" t="inlineStr">
        <is>
          <t>Pineal body</t>
        </is>
      </c>
      <c r="D2098" t="inlineStr">
        <is>
          <t>&lt;http://purl.obolibrary.org/obo/MBA_953&gt;</t>
        </is>
      </c>
    </row>
    <row r="2099">
      <c r="A2099">
        <f>HYPERLINK("https://www.ebi.ac.uk/ols/ontologies/uberon/terms?iri=http://purl.obolibrary.org/obo/UBERON_0011768","pineal gland stalk")</f>
        <v/>
      </c>
      <c r="B2099" t="inlineStr">
        <is>
          <t>&lt;http://purl.obolibrary.org/obo/UBERON_0011768&gt;</t>
        </is>
      </c>
      <c r="C2099" t="inlineStr">
        <is>
          <t>pineal stalk</t>
        </is>
      </c>
      <c r="D2099" t="inlineStr">
        <is>
          <t>&lt;http://purl.obolibrary.org/obo/MBA_730&gt;</t>
        </is>
      </c>
    </row>
    <row r="2100">
      <c r="A2100">
        <f>HYPERLINK("https://www.ebi.ac.uk/ols/ontologies/uberon/terms?iri=http://purl.obolibrary.org/obo/UBERON_0022283","pineal recess of third ventricle")</f>
        <v/>
      </c>
      <c r="B2100" t="inlineStr">
        <is>
          <t>&lt;http://purl.obolibrary.org/obo/UBERON_0022283&gt;</t>
        </is>
      </c>
      <c r="C2100" t="inlineStr">
        <is>
          <t>pineal recess of 3V</t>
        </is>
      </c>
      <c r="D2100" t="inlineStr">
        <is>
          <t>&lt;http://purl.obolibrary.org/obo/DHBA_266441661&gt;</t>
        </is>
      </c>
    </row>
    <row r="2101">
      <c r="A2101">
        <f>HYPERLINK("https://www.ebi.ac.uk/ols/ontologies/uberon/terms?iri=http://purl.obolibrary.org/obo/UBERON_0004725","piriform cortex")</f>
        <v/>
      </c>
      <c r="B2101" t="inlineStr">
        <is>
          <t>&lt;http://purl.obolibrary.org/obo/UBERON_0004725&gt;</t>
        </is>
      </c>
      <c r="C2101" t="inlineStr">
        <is>
          <t>piriform cortex</t>
        </is>
      </c>
      <c r="D2101" t="inlineStr">
        <is>
          <t>&lt;http://purl.obolibrary.org/obo/DHBA_10311&gt;</t>
        </is>
      </c>
    </row>
    <row r="2102">
      <c r="A2102">
        <f>HYPERLINK("https://www.ebi.ac.uk/ols/ontologies/uberon/terms?iri=http://purl.obolibrary.org/obo/UBERON_0004725","piriform cortex")</f>
        <v/>
      </c>
      <c r="B2102" t="inlineStr">
        <is>
          <t>&lt;http://purl.obolibrary.org/obo/UBERON_0004725&gt;</t>
        </is>
      </c>
      <c r="C2102" t="inlineStr">
        <is>
          <t>piriform cortex</t>
        </is>
      </c>
      <c r="D2102" t="inlineStr">
        <is>
          <t>&lt;http://purl.obolibrary.org/obo/HBA_10142&gt;</t>
        </is>
      </c>
    </row>
    <row r="2103">
      <c r="A2103">
        <f>HYPERLINK("https://www.ebi.ac.uk/ols/ontologies/uberon/terms?iri=http://purl.obolibrary.org/obo/UBERON_0014280","piriform cortex layer 2")</f>
        <v/>
      </c>
      <c r="B2103" t="inlineStr">
        <is>
          <t>&lt;http://purl.obolibrary.org/obo/UBERON_0014280&gt;</t>
        </is>
      </c>
      <c r="C2103" t="inlineStr">
        <is>
          <t>layer II of piriform cortex</t>
        </is>
      </c>
      <c r="D2103" t="inlineStr">
        <is>
          <t>&lt;http://purl.obolibrary.org/obo/DHBA_11336&gt;</t>
        </is>
      </c>
    </row>
    <row r="2104">
      <c r="A2104">
        <f>HYPERLINK("https://www.ebi.ac.uk/ols/ontologies/uberon/terms?iri=http://purl.obolibrary.org/obo/UBERON_0000007","pituitary gland")</f>
        <v/>
      </c>
      <c r="B2104" t="inlineStr">
        <is>
          <t>&lt;http://purl.obolibrary.org/obo/UBERON_0000007&gt;</t>
        </is>
      </c>
      <c r="C2104" t="inlineStr">
        <is>
          <t>pituitary body</t>
        </is>
      </c>
      <c r="D2104" t="inlineStr">
        <is>
          <t>&lt;http://purl.obolibrary.org/obo/DHBA_10505&gt;</t>
        </is>
      </c>
    </row>
    <row r="2105">
      <c r="A2105">
        <f>HYPERLINK("https://www.ebi.ac.uk/ols/ontologies/uberon/terms?iri=http://purl.obolibrary.org/obo/UBERON_0000007","pituitary gland")</f>
        <v/>
      </c>
      <c r="B2105" t="inlineStr">
        <is>
          <t>&lt;http://purl.obolibrary.org/obo/UBERON_0000007&gt;</t>
        </is>
      </c>
      <c r="C2105" t="inlineStr">
        <is>
          <t>pituitary body</t>
        </is>
      </c>
      <c r="D2105" t="inlineStr">
        <is>
          <t>&lt;http://purl.obolibrary.org/obo/HBA_4634&gt;</t>
        </is>
      </c>
    </row>
    <row r="2106">
      <c r="A2106">
        <f>HYPERLINK("https://www.ebi.ac.uk/ols/ontologies/uberon/terms?iri=http://purl.obolibrary.org/obo/UBERON_0002434","pituitary stalk")</f>
        <v/>
      </c>
      <c r="B2106" t="inlineStr">
        <is>
          <t>&lt;http://purl.obolibrary.org/obo/UBERON_0002434&gt;</t>
        </is>
      </c>
      <c r="C2106" t="inlineStr">
        <is>
          <t>infundibular stalk</t>
        </is>
      </c>
      <c r="D2106" t="inlineStr">
        <is>
          <t>&lt;http://purl.obolibrary.org/obo/DHBA_10643&gt;</t>
        </is>
      </c>
    </row>
    <row r="2107">
      <c r="A2107">
        <f>HYPERLINK("https://www.ebi.ac.uk/ols/ontologies/uberon/terms?iri=http://purl.obolibrary.org/obo/UBERON_0002434","pituitary stalk")</f>
        <v/>
      </c>
      <c r="B2107" t="inlineStr">
        <is>
          <t>&lt;http://purl.obolibrary.org/obo/UBERON_0002434&gt;</t>
        </is>
      </c>
      <c r="C2107" t="inlineStr">
        <is>
          <t>infundibulum</t>
        </is>
      </c>
      <c r="D2107" t="inlineStr">
        <is>
          <t>&lt;http://purl.obolibrary.org/obo/DMBA_15690&gt;</t>
        </is>
      </c>
    </row>
    <row r="2108">
      <c r="A2108">
        <f>HYPERLINK("https://www.ebi.ac.uk/ols/ontologies/uberon/terms?iri=http://purl.obolibrary.org/obo/UBERON_0002434","pituitary stalk")</f>
        <v/>
      </c>
      <c r="B2108" t="inlineStr">
        <is>
          <t>&lt;http://purl.obolibrary.org/obo/UBERON_0002434&gt;</t>
        </is>
      </c>
      <c r="C2108" t="inlineStr">
        <is>
          <t>intermediate frontal sulcus</t>
        </is>
      </c>
      <c r="D2108" t="inlineStr">
        <is>
          <t>&lt;http://purl.obolibrary.org/obo/HBA_9358&gt;</t>
        </is>
      </c>
    </row>
    <row r="2109">
      <c r="A2109">
        <f>HYPERLINK("https://www.ebi.ac.uk/ols/ontologies/uberon/terms?iri=http://purl.obolibrary.org/obo/UBERON_0023861","planum polare")</f>
        <v/>
      </c>
      <c r="B2109" t="inlineStr">
        <is>
          <t>&lt;http://purl.obolibrary.org/obo/UBERON_0023861&gt;</t>
        </is>
      </c>
      <c r="C2109" t="inlineStr">
        <is>
          <t>planum polare</t>
        </is>
      </c>
      <c r="D2109" t="inlineStr">
        <is>
          <t>&lt;http://purl.obolibrary.org/obo/HBA_4177&gt;</t>
        </is>
      </c>
    </row>
    <row r="2110">
      <c r="A2110">
        <f>HYPERLINK("https://www.ebi.ac.uk/ols/ontologies/uberon/terms?iri=http://purl.obolibrary.org/obo/UBERON_0022268","planum temporale")</f>
        <v/>
      </c>
      <c r="B2110" t="inlineStr">
        <is>
          <t>&lt;http://purl.obolibrary.org/obo/UBERON_0022268&gt;</t>
        </is>
      </c>
      <c r="C2110" t="inlineStr">
        <is>
          <t>planum temporale</t>
        </is>
      </c>
      <c r="D2110" t="inlineStr">
        <is>
          <t>&lt;http://purl.obolibrary.org/obo/DHBA_12145&gt;</t>
        </is>
      </c>
    </row>
    <row r="2111">
      <c r="A2111">
        <f>HYPERLINK("https://www.ebi.ac.uk/ols/ontologies/uberon/terms?iri=http://purl.obolibrary.org/obo/UBERON_0022268","planum temporale")</f>
        <v/>
      </c>
      <c r="B2111" t="inlineStr">
        <is>
          <t>&lt;http://purl.obolibrary.org/obo/UBERON_0022268&gt;</t>
        </is>
      </c>
      <c r="C2111" t="inlineStr">
        <is>
          <t>planum temporale</t>
        </is>
      </c>
      <c r="D2111" t="inlineStr">
        <is>
          <t>&lt;http://purl.obolibrary.org/obo/HBA_4171&gt;</t>
        </is>
      </c>
    </row>
    <row r="2112">
      <c r="A2112">
        <f>HYPERLINK("https://www.ebi.ac.uk/ols/ontologies/uberon/terms?iri=http://purl.obolibrary.org/obo/UBERON_0000988","pons")</f>
        <v/>
      </c>
      <c r="B2112" t="inlineStr">
        <is>
          <t>&lt;http://purl.obolibrary.org/obo/UBERON_0000988&gt;</t>
        </is>
      </c>
      <c r="C2112" t="inlineStr">
        <is>
          <t>pons</t>
        </is>
      </c>
      <c r="D2112" t="inlineStr">
        <is>
          <t>&lt;http://purl.obolibrary.org/obo/DHBA_10661&gt;</t>
        </is>
      </c>
    </row>
    <row r="2113">
      <c r="A2113">
        <f>HYPERLINK("https://www.ebi.ac.uk/ols/ontologies/uberon/terms?iri=http://purl.obolibrary.org/obo/UBERON_0000988","pons")</f>
        <v/>
      </c>
      <c r="B2113" t="inlineStr">
        <is>
          <t>&lt;http://purl.obolibrary.org/obo/UBERON_0000988&gt;</t>
        </is>
      </c>
      <c r="C2113" t="inlineStr">
        <is>
          <t>pons</t>
        </is>
      </c>
      <c r="D2113" t="inlineStr">
        <is>
          <t>&lt;http://purl.obolibrary.org/obo/HBA_9131&gt;</t>
        </is>
      </c>
    </row>
    <row r="2114">
      <c r="A2114">
        <f>HYPERLINK("https://www.ebi.ac.uk/ols/ontologies/uberon/terms?iri=http://purl.obolibrary.org/obo/UBERON_0000988","pons")</f>
        <v/>
      </c>
      <c r="B2114" t="inlineStr">
        <is>
          <t>&lt;http://purl.obolibrary.org/obo/UBERON_0000988&gt;</t>
        </is>
      </c>
      <c r="C2114" t="inlineStr">
        <is>
          <t>Pons</t>
        </is>
      </c>
      <c r="D2114" t="inlineStr">
        <is>
          <t>&lt;http://purl.obolibrary.org/obo/MBA_771&gt;</t>
        </is>
      </c>
    </row>
    <row r="2115">
      <c r="A2115">
        <f>HYPERLINK("https://www.ebi.ac.uk/ols/ontologies/uberon/terms?iri=http://purl.obolibrary.org/obo/UBERON_0002151","pontine nuclear group")</f>
        <v/>
      </c>
      <c r="B2115" t="inlineStr">
        <is>
          <t>&lt;http://purl.obolibrary.org/obo/UBERON_0002151&gt;</t>
        </is>
      </c>
      <c r="C2115" t="inlineStr">
        <is>
          <t>pontine nucleus</t>
        </is>
      </c>
      <c r="D2115" t="inlineStr">
        <is>
          <t>&lt;http://purl.obolibrary.org/obo/DHBA_12406&gt;</t>
        </is>
      </c>
    </row>
    <row r="2116">
      <c r="A2116">
        <f>HYPERLINK("https://www.ebi.ac.uk/ols/ontologies/uberon/terms?iri=http://purl.obolibrary.org/obo/UBERON_0002151","pontine nuclear group")</f>
        <v/>
      </c>
      <c r="B2116" t="inlineStr">
        <is>
          <t>&lt;http://purl.obolibrary.org/obo/UBERON_0002151&gt;</t>
        </is>
      </c>
      <c r="C2116" t="inlineStr">
        <is>
          <t>pontine nuclei</t>
        </is>
      </c>
      <c r="D2116" t="inlineStr">
        <is>
          <t>&lt;http://purl.obolibrary.org/obo/HBA_9133&gt;</t>
        </is>
      </c>
    </row>
    <row r="2117">
      <c r="A2117">
        <f>HYPERLINK("https://www.ebi.ac.uk/ols/ontologies/uberon/terms?iri=http://purl.obolibrary.org/obo/UBERON_0002151","pontine nuclear group")</f>
        <v/>
      </c>
      <c r="B2117" t="inlineStr">
        <is>
          <t>&lt;http://purl.obolibrary.org/obo/UBERON_0002151&gt;</t>
        </is>
      </c>
      <c r="C2117" t="inlineStr">
        <is>
          <t>Pontine gray</t>
        </is>
      </c>
      <c r="D2117" t="inlineStr">
        <is>
          <t>&lt;http://purl.obolibrary.org/obo/MBA_931&gt;</t>
        </is>
      </c>
    </row>
    <row r="2118">
      <c r="A2118">
        <f>HYPERLINK("https://www.ebi.ac.uk/ols/ontologies/uberon/terms?iri=http://purl.obolibrary.org/obo/UBERON_0002047","pontine raphe nucleus")</f>
        <v/>
      </c>
      <c r="B2118" t="inlineStr">
        <is>
          <t>&lt;http://purl.obolibrary.org/obo/UBERON_0002047&gt;</t>
        </is>
      </c>
      <c r="C2118" t="inlineStr">
        <is>
          <t>raphe pontis nucleus</t>
        </is>
      </c>
      <c r="D2118" t="inlineStr">
        <is>
          <t>&lt;http://purl.obolibrary.org/obo/DHBA_12471&gt;</t>
        </is>
      </c>
    </row>
    <row r="2119">
      <c r="A2119">
        <f>HYPERLINK("https://www.ebi.ac.uk/ols/ontologies/uberon/terms?iri=http://purl.obolibrary.org/obo/UBERON_0002047","pontine raphe nucleus")</f>
        <v/>
      </c>
      <c r="B2119" t="inlineStr">
        <is>
          <t>&lt;http://purl.obolibrary.org/obo/UBERON_0002047&gt;</t>
        </is>
      </c>
      <c r="C2119" t="inlineStr">
        <is>
          <t>raphe pontis nucleus</t>
        </is>
      </c>
      <c r="D2119" t="inlineStr">
        <is>
          <t>&lt;http://purl.obolibrary.org/obo/DHBA_12475&gt;</t>
        </is>
      </c>
    </row>
    <row r="2120">
      <c r="A2120">
        <f>HYPERLINK("https://www.ebi.ac.uk/ols/ontologies/uberon/terms?iri=http://purl.obolibrary.org/obo/UBERON_0002047","pontine raphe nucleus")</f>
        <v/>
      </c>
      <c r="B2120" t="inlineStr">
        <is>
          <t>&lt;http://purl.obolibrary.org/obo/UBERON_0002047&gt;</t>
        </is>
      </c>
      <c r="C2120" t="inlineStr">
        <is>
          <t>pontine raphe nucleus,right</t>
        </is>
      </c>
      <c r="D2120" t="inlineStr">
        <is>
          <t>&lt;http://purl.obolibrary.org/obo/HBA_9159&gt;</t>
        </is>
      </c>
    </row>
    <row r="2121">
      <c r="A2121">
        <f>HYPERLINK("https://www.ebi.ac.uk/ols/ontologies/uberon/terms?iri=http://purl.obolibrary.org/obo/UBERON_0002047","pontine raphe nucleus")</f>
        <v/>
      </c>
      <c r="B2121" t="inlineStr">
        <is>
          <t>&lt;http://purl.obolibrary.org/obo/UBERON_0002047&gt;</t>
        </is>
      </c>
      <c r="C2121" t="inlineStr">
        <is>
          <t>Nucleus raphe pontis</t>
        </is>
      </c>
      <c r="D2121" t="inlineStr">
        <is>
          <t>&lt;http://purl.obolibrary.org/obo/MBA_238&gt;</t>
        </is>
      </c>
    </row>
    <row r="2122">
      <c r="A2122">
        <f>HYPERLINK("https://www.ebi.ac.uk/ols/ontologies/uberon/terms?iri=http://purl.obolibrary.org/obo/UBERON_0002573","pontine reticular formation")</f>
        <v/>
      </c>
      <c r="B2122" t="inlineStr">
        <is>
          <t>&lt;http://purl.obolibrary.org/obo/UBERON_0002573&gt;</t>
        </is>
      </c>
      <c r="C2122" t="inlineStr">
        <is>
          <t>Pontine reticular formation</t>
        </is>
      </c>
      <c r="D2122" t="inlineStr">
        <is>
          <t>&lt;http://purl.obolibrary.org/obo/DHBA_12480&gt;</t>
        </is>
      </c>
    </row>
    <row r="2123">
      <c r="A2123">
        <f>HYPERLINK("https://www.ebi.ac.uk/ols/ontologies/uberon/terms?iri=http://purl.obolibrary.org/obo/UBERON_0002573","pontine reticular formation")</f>
        <v/>
      </c>
      <c r="B2123" t="inlineStr">
        <is>
          <t>&lt;http://purl.obolibrary.org/obo/UBERON_0002573&gt;</t>
        </is>
      </c>
      <c r="C2123" t="inlineStr">
        <is>
          <t>pontine reticular formation, left</t>
        </is>
      </c>
      <c r="D2123" t="inlineStr">
        <is>
          <t>&lt;http://purl.obolibrary.org/obo/HBA_9161&gt;</t>
        </is>
      </c>
    </row>
    <row r="2124">
      <c r="A2124">
        <f>HYPERLINK("https://www.ebi.ac.uk/ols/ontologies/uberon/terms?iri=http://purl.obolibrary.org/obo/UBERON_0003023","pontine tegmentum")</f>
        <v/>
      </c>
      <c r="B2124" t="inlineStr">
        <is>
          <t>&lt;http://purl.obolibrary.org/obo/UBERON_0003023&gt;</t>
        </is>
      </c>
      <c r="C2124" t="inlineStr">
        <is>
          <t>pontine tegmentum</t>
        </is>
      </c>
      <c r="D2124" t="inlineStr">
        <is>
          <t>&lt;http://purl.obolibrary.org/obo/DHBA_12416&gt;</t>
        </is>
      </c>
    </row>
    <row r="2125">
      <c r="A2125">
        <f>HYPERLINK("https://www.ebi.ac.uk/ols/ontologies/uberon/terms?iri=http://purl.obolibrary.org/obo/UBERON_0003023","pontine tegmentum")</f>
        <v/>
      </c>
      <c r="B2125" t="inlineStr">
        <is>
          <t>&lt;http://purl.obolibrary.org/obo/UBERON_0003023&gt;</t>
        </is>
      </c>
      <c r="C2125" t="inlineStr">
        <is>
          <t>pontine tegmentum</t>
        </is>
      </c>
      <c r="D2125" t="inlineStr">
        <is>
          <t>&lt;http://purl.obolibrary.org/obo/HBA_9135&gt;</t>
        </is>
      </c>
    </row>
    <row r="2126">
      <c r="A2126">
        <f>HYPERLINK("https://www.ebi.ac.uk/ols/ontologies/uberon/terms?iri=http://purl.obolibrary.org/obo/UBERON_0002880","pontobulbar nucleus")</f>
        <v/>
      </c>
      <c r="B2126" t="inlineStr">
        <is>
          <t>&lt;http://purl.obolibrary.org/obo/UBERON_0002880&gt;</t>
        </is>
      </c>
      <c r="C2126" t="inlineStr">
        <is>
          <t>pontobulbar nucleus</t>
        </is>
      </c>
      <c r="D2126" t="inlineStr">
        <is>
          <t>&lt;http://purl.obolibrary.org/obo/DHBA_12614&gt;</t>
        </is>
      </c>
    </row>
    <row r="2127">
      <c r="A2127">
        <f>HYPERLINK("https://www.ebi.ac.uk/ols/ontologies/uberon/terms?iri=http://purl.obolibrary.org/obo/UBERON_0002880","pontobulbar nucleus")</f>
        <v/>
      </c>
      <c r="B2127" t="inlineStr">
        <is>
          <t>&lt;http://purl.obolibrary.org/obo/UBERON_0002880&gt;</t>
        </is>
      </c>
      <c r="C2127" t="inlineStr">
        <is>
          <t>pontobulbar nucleus</t>
        </is>
      </c>
      <c r="D2127" t="inlineStr">
        <is>
          <t>&lt;http://purl.obolibrary.org/obo/HBA_9636&gt;</t>
        </is>
      </c>
    </row>
    <row r="2128">
      <c r="A2128">
        <f>HYPERLINK("https://www.ebi.ac.uk/ols/ontologies/uberon/terms?iri=http://purl.obolibrary.org/obo/UBERON_0022421","pontocerebellar tract")</f>
        <v/>
      </c>
      <c r="B2128" t="inlineStr">
        <is>
          <t>&lt;http://purl.obolibrary.org/obo/UBERON_0022421&gt;</t>
        </is>
      </c>
      <c r="C2128" t="inlineStr">
        <is>
          <t>pontocerebellar tract</t>
        </is>
      </c>
      <c r="D2128" t="inlineStr">
        <is>
          <t>&lt;http://purl.obolibrary.org/obo/DHBA_12769&gt;</t>
        </is>
      </c>
    </row>
    <row r="2129">
      <c r="A2129">
        <f>HYPERLINK("https://www.ebi.ac.uk/ols/ontologies/uberon/terms?iri=http://purl.obolibrary.org/obo/UBERON_0022421","pontocerebellar tract")</f>
        <v/>
      </c>
      <c r="B2129" t="inlineStr">
        <is>
          <t>&lt;http://purl.obolibrary.org/obo/UBERON_0022421&gt;</t>
        </is>
      </c>
      <c r="C2129" t="inlineStr">
        <is>
          <t>ponto-cerebellar tract</t>
        </is>
      </c>
      <c r="D2129" t="inlineStr">
        <is>
          <t>&lt;http://purl.obolibrary.org/obo/HBA_265505470&gt;</t>
        </is>
      </c>
    </row>
    <row r="2130">
      <c r="A2130">
        <f>HYPERLINK("https://www.ebi.ac.uk/ols/ontologies/uberon/terms?iri=http://purl.obolibrary.org/obo/UBERON_0002581","postcentral gyrus")</f>
        <v/>
      </c>
      <c r="B2130" t="inlineStr">
        <is>
          <t>&lt;http://purl.obolibrary.org/obo/UBERON_0002581&gt;</t>
        </is>
      </c>
      <c r="C2130" t="inlineStr">
        <is>
          <t>postcentral gyrus</t>
        </is>
      </c>
      <c r="D2130" t="inlineStr">
        <is>
          <t>&lt;http://purl.obolibrary.org/obo/DHBA_12132&gt;</t>
        </is>
      </c>
    </row>
    <row r="2131">
      <c r="A2131">
        <f>HYPERLINK("https://www.ebi.ac.uk/ols/ontologies/uberon/terms?iri=http://purl.obolibrary.org/obo/UBERON_0002581","postcentral gyrus")</f>
        <v/>
      </c>
      <c r="B2131" t="inlineStr">
        <is>
          <t>&lt;http://purl.obolibrary.org/obo/UBERON_0002581&gt;</t>
        </is>
      </c>
      <c r="C2131" t="inlineStr">
        <is>
          <t>postcentral gyrus</t>
        </is>
      </c>
      <c r="D2131" t="inlineStr">
        <is>
          <t>&lt;http://purl.obolibrary.org/obo/HBA_4085&gt;</t>
        </is>
      </c>
    </row>
    <row r="2132">
      <c r="A2132">
        <f>HYPERLINK("https://www.ebi.ac.uk/ols/ontologies/uberon/terms?iri=http://purl.obolibrary.org/obo/UBERON_0002915","postcentral sulcus of parietal lobe")</f>
        <v/>
      </c>
      <c r="B2132" t="inlineStr">
        <is>
          <t>&lt;http://purl.obolibrary.org/obo/UBERON_0002915&gt;</t>
        </is>
      </c>
      <c r="C2132" t="inlineStr">
        <is>
          <t>postcentral sulcus</t>
        </is>
      </c>
      <c r="D2132" t="inlineStr">
        <is>
          <t>&lt;http://purl.obolibrary.org/obo/DHBA_10627&gt;</t>
        </is>
      </c>
    </row>
    <row r="2133">
      <c r="A2133">
        <f>HYPERLINK("https://www.ebi.ac.uk/ols/ontologies/uberon/terms?iri=http://purl.obolibrary.org/obo/UBERON_0002915","postcentral sulcus of parietal lobe")</f>
        <v/>
      </c>
      <c r="B2133" t="inlineStr">
        <is>
          <t>&lt;http://purl.obolibrary.org/obo/UBERON_0002915&gt;</t>
        </is>
      </c>
      <c r="C2133" t="inlineStr">
        <is>
          <t>postcentral sulcus</t>
        </is>
      </c>
      <c r="D2133" t="inlineStr">
        <is>
          <t>&lt;http://purl.obolibrary.org/obo/HBA_9371&gt;</t>
        </is>
      </c>
    </row>
    <row r="2134">
      <c r="A2134">
        <f>HYPERLINK("https://www.ebi.ac.uk/ols/ontologies/uberon/terms?iri=http://purl.obolibrary.org/obo/UBERON_0003016","postcommissural fornix of brain")</f>
        <v/>
      </c>
      <c r="B2134" t="inlineStr">
        <is>
          <t>&lt;http://purl.obolibrary.org/obo/UBERON_0003016&gt;</t>
        </is>
      </c>
      <c r="C2134" t="inlineStr">
        <is>
          <t>postcommissural fornix</t>
        </is>
      </c>
      <c r="D2134" t="inlineStr">
        <is>
          <t>&lt;http://purl.obolibrary.org/obo/MBA_737&gt;</t>
        </is>
      </c>
    </row>
    <row r="2135">
      <c r="A2135">
        <f>HYPERLINK("https://www.ebi.ac.uk/ols/ontologies/uberon/terms?iri=http://purl.obolibrary.org/obo/UBERON_0022229","posterior amygdaloid nucleus")</f>
        <v/>
      </c>
      <c r="B2135" t="inlineStr">
        <is>
          <t>&lt;http://purl.obolibrary.org/obo/UBERON_0022229&gt;</t>
        </is>
      </c>
      <c r="C2135" t="inlineStr">
        <is>
          <t>Posterior amygdalar nucleus</t>
        </is>
      </c>
      <c r="D2135" t="inlineStr">
        <is>
          <t>&lt;http://purl.obolibrary.org/obo/MBA_780&gt;</t>
        </is>
      </c>
    </row>
    <row r="2136">
      <c r="A2136">
        <f>HYPERLINK("https://www.ebi.ac.uk/ols/ontologies/uberon/terms?iri=http://purl.obolibrary.org/obo/UBERON_0002901","posterior calcarine sulcus")</f>
        <v/>
      </c>
      <c r="B2136" t="inlineStr">
        <is>
          <t>&lt;http://purl.obolibrary.org/obo/UBERON_0002901&gt;</t>
        </is>
      </c>
      <c r="C2136" t="inlineStr">
        <is>
          <t>posterior (caudal) cingulate cortex</t>
        </is>
      </c>
      <c r="D2136" t="inlineStr">
        <is>
          <t>&lt;http://purl.obolibrary.org/obo/DHBA_10285&gt;</t>
        </is>
      </c>
    </row>
    <row r="2137">
      <c r="A2137">
        <f>HYPERLINK("https://www.ebi.ac.uk/ols/ontologies/uberon/terms?iri=http://purl.obolibrary.org/obo/UBERON_0006115","posterior column of fornix")</f>
        <v/>
      </c>
      <c r="B2137" t="inlineStr">
        <is>
          <t>&lt;http://purl.obolibrary.org/obo/UBERON_0006115&gt;</t>
        </is>
      </c>
      <c r="C2137" t="inlineStr">
        <is>
          <t>crus of the fornix</t>
        </is>
      </c>
      <c r="D2137" t="inlineStr">
        <is>
          <t>&lt;http://purl.obolibrary.org/obo/DHBA_10579&gt;</t>
        </is>
      </c>
    </row>
    <row r="2138">
      <c r="A2138">
        <f>HYPERLINK("https://www.ebi.ac.uk/ols/ontologies/uberon/terms?iri=http://purl.obolibrary.org/obo/UBERON_0006115","posterior column of fornix")</f>
        <v/>
      </c>
      <c r="B2138" t="inlineStr">
        <is>
          <t>&lt;http://purl.obolibrary.org/obo/UBERON_0006115&gt;</t>
        </is>
      </c>
      <c r="C2138" t="inlineStr">
        <is>
          <t>posterior column of the fornix, left</t>
        </is>
      </c>
      <c r="D2138" t="inlineStr">
        <is>
          <t>&lt;http://purl.obolibrary.org/obo/HBA_9254&gt;</t>
        </is>
      </c>
    </row>
    <row r="2139">
      <c r="A2139">
        <f>HYPERLINK("https://www.ebi.ac.uk/ols/ontologies/uberon/terms?iri=http://purl.obolibrary.org/obo/UBERON_0000936","posterior commissure")</f>
        <v/>
      </c>
      <c r="B2139" t="inlineStr">
        <is>
          <t>&lt;http://purl.obolibrary.org/obo/UBERON_0000936&gt;</t>
        </is>
      </c>
      <c r="C2139" t="inlineStr">
        <is>
          <t>posterior commissure</t>
        </is>
      </c>
      <c r="D2139" t="inlineStr">
        <is>
          <t>&lt;http://purl.obolibrary.org/obo/DHBA_10567&gt;</t>
        </is>
      </c>
    </row>
    <row r="2140">
      <c r="A2140">
        <f>HYPERLINK("https://www.ebi.ac.uk/ols/ontologies/uberon/terms?iri=http://purl.obolibrary.org/obo/UBERON_0000936","posterior commissure")</f>
        <v/>
      </c>
      <c r="B2140" t="inlineStr">
        <is>
          <t>&lt;http://purl.obolibrary.org/obo/UBERON_0000936&gt;</t>
        </is>
      </c>
      <c r="C2140" t="inlineStr">
        <is>
          <t>posterior commissure</t>
        </is>
      </c>
      <c r="D2140" t="inlineStr">
        <is>
          <t>&lt;http://purl.obolibrary.org/obo/DMBA_17787&gt;</t>
        </is>
      </c>
    </row>
    <row r="2141">
      <c r="A2141">
        <f>HYPERLINK("https://www.ebi.ac.uk/ols/ontologies/uberon/terms?iri=http://purl.obolibrary.org/obo/UBERON_0000936","posterior commissure")</f>
        <v/>
      </c>
      <c r="B2141" t="inlineStr">
        <is>
          <t>&lt;http://purl.obolibrary.org/obo/UBERON_0000936&gt;</t>
        </is>
      </c>
      <c r="C2141" t="inlineStr">
        <is>
          <t>posterior commissure</t>
        </is>
      </c>
      <c r="D2141" t="inlineStr">
        <is>
          <t>&lt;http://purl.obolibrary.org/obo/HBA_9229&gt;</t>
        </is>
      </c>
    </row>
    <row r="2142">
      <c r="A2142">
        <f>HYPERLINK("https://www.ebi.ac.uk/ols/ontologies/uberon/terms?iri=http://purl.obolibrary.org/obo/UBERON_0000936","posterior commissure")</f>
        <v/>
      </c>
      <c r="B2142" t="inlineStr">
        <is>
          <t>&lt;http://purl.obolibrary.org/obo/UBERON_0000936&gt;</t>
        </is>
      </c>
      <c r="C2142" t="inlineStr">
        <is>
          <t>posterior commissure</t>
        </is>
      </c>
      <c r="D2142" t="inlineStr">
        <is>
          <t>&lt;http://purl.obolibrary.org/obo/MBA_158&gt;</t>
        </is>
      </c>
    </row>
    <row r="2143">
      <c r="A2143">
        <f>HYPERLINK("https://www.ebi.ac.uk/ols/ontologies/uberon/terms?iri=http://purl.obolibrary.org/obo/UBERON_0022427","posterior corona radiata")</f>
        <v/>
      </c>
      <c r="B2143" t="inlineStr">
        <is>
          <t>&lt;http://purl.obolibrary.org/obo/UBERON_0022427&gt;</t>
        </is>
      </c>
      <c r="C2143" t="inlineStr">
        <is>
          <t>posterior portion of corona radiata</t>
        </is>
      </c>
      <c r="D2143" t="inlineStr">
        <is>
          <t>&lt;http://purl.obolibrary.org/obo/DHBA_15543&gt;</t>
        </is>
      </c>
    </row>
    <row r="2144">
      <c r="A2144">
        <f>HYPERLINK("https://www.ebi.ac.uk/ols/ontologies/uberon/terms?iri=http://purl.obolibrary.org/obo/UBERON_0011177","posterior division of bed nuclei of stria terminalis")</f>
        <v/>
      </c>
      <c r="B2144" t="inlineStr">
        <is>
          <t>&lt;http://purl.obolibrary.org/obo/UBERON_0011177&gt;</t>
        </is>
      </c>
      <c r="C2144" t="inlineStr">
        <is>
          <t>Bed nuclei of the stria terminalis, posterior division</t>
        </is>
      </c>
      <c r="D2144" t="inlineStr">
        <is>
          <t>&lt;http://purl.obolibrary.org/obo/MBA_367&gt;</t>
        </is>
      </c>
    </row>
    <row r="2145">
      <c r="A2145">
        <f>HYPERLINK("https://www.ebi.ac.uk/ols/ontologies/uberon/terms?iri=http://purl.obolibrary.org/obo/UBERON_0004672","posterior horn lateral ventricle")</f>
        <v/>
      </c>
      <c r="B2145" t="inlineStr">
        <is>
          <t>&lt;http://purl.obolibrary.org/obo/UBERON_0004672&gt;</t>
        </is>
      </c>
      <c r="C2145" t="inlineStr">
        <is>
          <t>posterior horn of lateral ventricle</t>
        </is>
      </c>
      <c r="D2145" t="inlineStr">
        <is>
          <t>&lt;http://purl.obolibrary.org/obo/DHBA_10599&gt;</t>
        </is>
      </c>
    </row>
    <row r="2146">
      <c r="A2146">
        <f>HYPERLINK("https://www.ebi.ac.uk/ols/ontologies/uberon/terms?iri=http://purl.obolibrary.org/obo/UBERON_0002770","posterior hypothalamic region")</f>
        <v/>
      </c>
      <c r="B2146" t="inlineStr">
        <is>
          <t>&lt;http://purl.obolibrary.org/obo/UBERON_0002770&gt;</t>
        </is>
      </c>
      <c r="C2146" t="inlineStr">
        <is>
          <t>mammillary region</t>
        </is>
      </c>
      <c r="D2146" t="inlineStr">
        <is>
          <t>&lt;http://purl.obolibrary.org/obo/HBA_4665&gt;</t>
        </is>
      </c>
    </row>
    <row r="2147">
      <c r="A2147">
        <f>HYPERLINK("https://www.ebi.ac.uk/ols/ontologies/uberon/terms?iri=http://purl.obolibrary.org/obo/UBERON_0006334","posterior lateral line")</f>
        <v/>
      </c>
      <c r="B2147" t="inlineStr">
        <is>
          <t>&lt;http://purl.obolibrary.org/obo/UBERON_0006334&gt;</t>
        </is>
      </c>
      <c r="C2147" t="inlineStr">
        <is>
          <t>lateral nucleus of the pulvinar, left</t>
        </is>
      </c>
      <c r="D2147" t="inlineStr">
        <is>
          <t>&lt;http://purl.obolibrary.org/obo/HBA_4413&gt;</t>
        </is>
      </c>
    </row>
    <row r="2148">
      <c r="A2148">
        <f>HYPERLINK("https://www.ebi.ac.uk/ols/ontologies/uberon/terms?iri=http://purl.obolibrary.org/obo/UBERON_0014527","posterior limb of internal capsule")</f>
        <v/>
      </c>
      <c r="B2148" t="inlineStr">
        <is>
          <t>&lt;http://purl.obolibrary.org/obo/UBERON_0014527&gt;</t>
        </is>
      </c>
      <c r="C2148" t="inlineStr">
        <is>
          <t>posterior limb of internal capsule</t>
        </is>
      </c>
      <c r="D2148" t="inlineStr">
        <is>
          <t>&lt;http://purl.obolibrary.org/obo/DHBA_10584&gt;</t>
        </is>
      </c>
    </row>
    <row r="2149">
      <c r="A2149">
        <f>HYPERLINK("https://www.ebi.ac.uk/ols/ontologies/uberon/terms?iri=http://purl.obolibrary.org/obo/UBERON_0004002","posterior lobe of cerebellum")</f>
        <v/>
      </c>
      <c r="B2149" t="inlineStr">
        <is>
          <t>&lt;http://purl.obolibrary.org/obo/UBERON_0004002&gt;</t>
        </is>
      </c>
      <c r="C2149" t="inlineStr">
        <is>
          <t>posterior lobe</t>
        </is>
      </c>
      <c r="D2149" t="inlineStr">
        <is>
          <t>&lt;http://purl.obolibrary.org/obo/DHBA_12844&gt;</t>
        </is>
      </c>
    </row>
    <row r="2150">
      <c r="A2150">
        <f>HYPERLINK("https://www.ebi.ac.uk/ols/ontologies/uberon/terms?iri=http://purl.obolibrary.org/obo/UBERON_0002652","posterior median eminence")</f>
        <v/>
      </c>
      <c r="B2150" t="inlineStr">
        <is>
          <t>&lt;http://purl.obolibrary.org/obo/UBERON_0002652&gt;</t>
        </is>
      </c>
      <c r="C2150" t="inlineStr">
        <is>
          <t>pontomesencephalic sulcus</t>
        </is>
      </c>
      <c r="D2150" t="inlineStr">
        <is>
          <t>&lt;http://purl.obolibrary.org/obo/DHBA_12860&gt;</t>
        </is>
      </c>
    </row>
    <row r="2151">
      <c r="A2151">
        <f>HYPERLINK("https://www.ebi.ac.uk/ols/ontologies/uberon/terms?iri=http://purl.obolibrary.org/obo/UBERON_0002709","posterior nuclear complex of thalamus")</f>
        <v/>
      </c>
      <c r="B2151" t="inlineStr">
        <is>
          <t>&lt;http://purl.obolibrary.org/obo/UBERON_0002709&gt;</t>
        </is>
      </c>
      <c r="C2151" t="inlineStr">
        <is>
          <t>posterior nuclear complex of thalamus</t>
        </is>
      </c>
      <c r="D2151" t="inlineStr">
        <is>
          <t>&lt;http://purl.obolibrary.org/obo/DHBA_10428&gt;</t>
        </is>
      </c>
    </row>
    <row r="2152">
      <c r="A2152">
        <f>HYPERLINK("https://www.ebi.ac.uk/ols/ontologies/uberon/terms?iri=http://purl.obolibrary.org/obo/UBERON_0002709","posterior nuclear complex of thalamus")</f>
        <v/>
      </c>
      <c r="B2152" t="inlineStr">
        <is>
          <t>&lt;http://purl.obolibrary.org/obo/UBERON_0002709&gt;</t>
        </is>
      </c>
      <c r="C2152" t="inlineStr">
        <is>
          <t>Posterior complex of the thalamus</t>
        </is>
      </c>
      <c r="D2152" t="inlineStr">
        <is>
          <t>&lt;http://purl.obolibrary.org/obo/MBA_1020&gt;</t>
        </is>
      </c>
    </row>
    <row r="2153">
      <c r="A2153">
        <f>HYPERLINK("https://www.ebi.ac.uk/ols/ontologies/uberon/terms?iri=http://purl.obolibrary.org/obo/UBERON_0002706","posterior nucleus of hypothalamus")</f>
        <v/>
      </c>
      <c r="B2153" t="inlineStr">
        <is>
          <t>&lt;http://purl.obolibrary.org/obo/UBERON_0002706&gt;</t>
        </is>
      </c>
      <c r="C2153" t="inlineStr">
        <is>
          <t>posterior hypothalamic nucleus</t>
        </is>
      </c>
      <c r="D2153" t="inlineStr">
        <is>
          <t>&lt;http://purl.obolibrary.org/obo/DHBA_10503&gt;</t>
        </is>
      </c>
    </row>
    <row r="2154">
      <c r="A2154">
        <f>HYPERLINK("https://www.ebi.ac.uk/ols/ontologies/uberon/terms?iri=http://purl.obolibrary.org/obo/UBERON_0002706","posterior nucleus of hypothalamus")</f>
        <v/>
      </c>
      <c r="B2154" t="inlineStr">
        <is>
          <t>&lt;http://purl.obolibrary.org/obo/UBERON_0002706&gt;</t>
        </is>
      </c>
      <c r="C2154" t="inlineStr">
        <is>
          <t>posterior hypothalamic area</t>
        </is>
      </c>
      <c r="D2154" t="inlineStr">
        <is>
          <t>&lt;http://purl.obolibrary.org/obo/HBA_12910&gt;</t>
        </is>
      </c>
    </row>
    <row r="2155">
      <c r="A2155">
        <f>HYPERLINK("https://www.ebi.ac.uk/ols/ontologies/uberon/terms?iri=http://purl.obolibrary.org/obo/UBERON_0002706","posterior nucleus of hypothalamus")</f>
        <v/>
      </c>
      <c r="B2155" t="inlineStr">
        <is>
          <t>&lt;http://purl.obolibrary.org/obo/UBERON_0002706&gt;</t>
        </is>
      </c>
      <c r="C2155" t="inlineStr">
        <is>
          <t>Posterior hypothalamic nucleus</t>
        </is>
      </c>
      <c r="D2155" t="inlineStr">
        <is>
          <t>&lt;http://purl.obolibrary.org/obo/MBA_946&gt;</t>
        </is>
      </c>
    </row>
    <row r="2156">
      <c r="A2156">
        <f>HYPERLINK("https://www.ebi.ac.uk/ols/ontologies/uberon/terms?iri=http://purl.obolibrary.org/obo/UBERON_0003030","posterior nucleus of thalamus")</f>
        <v/>
      </c>
      <c r="B2156" t="inlineStr">
        <is>
          <t>&lt;http://purl.obolibrary.org/obo/UBERON_0003030&gt;</t>
        </is>
      </c>
      <c r="C2156" t="inlineStr">
        <is>
          <t>posterior nucleus of thalamus</t>
        </is>
      </c>
      <c r="D2156" t="inlineStr">
        <is>
          <t>&lt;http://purl.obolibrary.org/obo/DHBA_10440&gt;</t>
        </is>
      </c>
    </row>
    <row r="2157">
      <c r="A2157">
        <f>HYPERLINK("https://www.ebi.ac.uk/ols/ontologies/uberon/terms?iri=http://purl.obolibrary.org/obo/UBERON_0003030","posterior nucleus of thalamus")</f>
        <v/>
      </c>
      <c r="B2157" t="inlineStr">
        <is>
          <t>&lt;http://purl.obolibrary.org/obo/UBERON_0003030&gt;</t>
        </is>
      </c>
      <c r="C2157" t="inlineStr">
        <is>
          <t>posterior nucleus of the thalamus, left</t>
        </is>
      </c>
      <c r="D2157" t="inlineStr">
        <is>
          <t>&lt;http://purl.obolibrary.org/obo/HBA_4431&gt;</t>
        </is>
      </c>
    </row>
    <row r="2158">
      <c r="A2158">
        <f>HYPERLINK("https://www.ebi.ac.uk/ols/ontologies/uberon/terms?iri=http://purl.obolibrary.org/obo/UBERON_0002575","posterior orbital gyrus")</f>
        <v/>
      </c>
      <c r="B2158" t="inlineStr">
        <is>
          <t>&lt;http://purl.obolibrary.org/obo/UBERON_0002575&gt;</t>
        </is>
      </c>
      <c r="C2158" t="inlineStr">
        <is>
          <t>posterior orbital gyrus</t>
        </is>
      </c>
      <c r="D2158" t="inlineStr">
        <is>
          <t>&lt;http://purl.obolibrary.org/obo/HBA_4056&gt;</t>
        </is>
      </c>
    </row>
    <row r="2159">
      <c r="A2159">
        <f>HYPERLINK("https://www.ebi.ac.uk/ols/ontologies/uberon/terms?iri=http://purl.obolibrary.org/obo/UBERON_0002657","posterior parahippocampal gyrus")</f>
        <v/>
      </c>
      <c r="B2159" t="inlineStr">
        <is>
          <t>&lt;http://purl.obolibrary.org/obo/UBERON_0002657&gt;</t>
        </is>
      </c>
      <c r="C2159" t="inlineStr">
        <is>
          <t>posterior parahippocampal gyrus</t>
        </is>
      </c>
      <c r="D2159" t="inlineStr">
        <is>
          <t>&lt;http://purl.obolibrary.org/obo/DHBA_12164&gt;</t>
        </is>
      </c>
    </row>
    <row r="2160">
      <c r="A2160">
        <f>HYPERLINK("https://www.ebi.ac.uk/ols/ontologies/uberon/terms?iri=http://purl.obolibrary.org/obo/UBERON_0000433","posterior paraventricular nucleus of thalamus")</f>
        <v/>
      </c>
      <c r="B2160" t="inlineStr">
        <is>
          <t>&lt;http://purl.obolibrary.org/obo/UBERON_0000433&gt;</t>
        </is>
      </c>
      <c r="C2160" t="inlineStr">
        <is>
          <t>posterior paraventricular nucleus of thalamus, left</t>
        </is>
      </c>
      <c r="D2160" t="inlineStr">
        <is>
          <t>&lt;http://purl.obolibrary.org/obo/HBA_4536&gt;</t>
        </is>
      </c>
    </row>
    <row r="2161">
      <c r="A2161">
        <f>HYPERLINK("https://www.ebi.ac.uk/ols/ontologies/uberon/terms?iri=http://purl.obolibrary.org/obo/UBERON_0035886","posterior parietal association areas")</f>
        <v/>
      </c>
      <c r="B2161" t="inlineStr">
        <is>
          <t>&lt;http://purl.obolibrary.org/obo/UBERON_0035886&gt;</t>
        </is>
      </c>
      <c r="C2161" t="inlineStr">
        <is>
          <t>Posterior parietal association areas</t>
        </is>
      </c>
      <c r="D2161" t="inlineStr">
        <is>
          <t>&lt;http://purl.obolibrary.org/obo/MBA_22&gt;</t>
        </is>
      </c>
    </row>
    <row r="2162">
      <c r="A2162">
        <f>HYPERLINK("https://www.ebi.ac.uk/ols/ontologies/uberon/terms?iri=http://purl.obolibrary.org/obo/UBERON_0034889","posterior parietal cortex")</f>
        <v/>
      </c>
      <c r="B2162" t="inlineStr">
        <is>
          <t>&lt;http://purl.obolibrary.org/obo/UBERON_0034889&gt;</t>
        </is>
      </c>
      <c r="C2162" t="inlineStr">
        <is>
          <t>posterior parietal cortex</t>
        </is>
      </c>
      <c r="D2162" t="inlineStr">
        <is>
          <t>&lt;http://purl.obolibrary.org/obo/DHBA_10214&gt;</t>
        </is>
      </c>
    </row>
    <row r="2163">
      <c r="A2163">
        <f>HYPERLINK("https://www.ebi.ac.uk/ols/ontologies/uberon/terms?iri=http://purl.obolibrary.org/obo/UBERON_0002923","posterior parolfactory sulcus")</f>
        <v/>
      </c>
      <c r="B2163" t="inlineStr">
        <is>
          <t>&lt;http://purl.obolibrary.org/obo/UBERON_0002923&gt;</t>
        </is>
      </c>
      <c r="C2163" t="inlineStr">
        <is>
          <t>caudal parolfactory sulcus</t>
        </is>
      </c>
      <c r="D2163" t="inlineStr">
        <is>
          <t>&lt;http://purl.obolibrary.org/obo/DHBA_146034828&gt;</t>
        </is>
      </c>
    </row>
    <row r="2164">
      <c r="A2164">
        <f>HYPERLINK("https://www.ebi.ac.uk/ols/ontologies/uberon/terms?iri=http://purl.obolibrary.org/obo/UBERON_0002923","posterior parolfactory sulcus")</f>
        <v/>
      </c>
      <c r="B2164" t="inlineStr">
        <is>
          <t>&lt;http://purl.obolibrary.org/obo/UBERON_0002923&gt;</t>
        </is>
      </c>
      <c r="C2164" t="inlineStr">
        <is>
          <t>posterior parolfactory sulcus</t>
        </is>
      </c>
      <c r="D2164" t="inlineStr">
        <is>
          <t>&lt;http://purl.obolibrary.org/obo/HBA_9369&gt;</t>
        </is>
      </c>
    </row>
    <row r="2165">
      <c r="A2165">
        <f>HYPERLINK("https://www.ebi.ac.uk/ols/ontologies/uberon/terms?iri=http://purl.obolibrary.org/obo/UBERON_0003043","posterior part of anterior commissure")</f>
        <v/>
      </c>
      <c r="B2165" t="inlineStr">
        <is>
          <t>&lt;http://purl.obolibrary.org/obo/UBERON_0003043&gt;</t>
        </is>
      </c>
      <c r="C2165" t="inlineStr">
        <is>
          <t>anterior commissure, temporal limb</t>
        </is>
      </c>
      <c r="D2165" t="inlineStr">
        <is>
          <t>&lt;http://purl.obolibrary.org/obo/MBA_908&gt;</t>
        </is>
      </c>
    </row>
    <row r="2166">
      <c r="A2166">
        <f>HYPERLINK("https://www.ebi.ac.uk/ols/ontologies/uberon/terms?iri=http://purl.obolibrary.org/obo/UBERON_0002708","posterior periventricular nucleus")</f>
        <v/>
      </c>
      <c r="B2166" t="inlineStr">
        <is>
          <t>&lt;http://purl.obolibrary.org/obo/UBERON_0002708&gt;</t>
        </is>
      </c>
      <c r="C2166" t="inlineStr">
        <is>
          <t>posterior paraventricular nucleus</t>
        </is>
      </c>
      <c r="D2166" t="inlineStr">
        <is>
          <t>&lt;http://purl.obolibrary.org/obo/DMBA_16441&gt;</t>
        </is>
      </c>
    </row>
    <row r="2167">
      <c r="A2167">
        <f>HYPERLINK("https://www.ebi.ac.uk/ols/ontologies/uberon/terms?iri=http://purl.obolibrary.org/obo/UBERON_0002708","posterior periventricular nucleus")</f>
        <v/>
      </c>
      <c r="B2167" t="inlineStr">
        <is>
          <t>&lt;http://purl.obolibrary.org/obo/UBERON_0002708&gt;</t>
        </is>
      </c>
      <c r="C2167" t="inlineStr">
        <is>
          <t>Periventricular hypothalamic nucleus, posterior part</t>
        </is>
      </c>
      <c r="D2167" t="inlineStr">
        <is>
          <t>&lt;http://purl.obolibrary.org/obo/MBA_126&gt;</t>
        </is>
      </c>
    </row>
    <row r="2168">
      <c r="A2168">
        <f>HYPERLINK("https://www.ebi.ac.uk/ols/ontologies/uberon/terms?iri=http://purl.obolibrary.org/obo/UBERON_0006848","posterior pretectal nucleus")</f>
        <v/>
      </c>
      <c r="B2168" t="inlineStr">
        <is>
          <t>&lt;http://purl.obolibrary.org/obo/UBERON_0006848&gt;</t>
        </is>
      </c>
      <c r="C2168" t="inlineStr">
        <is>
          <t>Posterior pretectal nucleus</t>
        </is>
      </c>
      <c r="D2168" t="inlineStr">
        <is>
          <t>&lt;http://purl.obolibrary.org/obo/MBA_1061&gt;</t>
        </is>
      </c>
    </row>
    <row r="2169">
      <c r="A2169">
        <f>HYPERLINK("https://www.ebi.ac.uk/ols/ontologies/uberon/terms?iri=http://purl.obolibrary.org/obo/UBERON_0035934","posterior segment of paracentral lobule")</f>
        <v/>
      </c>
      <c r="B2169" t="inlineStr">
        <is>
          <t>&lt;http://purl.obolibrary.org/obo/UBERON_0035934&gt;</t>
        </is>
      </c>
      <c r="C2169" t="inlineStr">
        <is>
          <t>paracentral lobule, posterior part</t>
        </is>
      </c>
      <c r="D2169" t="inlineStr">
        <is>
          <t>&lt;http://purl.obolibrary.org/obo/HBA_4125&gt;</t>
        </is>
      </c>
    </row>
    <row r="2170">
      <c r="A2170">
        <f>HYPERLINK("https://www.ebi.ac.uk/ols/ontologies/uberon/terms?iri=http://purl.obolibrary.org/obo/UBERON_0002753","posterior spinocerebellar tract")</f>
        <v/>
      </c>
      <c r="B2170" t="inlineStr">
        <is>
          <t>&lt;http://purl.obolibrary.org/obo/UBERON_0002753&gt;</t>
        </is>
      </c>
      <c r="C2170" t="inlineStr">
        <is>
          <t>dorsal spinocerebellar tract</t>
        </is>
      </c>
      <c r="D2170" t="inlineStr">
        <is>
          <t>&lt;http://purl.obolibrary.org/obo/DHBA_12746&gt;</t>
        </is>
      </c>
    </row>
    <row r="2171">
      <c r="A2171">
        <f>HYPERLINK("https://www.ebi.ac.uk/ols/ontologies/uberon/terms?iri=http://purl.obolibrary.org/obo/UBERON_0002753","posterior spinocerebellar tract")</f>
        <v/>
      </c>
      <c r="B2171" t="inlineStr">
        <is>
          <t>&lt;http://purl.obolibrary.org/obo/UBERON_0002753&gt;</t>
        </is>
      </c>
      <c r="C2171" t="inlineStr">
        <is>
          <t>dorsal spinocerebellar tract</t>
        </is>
      </c>
      <c r="D2171" t="inlineStr">
        <is>
          <t>&lt;http://purl.obolibrary.org/obo/DMBA_17761&gt;</t>
        </is>
      </c>
    </row>
    <row r="2172">
      <c r="A2172">
        <f>HYPERLINK("https://www.ebi.ac.uk/ols/ontologies/uberon/terms?iri=http://purl.obolibrary.org/obo/UBERON_0002753","posterior spinocerebellar tract")</f>
        <v/>
      </c>
      <c r="B2172" t="inlineStr">
        <is>
          <t>&lt;http://purl.obolibrary.org/obo/UBERON_0002753&gt;</t>
        </is>
      </c>
      <c r="C2172" t="inlineStr">
        <is>
          <t>dorsal spinocerebellar tract</t>
        </is>
      </c>
      <c r="D2172" t="inlineStr">
        <is>
          <t>&lt;http://purl.obolibrary.org/obo/MBA_553&gt;</t>
        </is>
      </c>
    </row>
    <row r="2173">
      <c r="A2173">
        <f>HYPERLINK("https://www.ebi.ac.uk/ols/ontologies/uberon/terms?iri=http://purl.obolibrary.org/obo/UBERON_0002814","posterior superior fissure of cerebellum")</f>
        <v/>
      </c>
      <c r="B2173" t="inlineStr">
        <is>
          <t>&lt;http://purl.obolibrary.org/obo/UBERON_0002814&gt;</t>
        </is>
      </c>
      <c r="C2173" t="inlineStr">
        <is>
          <t>superior posterior fissure</t>
        </is>
      </c>
      <c r="D2173" t="inlineStr">
        <is>
          <t>&lt;http://purl.obolibrary.org/obo/HBA_9411&gt;</t>
        </is>
      </c>
    </row>
    <row r="2174">
      <c r="A2174">
        <f>HYPERLINK("https://www.ebi.ac.uk/ols/ontologies/uberon/terms?iri=http://purl.obolibrary.org/obo/UBERON_0002814","posterior superior fissure of cerebellum")</f>
        <v/>
      </c>
      <c r="B2174" t="inlineStr">
        <is>
          <t>&lt;http://purl.obolibrary.org/obo/UBERON_0002814&gt;</t>
        </is>
      </c>
      <c r="C2174" t="inlineStr">
        <is>
          <t>posterior superior fissure</t>
        </is>
      </c>
      <c r="D2174" t="inlineStr">
        <is>
          <t>&lt;http://purl.obolibrary.org/obo/MBA_1112&gt;</t>
        </is>
      </c>
    </row>
    <row r="2175">
      <c r="A2175">
        <f>HYPERLINK("https://www.ebi.ac.uk/ols/ontologies/uberon/terms?iri=http://purl.obolibrary.org/obo/UBERON_0034747","posterior thalamic radiation")</f>
        <v/>
      </c>
      <c r="B2175" t="inlineStr">
        <is>
          <t>&lt;http://purl.obolibrary.org/obo/UBERON_0034747&gt;</t>
        </is>
      </c>
      <c r="C2175" t="inlineStr">
        <is>
          <t>posterior thalamic radiation</t>
        </is>
      </c>
      <c r="D2175" t="inlineStr">
        <is>
          <t>&lt;http://purl.obolibrary.org/obo/DHBA_12053&gt;</t>
        </is>
      </c>
    </row>
    <row r="2176">
      <c r="A2176">
        <f>HYPERLINK("https://www.ebi.ac.uk/ols/ontologies/uberon/terms?iri=http://purl.obolibrary.org/obo/UBERON_0023094","posterodorsal nucleus of medial geniculate body")</f>
        <v/>
      </c>
      <c r="B2176" t="inlineStr">
        <is>
          <t>&lt;http://purl.obolibrary.org/obo/UBERON_0023094&gt;</t>
        </is>
      </c>
      <c r="C2176" t="inlineStr">
        <is>
          <t>posterodorsal nucleus of medial geniculate complex, left</t>
        </is>
      </c>
      <c r="D2176" t="inlineStr">
        <is>
          <t>&lt;http://purl.obolibrary.org/obo/HBA_4447&gt;</t>
        </is>
      </c>
    </row>
    <row r="2177">
      <c r="A2177">
        <f>HYPERLINK("https://www.ebi.ac.uk/ols/ontologies/uberon/terms?iri=http://purl.obolibrary.org/obo/UBERON_0034999","posterolateral cortical amygdaloid nucleus")</f>
        <v/>
      </c>
      <c r="B2177" t="inlineStr">
        <is>
          <t>&lt;http://purl.obolibrary.org/obo/UBERON_0034999&gt;</t>
        </is>
      </c>
      <c r="C2177" t="inlineStr">
        <is>
          <t>posterolateral cortical amygdaloid area</t>
        </is>
      </c>
      <c r="D2177" t="inlineStr">
        <is>
          <t>&lt;http://purl.obolibrary.org/obo/DMBA_15999&gt;</t>
        </is>
      </c>
    </row>
    <row r="2178">
      <c r="A2178">
        <f>HYPERLINK("https://www.ebi.ac.uk/ols/ontologies/uberon/terms?iri=http://purl.obolibrary.org/obo/UBERON_0002818","posterolateral fissure of cerebellum")</f>
        <v/>
      </c>
      <c r="B2178" t="inlineStr">
        <is>
          <t>&lt;http://purl.obolibrary.org/obo/UBERON_0002818&gt;</t>
        </is>
      </c>
      <c r="C2178" t="inlineStr">
        <is>
          <t>posterolateral fissure</t>
        </is>
      </c>
      <c r="D2178" t="inlineStr">
        <is>
          <t>&lt;http://purl.obolibrary.org/obo/HBA_9417&gt;</t>
        </is>
      </c>
    </row>
    <row r="2179">
      <c r="A2179">
        <f>HYPERLINK("https://www.ebi.ac.uk/ols/ontologies/uberon/terms?iri=http://purl.obolibrary.org/obo/UBERON_0002818","posterolateral fissure of cerebellum")</f>
        <v/>
      </c>
      <c r="B2179" t="inlineStr">
        <is>
          <t>&lt;http://purl.obolibrary.org/obo/UBERON_0002818&gt;</t>
        </is>
      </c>
      <c r="C2179" t="inlineStr">
        <is>
          <t>posterolateral fissure</t>
        </is>
      </c>
      <c r="D2179" t="inlineStr">
        <is>
          <t>&lt;http://purl.obolibrary.org/obo/MBA_11&gt;</t>
        </is>
      </c>
    </row>
    <row r="2180">
      <c r="A2180">
        <f>HYPERLINK("https://www.ebi.ac.uk/ols/ontologies/uberon/terms?iri=http://purl.obolibrary.org/obo/UBERON_0035897","posterolateral visual area")</f>
        <v/>
      </c>
      <c r="B2180" t="inlineStr">
        <is>
          <t>&lt;http://purl.obolibrary.org/obo/UBERON_0035897&gt;</t>
        </is>
      </c>
      <c r="C2180" t="inlineStr">
        <is>
          <t>Posterolateral visual area</t>
        </is>
      </c>
      <c r="D2180" t="inlineStr">
        <is>
          <t>&lt;http://purl.obolibrary.org/obo/MBA_425&gt;</t>
        </is>
      </c>
    </row>
    <row r="2181">
      <c r="A2181">
        <f>HYPERLINK("https://www.ebi.ac.uk/ols/ontologies/uberon/terms?iri=http://purl.obolibrary.org/obo/UBERON_0035919","posterolateral visual area, layer 4")</f>
        <v/>
      </c>
      <c r="B2181" t="inlineStr">
        <is>
          <t>&lt;http://purl.obolibrary.org/obo/UBERON_0035919&gt;</t>
        </is>
      </c>
      <c r="C2181" t="inlineStr">
        <is>
          <t>Posterolateral visual area, layer 4</t>
        </is>
      </c>
      <c r="D2181" t="inlineStr">
        <is>
          <t>&lt;http://purl.obolibrary.org/obo/MBA_869&gt;</t>
        </is>
      </c>
    </row>
    <row r="2182">
      <c r="A2182">
        <f>HYPERLINK("https://www.ebi.ac.uk/ols/ontologies/uberon/terms?iri=http://purl.obolibrary.org/obo/UBERON_0035001","posteromedial cortical amygdaloid nucleus")</f>
        <v/>
      </c>
      <c r="B2182" t="inlineStr">
        <is>
          <t>&lt;http://purl.obolibrary.org/obo/UBERON_0035001&gt;</t>
        </is>
      </c>
      <c r="C2182" t="inlineStr">
        <is>
          <t>posteromedial cortical amygdaloid area</t>
        </is>
      </c>
      <c r="D2182" t="inlineStr">
        <is>
          <t>&lt;http://purl.obolibrary.org/obo/DMBA_15950&gt;</t>
        </is>
      </c>
    </row>
    <row r="2183">
      <c r="A2183">
        <f>HYPERLINK("https://www.ebi.ac.uk/ols/ontologies/uberon/terms?iri=http://purl.obolibrary.org/obo/UBERON_0035900","posteromedial visual area")</f>
        <v/>
      </c>
      <c r="B2183" t="inlineStr">
        <is>
          <t>&lt;http://purl.obolibrary.org/obo/UBERON_0035900&gt;</t>
        </is>
      </c>
      <c r="C2183" t="inlineStr">
        <is>
          <t>posteromedial visual area</t>
        </is>
      </c>
      <c r="D2183" t="inlineStr">
        <is>
          <t>&lt;http://purl.obolibrary.org/obo/MBA_533&gt;</t>
        </is>
      </c>
    </row>
    <row r="2184">
      <c r="A2184">
        <f>HYPERLINK("https://www.ebi.ac.uk/ols/ontologies/uberon/terms?iri=http://purl.obolibrary.org/obo/UBERON_0035914","posteromedial visual area, layer 4")</f>
        <v/>
      </c>
      <c r="B2184" t="inlineStr">
        <is>
          <t>&lt;http://purl.obolibrary.org/obo/UBERON_0035914&gt;</t>
        </is>
      </c>
      <c r="C2184" t="inlineStr">
        <is>
          <t>posteromedial visual area, layer 4</t>
        </is>
      </c>
      <c r="D2184" t="inlineStr">
        <is>
          <t>&lt;http://purl.obolibrary.org/obo/MBA_501&gt;</t>
        </is>
      </c>
    </row>
    <row r="2185">
      <c r="A2185">
        <f>HYPERLINK("https://www.ebi.ac.uk/ols/ontologies/uberon/terms?iri=http://purl.obolibrary.org/obo/UBERON_0035909","posteromedial visual area, layer 6a")</f>
        <v/>
      </c>
      <c r="B2185" t="inlineStr">
        <is>
          <t>&lt;http://purl.obolibrary.org/obo/UBERON_0035909&gt;</t>
        </is>
      </c>
      <c r="C2185" t="inlineStr">
        <is>
          <t>posteromedial visual area, layer 6a</t>
        </is>
      </c>
      <c r="D2185" t="inlineStr">
        <is>
          <t>&lt;http://purl.obolibrary.org/obo/MBA_257&gt;</t>
        </is>
      </c>
    </row>
    <row r="2186">
      <c r="A2186">
        <f>HYPERLINK("https://www.ebi.ac.uk/ols/ontologies/uberon/terms?iri=http://purl.obolibrary.org/obo/UBERON_0002831","posteroventral cochlear nucleus")</f>
        <v/>
      </c>
      <c r="B2186" t="inlineStr">
        <is>
          <t>&lt;http://purl.obolibrary.org/obo/UBERON_0002831&gt;</t>
        </is>
      </c>
      <c r="C2186" t="inlineStr">
        <is>
          <t>ventral cochlear nucleus, caudal part</t>
        </is>
      </c>
      <c r="D2186" t="inlineStr">
        <is>
          <t>&lt;http://purl.obolibrary.org/obo/DHBA_12441&gt;</t>
        </is>
      </c>
    </row>
    <row r="2187">
      <c r="A2187">
        <f>HYPERLINK("https://www.ebi.ac.uk/ols/ontologies/uberon/terms?iri=http://purl.obolibrary.org/obo/UBERON_0002831","posteroventral cochlear nucleus")</f>
        <v/>
      </c>
      <c r="B2187" t="inlineStr">
        <is>
          <t>&lt;http://purl.obolibrary.org/obo/UBERON_0002831&gt;</t>
        </is>
      </c>
      <c r="C2187" t="inlineStr">
        <is>
          <t>posteroventral cochlear nucleus, left</t>
        </is>
      </c>
      <c r="D2187" t="inlineStr">
        <is>
          <t>&lt;http://purl.obolibrary.org/obo/HBA_9533&gt;</t>
        </is>
      </c>
    </row>
    <row r="2188">
      <c r="A2188">
        <f>HYPERLINK("https://www.ebi.ac.uk/ols/ontologies/uberon/terms?iri=http://purl.obolibrary.org/obo/UBERON_0004922","postnatal subventricular zone")</f>
        <v/>
      </c>
      <c r="B2188" t="inlineStr">
        <is>
          <t>&lt;http://purl.obolibrary.org/obo/UBERON_0004922&gt;</t>
        </is>
      </c>
      <c r="C2188" t="inlineStr">
        <is>
          <t>subventricular zone</t>
        </is>
      </c>
      <c r="D2188" t="inlineStr">
        <is>
          <t>&lt;http://purl.obolibrary.org/obo/DHBA_10536&gt;</t>
        </is>
      </c>
    </row>
    <row r="2189">
      <c r="A2189">
        <f>HYPERLINK("https://www.ebi.ac.uk/ols/ontologies/uberon/terms?iri=http://purl.obolibrary.org/obo/UBERON_0004922","postnatal subventricular zone")</f>
        <v/>
      </c>
      <c r="B2189" t="inlineStr">
        <is>
          <t>&lt;http://purl.obolibrary.org/obo/UBERON_0004922&gt;</t>
        </is>
      </c>
      <c r="C2189" t="inlineStr">
        <is>
          <t>subependymal zone</t>
        </is>
      </c>
      <c r="D2189" t="inlineStr">
        <is>
          <t>&lt;http://purl.obolibrary.org/obo/MBA_98&gt;</t>
        </is>
      </c>
    </row>
    <row r="2190">
      <c r="A2190">
        <f>HYPERLINK("https://www.ebi.ac.uk/ols/ontologies/uberon/terms?iri=http://purl.obolibrary.org/obo/UBERON_0004922","postnatal subventricular zone")</f>
        <v/>
      </c>
      <c r="B2190" t="inlineStr">
        <is>
          <t>&lt;http://purl.obolibrary.org/obo/UBERON_0004922&gt;</t>
        </is>
      </c>
      <c r="C2190" t="inlineStr">
        <is>
          <t>subventricular zone</t>
        </is>
      </c>
      <c r="D2190" t="inlineStr">
        <is>
          <t>&lt;http://purl.obolibrary.org/obo/PBA_294021970&gt;</t>
        </is>
      </c>
    </row>
    <row r="2191">
      <c r="A2191">
        <f>HYPERLINK("https://www.ebi.ac.uk/ols/ontologies/uberon/terms?iri=http://purl.obolibrary.org/obo/UBERON_0003936","postoptic commissure")</f>
        <v/>
      </c>
      <c r="B2191" t="inlineStr">
        <is>
          <t>&lt;http://purl.obolibrary.org/obo/UBERON_0003936&gt;</t>
        </is>
      </c>
      <c r="C2191" t="inlineStr">
        <is>
          <t>postcentral sulcus</t>
        </is>
      </c>
      <c r="D2191" t="inlineStr">
        <is>
          <t>&lt;http://purl.obolibrary.org/obo/HBA_9371&gt;</t>
        </is>
      </c>
    </row>
    <row r="2192">
      <c r="A2192">
        <f>HYPERLINK("https://www.ebi.ac.uk/ols/ontologies/uberon/terms?iri=http://purl.obolibrary.org/obo/UBERON_0003936","postoptic commissure")</f>
        <v/>
      </c>
      <c r="B2192" t="inlineStr">
        <is>
          <t>&lt;http://purl.obolibrary.org/obo/UBERON_0003936&gt;</t>
        </is>
      </c>
      <c r="C2192" t="inlineStr">
        <is>
          <t>preoptic commissure</t>
        </is>
      </c>
      <c r="D2192" t="inlineStr">
        <is>
          <t>&lt;http://purl.obolibrary.org/obo/MBA_174&gt;</t>
        </is>
      </c>
    </row>
    <row r="2193">
      <c r="A2193">
        <f>HYPERLINK("https://www.ebi.ac.uk/ols/ontologies/uberon/terms?iri=http://purl.obolibrary.org/obo/UBERON_0035890","postrhinal area")</f>
        <v/>
      </c>
      <c r="B2193" t="inlineStr">
        <is>
          <t>&lt;http://purl.obolibrary.org/obo/UBERON_0035890&gt;</t>
        </is>
      </c>
      <c r="C2193" t="inlineStr">
        <is>
          <t>Postrhinal area</t>
        </is>
      </c>
      <c r="D2193" t="inlineStr">
        <is>
          <t>&lt;http://purl.obolibrary.org/obo/MBA_312782628&gt;</t>
        </is>
      </c>
    </row>
    <row r="2194">
      <c r="A2194">
        <f>HYPERLINK("https://www.ebi.ac.uk/ols/ontologies/uberon/terms?iri=http://purl.obolibrary.org/obo/UBERON_0035911","postrhinal area, layer 4")</f>
        <v/>
      </c>
      <c r="B2194" t="inlineStr">
        <is>
          <t>&lt;http://purl.obolibrary.org/obo/UBERON_0035911&gt;</t>
        </is>
      </c>
      <c r="C2194" t="inlineStr">
        <is>
          <t>Postrhinal area, layer 4</t>
        </is>
      </c>
      <c r="D2194" t="inlineStr">
        <is>
          <t>&lt;http://purl.obolibrary.org/obo/MBA_312782640&gt;</t>
        </is>
      </c>
    </row>
    <row r="2195">
      <c r="A2195">
        <f>HYPERLINK("https://www.ebi.ac.uk/ols/ontologies/uberon/terms?iri=http://purl.obolibrary.org/obo/UBERON_0035971","postsubiculum")</f>
        <v/>
      </c>
      <c r="B2195" t="inlineStr">
        <is>
          <t>&lt;http://purl.obolibrary.org/obo/UBERON_0035971&gt;</t>
        </is>
      </c>
      <c r="C2195" t="inlineStr">
        <is>
          <t>Postsubiculum</t>
        </is>
      </c>
      <c r="D2195" t="inlineStr">
        <is>
          <t>&lt;http://purl.obolibrary.org/obo/MBA_1037&gt;</t>
        </is>
      </c>
    </row>
    <row r="2196">
      <c r="A2196">
        <f>HYPERLINK("https://www.ebi.ac.uk/ols/ontologies/uberon/terms?iri=http://purl.obolibrary.org/obo/UBERON_0006007","pre-Botzinger complex")</f>
        <v/>
      </c>
      <c r="B2196" t="inlineStr">
        <is>
          <t>&lt;http://purl.obolibrary.org/obo/UBERON_0006007&gt;</t>
        </is>
      </c>
      <c r="C2196" t="inlineStr">
        <is>
          <t>pre-Botzinger complex</t>
        </is>
      </c>
      <c r="D2196" t="inlineStr">
        <is>
          <t>&lt;http://purl.obolibrary.org/obo/DHBA_12659&gt;</t>
        </is>
      </c>
    </row>
    <row r="2197">
      <c r="A2197">
        <f>HYPERLINK("https://www.ebi.ac.uk/ols/ontologies/uberon/terms?iri=http://purl.obolibrary.org/obo/UBERON_0014473","precentral fissure of cerebellum")</f>
        <v/>
      </c>
      <c r="B2197" t="inlineStr">
        <is>
          <t>&lt;http://purl.obolibrary.org/obo/UBERON_0014473&gt;</t>
        </is>
      </c>
      <c r="C2197" t="inlineStr">
        <is>
          <t>precentral fissure</t>
        </is>
      </c>
      <c r="D2197" t="inlineStr">
        <is>
          <t>&lt;http://purl.obolibrary.org/obo/HBA_9407&gt;</t>
        </is>
      </c>
    </row>
    <row r="2198">
      <c r="A2198">
        <f>HYPERLINK("https://www.ebi.ac.uk/ols/ontologies/uberon/terms?iri=http://purl.obolibrary.org/obo/UBERON_0014473","precentral fissure of cerebellum")</f>
        <v/>
      </c>
      <c r="B2198" t="inlineStr">
        <is>
          <t>&lt;http://purl.obolibrary.org/obo/UBERON_0014473&gt;</t>
        </is>
      </c>
      <c r="C2198" t="inlineStr">
        <is>
          <t>precentral fissure</t>
        </is>
      </c>
      <c r="D2198" t="inlineStr">
        <is>
          <t>&lt;http://purl.obolibrary.org/obo/MBA_1087&gt;</t>
        </is>
      </c>
    </row>
    <row r="2199">
      <c r="A2199">
        <f>HYPERLINK("https://www.ebi.ac.uk/ols/ontologies/uberon/terms?iri=http://purl.obolibrary.org/obo/UBERON_0002703","precentral gyrus")</f>
        <v/>
      </c>
      <c r="B2199" t="inlineStr">
        <is>
          <t>&lt;http://purl.obolibrary.org/obo/UBERON_0002703&gt;</t>
        </is>
      </c>
      <c r="C2199" t="inlineStr">
        <is>
          <t>precentral gyrus</t>
        </is>
      </c>
      <c r="D2199" t="inlineStr">
        <is>
          <t>&lt;http://purl.obolibrary.org/obo/DHBA_12114&gt;</t>
        </is>
      </c>
    </row>
    <row r="2200">
      <c r="A2200">
        <f>HYPERLINK("https://www.ebi.ac.uk/ols/ontologies/uberon/terms?iri=http://purl.obolibrary.org/obo/UBERON_0002703","precentral gyrus")</f>
        <v/>
      </c>
      <c r="B2200" t="inlineStr">
        <is>
          <t>&lt;http://purl.obolibrary.org/obo/UBERON_0002703&gt;</t>
        </is>
      </c>
      <c r="C2200" t="inlineStr">
        <is>
          <t>precentral gyrus</t>
        </is>
      </c>
      <c r="D2200" t="inlineStr">
        <is>
          <t>&lt;http://purl.obolibrary.org/obo/HBA_4010&gt;</t>
        </is>
      </c>
    </row>
    <row r="2201">
      <c r="A2201">
        <f>HYPERLINK("https://www.ebi.ac.uk/ols/ontologies/uberon/terms?iri=http://purl.obolibrary.org/obo/UBERON_0022252","precentral sulcus")</f>
        <v/>
      </c>
      <c r="B2201" t="inlineStr">
        <is>
          <t>&lt;http://purl.obolibrary.org/obo/UBERON_0022252&gt;</t>
        </is>
      </c>
      <c r="C2201" t="inlineStr">
        <is>
          <t>precentral sulcus</t>
        </is>
      </c>
      <c r="D2201" t="inlineStr">
        <is>
          <t>&lt;http://purl.obolibrary.org/obo/DHBA_10628&gt;</t>
        </is>
      </c>
    </row>
    <row r="2202">
      <c r="A2202">
        <f>HYPERLINK("https://www.ebi.ac.uk/ols/ontologies/uberon/terms?iri=http://purl.obolibrary.org/obo/UBERON_0022252","precentral sulcus")</f>
        <v/>
      </c>
      <c r="B2202" t="inlineStr">
        <is>
          <t>&lt;http://purl.obolibrary.org/obo/UBERON_0022252&gt;</t>
        </is>
      </c>
      <c r="C2202" t="inlineStr">
        <is>
          <t>precentral sulcus</t>
        </is>
      </c>
      <c r="D2202" t="inlineStr">
        <is>
          <t>&lt;http://purl.obolibrary.org/obo/HBA_9355&gt;</t>
        </is>
      </c>
    </row>
    <row r="2203">
      <c r="A2203">
        <f>HYPERLINK("https://www.ebi.ac.uk/ols/ontologies/uberon/terms?iri=http://purl.obolibrary.org/obo/UBERON_0035926","preculminate fissure of cerebellum")</f>
        <v/>
      </c>
      <c r="B2203" t="inlineStr">
        <is>
          <t>&lt;http://purl.obolibrary.org/obo/UBERON_0035926&gt;</t>
        </is>
      </c>
      <c r="C2203" t="inlineStr">
        <is>
          <t>preculminate fissure</t>
        </is>
      </c>
      <c r="D2203" t="inlineStr">
        <is>
          <t>&lt;http://purl.obolibrary.org/obo/HBA_9408&gt;</t>
        </is>
      </c>
    </row>
    <row r="2204">
      <c r="A2204">
        <f>HYPERLINK("https://www.ebi.ac.uk/ols/ontologies/uberon/terms?iri=http://purl.obolibrary.org/obo/UBERON_0035926","preculminate fissure of cerebellum")</f>
        <v/>
      </c>
      <c r="B2204" t="inlineStr">
        <is>
          <t>&lt;http://purl.obolibrary.org/obo/UBERON_0035926&gt;</t>
        </is>
      </c>
      <c r="C2204" t="inlineStr">
        <is>
          <t>preculminate fissure</t>
        </is>
      </c>
      <c r="D2204" t="inlineStr">
        <is>
          <t>&lt;http://purl.obolibrary.org/obo/MBA_1095&gt;</t>
        </is>
      </c>
    </row>
    <row r="2205">
      <c r="A2205">
        <f>HYPERLINK("https://www.ebi.ac.uk/ols/ontologies/uberon/terms?iri=http://purl.obolibrary.org/obo/UBERON_0006093","precuneus cortex")</f>
        <v/>
      </c>
      <c r="B2205" t="inlineStr">
        <is>
          <t>&lt;http://purl.obolibrary.org/obo/UBERON_0006093&gt;</t>
        </is>
      </c>
      <c r="C2205" t="inlineStr">
        <is>
          <t>precuneus</t>
        </is>
      </c>
      <c r="D2205" t="inlineStr">
        <is>
          <t>&lt;http://purl.obolibrary.org/obo/DHBA_12137&gt;</t>
        </is>
      </c>
    </row>
    <row r="2206">
      <c r="A2206">
        <f>HYPERLINK("https://www.ebi.ac.uk/ols/ontologies/uberon/terms?iri=http://purl.obolibrary.org/obo/UBERON_0006093","precuneus cortex")</f>
        <v/>
      </c>
      <c r="B2206" t="inlineStr">
        <is>
          <t>&lt;http://purl.obolibrary.org/obo/UBERON_0006093&gt;</t>
        </is>
      </c>
      <c r="C2206" t="inlineStr">
        <is>
          <t>precuneus</t>
        </is>
      </c>
      <c r="D2206" t="inlineStr">
        <is>
          <t>&lt;http://purl.obolibrary.org/obo/HBA_4118&gt;</t>
        </is>
      </c>
    </row>
    <row r="2207">
      <c r="A2207">
        <f>HYPERLINK("https://www.ebi.ac.uk/ols/ontologies/uberon/terms?iri=http://purl.obolibrary.org/obo/UBERON_0000451","prefrontal cortex")</f>
        <v/>
      </c>
      <c r="B2207" t="inlineStr">
        <is>
          <t>&lt;http://purl.obolibrary.org/obo/UBERON_0000451&gt;</t>
        </is>
      </c>
      <c r="C2207" t="inlineStr">
        <is>
          <t>prefrontal cortex</t>
        </is>
      </c>
      <c r="D2207" t="inlineStr">
        <is>
          <t>&lt;http://purl.obolibrary.org/obo/DHBA_10172&gt;</t>
        </is>
      </c>
    </row>
    <row r="2208">
      <c r="A2208">
        <f>HYPERLINK("https://www.ebi.ac.uk/ols/ontologies/uberon/terms?iri=http://purl.obolibrary.org/obo/UBERON_0002712","premammillary nucleus")</f>
        <v/>
      </c>
      <c r="B2208" t="inlineStr">
        <is>
          <t>&lt;http://purl.obolibrary.org/obo/UBERON_0002712&gt;</t>
        </is>
      </c>
      <c r="C2208" t="inlineStr">
        <is>
          <t>premammillary nucleus, left</t>
        </is>
      </c>
      <c r="D2208" t="inlineStr">
        <is>
          <t>&lt;http://purl.obolibrary.org/obo/HBA_4676&gt;</t>
        </is>
      </c>
    </row>
    <row r="2209">
      <c r="A2209">
        <f>HYPERLINK("https://www.ebi.ac.uk/ols/ontologies/uberon/terms?iri=http://purl.obolibrary.org/obo/UBERON_0016634","premotor cortex")</f>
        <v/>
      </c>
      <c r="B2209" t="inlineStr">
        <is>
          <t>&lt;http://purl.obolibrary.org/obo/UBERON_0016634&gt;</t>
        </is>
      </c>
      <c r="C2209" t="inlineStr">
        <is>
          <t>premotor cortex (area 6)</t>
        </is>
      </c>
      <c r="D2209" t="inlineStr">
        <is>
          <t>&lt;http://purl.obolibrary.org/obo/DHBA_10168&gt;</t>
        </is>
      </c>
    </row>
    <row r="2210">
      <c r="A2210">
        <f>HYPERLINK("https://www.ebi.ac.uk/ols/ontologies/uberon/terms?iri=http://purl.obolibrary.org/obo/UBERON_0016634","premotor cortex")</f>
        <v/>
      </c>
      <c r="B2210" t="inlineStr">
        <is>
          <t>&lt;http://purl.obolibrary.org/obo/UBERON_0016634&gt;</t>
        </is>
      </c>
      <c r="C2210" t="inlineStr">
        <is>
          <t>Secondary motor area</t>
        </is>
      </c>
      <c r="D2210" t="inlineStr">
        <is>
          <t>&lt;http://purl.obolibrary.org/obo/MBA_993&gt;</t>
        </is>
      </c>
    </row>
    <row r="2211">
      <c r="A2211">
        <f>HYPERLINK("https://www.ebi.ac.uk/ols/ontologies/uberon/terms?iri=http://purl.obolibrary.org/obo/UBERON_0002698","preoccipital notch")</f>
        <v/>
      </c>
      <c r="B2211" t="inlineStr">
        <is>
          <t>&lt;http://purl.obolibrary.org/obo/UBERON_0002698&gt;</t>
        </is>
      </c>
      <c r="C2211" t="inlineStr">
        <is>
          <t>preoccipital notch</t>
        </is>
      </c>
      <c r="D2211" t="inlineStr">
        <is>
          <t>&lt;http://purl.obolibrary.org/obo/DHBA_10645&gt;</t>
        </is>
      </c>
    </row>
    <row r="2212">
      <c r="A2212">
        <f>HYPERLINK("https://www.ebi.ac.uk/ols/ontologies/uberon/terms?iri=http://purl.obolibrary.org/obo/UBERON_0002698","preoccipital notch")</f>
        <v/>
      </c>
      <c r="B2212" t="inlineStr">
        <is>
          <t>&lt;http://purl.obolibrary.org/obo/UBERON_0002698&gt;</t>
        </is>
      </c>
      <c r="C2212" t="inlineStr">
        <is>
          <t>preoccipital notch</t>
        </is>
      </c>
      <c r="D2212" t="inlineStr">
        <is>
          <t>&lt;http://purl.obolibrary.org/obo/HBA_9387&gt;</t>
        </is>
      </c>
    </row>
    <row r="2213">
      <c r="A2213">
        <f>HYPERLINK("https://www.ebi.ac.uk/ols/ontologies/uberon/terms?iri=http://purl.obolibrary.org/obo/UBERON_0002976","preolivary nucleus")</f>
        <v/>
      </c>
      <c r="B2213" t="inlineStr">
        <is>
          <t>&lt;http://purl.obolibrary.org/obo/UBERON_0002976&gt;</t>
        </is>
      </c>
      <c r="C2213" t="inlineStr">
        <is>
          <t>preolivary nucleus</t>
        </is>
      </c>
      <c r="D2213" t="inlineStr">
        <is>
          <t>&lt;http://purl.obolibrary.org/obo/DHBA_266441709&gt;</t>
        </is>
      </c>
    </row>
    <row r="2214">
      <c r="A2214">
        <f>HYPERLINK("https://www.ebi.ac.uk/ols/ontologies/uberon/terms?iri=http://purl.obolibrary.org/obo/UBERON_0002976","preolivary nucleus")</f>
        <v/>
      </c>
      <c r="B2214" t="inlineStr">
        <is>
          <t>&lt;http://purl.obolibrary.org/obo/UBERON_0002976&gt;</t>
        </is>
      </c>
      <c r="C2214" t="inlineStr">
        <is>
          <t>preolivary nucleus, left</t>
        </is>
      </c>
      <c r="D2214" t="inlineStr">
        <is>
          <t>&lt;http://purl.obolibrary.org/obo/HBA_9180&gt;</t>
        </is>
      </c>
    </row>
    <row r="2215">
      <c r="A2215">
        <f>HYPERLINK("https://www.ebi.ac.uk/ols/ontologies/uberon/terms?iri=http://purl.obolibrary.org/obo/UBERON_0001928","preoptic area")</f>
        <v/>
      </c>
      <c r="B2215" t="inlineStr">
        <is>
          <t>&lt;http://purl.obolibrary.org/obo/UBERON_0001928&gt;</t>
        </is>
      </c>
      <c r="C2215" t="inlineStr">
        <is>
          <t>preoptic area</t>
        </is>
      </c>
      <c r="D2215" t="inlineStr">
        <is>
          <t>&lt;http://purl.obolibrary.org/obo/DMBA_15577&gt;</t>
        </is>
      </c>
    </row>
    <row r="2216">
      <c r="A2216">
        <f>HYPERLINK("https://www.ebi.ac.uk/ols/ontologies/uberon/terms?iri=http://purl.obolibrary.org/obo/UBERON_0001928","preoptic area")</f>
        <v/>
      </c>
      <c r="B2216" t="inlineStr">
        <is>
          <t>&lt;http://purl.obolibrary.org/obo/UBERON_0001928&gt;</t>
        </is>
      </c>
      <c r="C2216" t="inlineStr">
        <is>
          <t>preoptic region</t>
        </is>
      </c>
      <c r="D2216" t="inlineStr">
        <is>
          <t>&lt;http://purl.obolibrary.org/obo/HBA_4541&gt;</t>
        </is>
      </c>
    </row>
    <row r="2217">
      <c r="A2217">
        <f>HYPERLINK("https://www.ebi.ac.uk/ols/ontologies/uberon/terms?iri=http://purl.obolibrary.org/obo/UBERON_0007251","preoptic nucleus")</f>
        <v/>
      </c>
      <c r="B2217" t="inlineStr">
        <is>
          <t>&lt;http://purl.obolibrary.org/obo/UBERON_0007251&gt;</t>
        </is>
      </c>
      <c r="C2217" t="inlineStr">
        <is>
          <t>lateral preoptic area</t>
        </is>
      </c>
      <c r="D2217" t="inlineStr">
        <is>
          <t>&lt;http://purl.obolibrary.org/obo/DHBA_10471&gt;</t>
        </is>
      </c>
    </row>
    <row r="2218">
      <c r="A2218">
        <f>HYPERLINK("https://www.ebi.ac.uk/ols/ontologies/uberon/terms?iri=http://purl.obolibrary.org/obo/UBERON_0007251","preoptic nucleus")</f>
        <v/>
      </c>
      <c r="B2218" t="inlineStr">
        <is>
          <t>&lt;http://purl.obolibrary.org/obo/UBERON_0007251&gt;</t>
        </is>
      </c>
      <c r="C2218" t="inlineStr">
        <is>
          <t>anteroventral periventricular nucleus</t>
        </is>
      </c>
      <c r="D2218" t="inlineStr">
        <is>
          <t>&lt;http://purl.obolibrary.org/obo/DHBA_13061&gt;</t>
        </is>
      </c>
    </row>
    <row r="2219">
      <c r="A2219">
        <f>HYPERLINK("https://www.ebi.ac.uk/ols/ontologies/uberon/terms?iri=http://purl.obolibrary.org/obo/UBERON_0007251","preoptic nucleus")</f>
        <v/>
      </c>
      <c r="B2219" t="inlineStr">
        <is>
          <t>&lt;http://purl.obolibrary.org/obo/UBERON_0007251&gt;</t>
        </is>
      </c>
      <c r="C2219" t="inlineStr">
        <is>
          <t>anteroventral periventricular nucleus, left</t>
        </is>
      </c>
      <c r="D2219" t="inlineStr">
        <is>
          <t>&lt;http://purl.obolibrary.org/obo/HBA_4550&gt;</t>
        </is>
      </c>
    </row>
    <row r="2220">
      <c r="A2220">
        <f>HYPERLINK("https://www.ebi.ac.uk/ols/ontologies/uberon/terms?iri=http://purl.obolibrary.org/obo/UBERON_0007251","preoptic nucleus")</f>
        <v/>
      </c>
      <c r="B2220" t="inlineStr">
        <is>
          <t>&lt;http://purl.obolibrary.org/obo/UBERON_0007251&gt;</t>
        </is>
      </c>
      <c r="C2220" t="inlineStr">
        <is>
          <t>lateral preoptic area, left</t>
        </is>
      </c>
      <c r="D2220" t="inlineStr">
        <is>
          <t>&lt;http://purl.obolibrary.org/obo/HBA_4552&gt;</t>
        </is>
      </c>
    </row>
    <row r="2221">
      <c r="A2221">
        <f>HYPERLINK("https://www.ebi.ac.uk/ols/ontologies/uberon/terms?iri=http://purl.obolibrary.org/obo/UBERON_0002622","preoptic periventricular nucleus")</f>
        <v/>
      </c>
      <c r="B2221" t="inlineStr">
        <is>
          <t>&lt;http://purl.obolibrary.org/obo/UBERON_0002622&gt;</t>
        </is>
      </c>
      <c r="C2221" t="inlineStr">
        <is>
          <t>periventricular nucleus of the hypothalamus, left, preoptic part</t>
        </is>
      </c>
      <c r="D2221" t="inlineStr">
        <is>
          <t>&lt;http://purl.obolibrary.org/obo/HBA_4549&gt;</t>
        </is>
      </c>
    </row>
    <row r="2222">
      <c r="A2222">
        <f>HYPERLINK("https://www.ebi.ac.uk/ols/ontologies/uberon/terms?iri=http://purl.obolibrary.org/obo/UBERON_0002622","preoptic periventricular nucleus")</f>
        <v/>
      </c>
      <c r="B2222" t="inlineStr">
        <is>
          <t>&lt;http://purl.obolibrary.org/obo/UBERON_0002622&gt;</t>
        </is>
      </c>
      <c r="C2222" t="inlineStr">
        <is>
          <t>Periventricular hypothalamic nucleus, preoptic part</t>
        </is>
      </c>
      <c r="D2222" t="inlineStr">
        <is>
          <t>&lt;http://purl.obolibrary.org/obo/MBA_133&gt;</t>
        </is>
      </c>
    </row>
    <row r="2223">
      <c r="A2223">
        <f>HYPERLINK("https://www.ebi.ac.uk/ols/ontologies/uberon/terms?iri=http://purl.obolibrary.org/obo/UBERON_0002816","prepyramidal fissure of cerebellum")</f>
        <v/>
      </c>
      <c r="B2223" t="inlineStr">
        <is>
          <t>&lt;http://purl.obolibrary.org/obo/UBERON_0002816&gt;</t>
        </is>
      </c>
      <c r="C2223" t="inlineStr">
        <is>
          <t>prepyramidal fissure</t>
        </is>
      </c>
      <c r="D2223" t="inlineStr">
        <is>
          <t>&lt;http://purl.obolibrary.org/obo/MBA_1119&gt;</t>
        </is>
      </c>
    </row>
    <row r="2224">
      <c r="A2224">
        <f>HYPERLINK("https://www.ebi.ac.uk/ols/ontologies/uberon/terms?iri=http://purl.obolibrary.org/obo/UBERON_0002590","prepyriform area")</f>
        <v/>
      </c>
      <c r="B2224" t="inlineStr">
        <is>
          <t>&lt;http://purl.obolibrary.org/obo/UBERON_0002590&gt;</t>
        </is>
      </c>
      <c r="C2224" t="inlineStr">
        <is>
          <t>lateral olfactory gyrus</t>
        </is>
      </c>
      <c r="D2224" t="inlineStr">
        <is>
          <t>&lt;http://purl.obolibrary.org/obo/DHBA_13229&gt;</t>
        </is>
      </c>
    </row>
    <row r="2225">
      <c r="A2225">
        <f>HYPERLINK("https://www.ebi.ac.uk/ols/ontologies/uberon/terms?iri=http://purl.obolibrary.org/obo/UBERON_0002590","prepyriform area")</f>
        <v/>
      </c>
      <c r="B2225" t="inlineStr">
        <is>
          <t>&lt;http://purl.obolibrary.org/obo/UBERON_0002590&gt;</t>
        </is>
      </c>
      <c r="C2225" t="inlineStr">
        <is>
          <t>prepiriform region</t>
        </is>
      </c>
      <c r="D2225" t="inlineStr">
        <is>
          <t>&lt;http://purl.obolibrary.org/obo/DHBA_266441677&gt;</t>
        </is>
      </c>
    </row>
    <row r="2226">
      <c r="A2226">
        <f>HYPERLINK("https://www.ebi.ac.uk/ols/ontologies/uberon/terms?iri=http://purl.obolibrary.org/obo/UBERON_0002590","prepyriform area")</f>
        <v/>
      </c>
      <c r="B2226" t="inlineStr">
        <is>
          <t>&lt;http://purl.obolibrary.org/obo/UBERON_0002590&gt;</t>
        </is>
      </c>
      <c r="C2226" t="inlineStr">
        <is>
          <t>Piriform area</t>
        </is>
      </c>
      <c r="D2226" t="inlineStr">
        <is>
          <t>&lt;http://purl.obolibrary.org/obo/MBA_961&gt;</t>
        </is>
      </c>
    </row>
    <row r="2227">
      <c r="A2227">
        <f>HYPERLINK("https://www.ebi.ac.uk/ols/ontologies/uberon/terms?iri=http://purl.obolibrary.org/obo/UBERON_0001953","presubiculum")</f>
        <v/>
      </c>
      <c r="B2227" t="inlineStr">
        <is>
          <t>&lt;http://purl.obolibrary.org/obo/UBERON_0001953&gt;</t>
        </is>
      </c>
      <c r="C2227" t="inlineStr">
        <is>
          <t>presubicular cortex (presubiculum)</t>
        </is>
      </c>
      <c r="D2227" t="inlineStr">
        <is>
          <t>&lt;http://purl.obolibrary.org/obo/DHBA_10315&gt;</t>
        </is>
      </c>
    </row>
    <row r="2228">
      <c r="A2228">
        <f>HYPERLINK("https://www.ebi.ac.uk/ols/ontologies/uberon/terms?iri=http://purl.obolibrary.org/obo/UBERON_0001953","presubiculum")</f>
        <v/>
      </c>
      <c r="B2228" t="inlineStr">
        <is>
          <t>&lt;http://purl.obolibrary.org/obo/UBERON_0001953&gt;</t>
        </is>
      </c>
      <c r="C2228" t="inlineStr">
        <is>
          <t>presubiculum</t>
        </is>
      </c>
      <c r="D2228" t="inlineStr">
        <is>
          <t>&lt;http://purl.obolibrary.org/obo/DMBA_16172&gt;</t>
        </is>
      </c>
    </row>
    <row r="2229">
      <c r="A2229">
        <f>HYPERLINK("https://www.ebi.ac.uk/ols/ontologies/uberon/terms?iri=http://purl.obolibrary.org/obo/UBERON_0001953","presubiculum")</f>
        <v/>
      </c>
      <c r="B2229" t="inlineStr">
        <is>
          <t>&lt;http://purl.obolibrary.org/obo/UBERON_0001953&gt;</t>
        </is>
      </c>
      <c r="C2229" t="inlineStr">
        <is>
          <t>presubiculum, left</t>
        </is>
      </c>
      <c r="D2229" t="inlineStr">
        <is>
          <t>&lt;http://purl.obolibrary.org/obo/HBA_4252&gt;</t>
        </is>
      </c>
    </row>
    <row r="2230">
      <c r="A2230">
        <f>HYPERLINK("https://www.ebi.ac.uk/ols/ontologies/uberon/terms?iri=http://purl.obolibrary.org/obo/UBERON_0001953","presubiculum")</f>
        <v/>
      </c>
      <c r="B2230" t="inlineStr">
        <is>
          <t>&lt;http://purl.obolibrary.org/obo/UBERON_0001953&gt;</t>
        </is>
      </c>
      <c r="C2230" t="inlineStr">
        <is>
          <t>Presubiculum</t>
        </is>
      </c>
      <c r="D2230" t="inlineStr">
        <is>
          <t>&lt;http://purl.obolibrary.org/obo/MBA_1084&gt;</t>
        </is>
      </c>
    </row>
    <row r="2231">
      <c r="A2231">
        <f>HYPERLINK("https://www.ebi.ac.uk/ols/ontologies/uberon/terms?iri=http://purl.obolibrary.org/obo/UBERON_0006598","presumptive structure")</f>
        <v/>
      </c>
      <c r="B2231" t="inlineStr">
        <is>
          <t>&lt;http://purl.obolibrary.org/obo/UBERON_0006598&gt;</t>
        </is>
      </c>
      <c r="C2231" t="inlineStr">
        <is>
          <t>cortical plate</t>
        </is>
      </c>
      <c r="D2231" t="inlineStr">
        <is>
          <t>&lt;http://purl.obolibrary.org/obo/DHBA_10515&gt;</t>
        </is>
      </c>
    </row>
    <row r="2232">
      <c r="A2232">
        <f>HYPERLINK("https://www.ebi.ac.uk/ols/ontologies/uberon/terms?iri=http://purl.obolibrary.org/obo/UBERON_0014450","pretectal nucleus")</f>
        <v/>
      </c>
      <c r="B2232" t="inlineStr">
        <is>
          <t>&lt;http://purl.obolibrary.org/obo/UBERON_0014450&gt;</t>
        </is>
      </c>
      <c r="C2232" t="inlineStr">
        <is>
          <t>pretectal nuclear complex</t>
        </is>
      </c>
      <c r="D2232" t="inlineStr">
        <is>
          <t>&lt;http://purl.obolibrary.org/obo/DHBA_12182&gt;</t>
        </is>
      </c>
    </row>
    <row r="2233">
      <c r="A2233">
        <f>HYPERLINK("https://www.ebi.ac.uk/ols/ontologies/uberon/terms?iri=http://purl.obolibrary.org/obo/UBERON_0014450","pretectal nucleus")</f>
        <v/>
      </c>
      <c r="B2233" t="inlineStr">
        <is>
          <t>&lt;http://purl.obolibrary.org/obo/UBERON_0014450&gt;</t>
        </is>
      </c>
      <c r="C2233" t="inlineStr">
        <is>
          <t>dorsal terminal nucleus of the accessory optic tract</t>
        </is>
      </c>
      <c r="D2233" t="inlineStr">
        <is>
          <t>&lt;http://purl.obolibrary.org/obo/DMBA_16590&gt;</t>
        </is>
      </c>
    </row>
    <row r="2234">
      <c r="A2234">
        <f>HYPERLINK("https://www.ebi.ac.uk/ols/ontologies/uberon/terms?iri=http://purl.obolibrary.org/obo/UBERON_0014450","pretectal nucleus")</f>
        <v/>
      </c>
      <c r="B2234" t="inlineStr">
        <is>
          <t>&lt;http://purl.obolibrary.org/obo/UBERON_0014450&gt;</t>
        </is>
      </c>
      <c r="C2234" t="inlineStr">
        <is>
          <t>nucleus of the pretectal area</t>
        </is>
      </c>
      <c r="D2234" t="inlineStr">
        <is>
          <t>&lt;http://purl.obolibrary.org/obo/HBA_9083&gt;</t>
        </is>
      </c>
    </row>
    <row r="2235">
      <c r="A2235">
        <f>HYPERLINK("https://www.ebi.ac.uk/ols/ontologies/uberon/terms?iri=http://purl.obolibrary.org/obo/UBERON_0014450","pretectal nucleus")</f>
        <v/>
      </c>
      <c r="B2235" t="inlineStr">
        <is>
          <t>&lt;http://purl.obolibrary.org/obo/UBERON_0014450&gt;</t>
        </is>
      </c>
      <c r="C2235" t="inlineStr">
        <is>
          <t>Posterior pretectal nucleus</t>
        </is>
      </c>
      <c r="D2235" t="inlineStr">
        <is>
          <t>&lt;http://purl.obolibrary.org/obo/MBA_1061&gt;</t>
        </is>
      </c>
    </row>
    <row r="2236">
      <c r="A2236">
        <f>HYPERLINK("https://www.ebi.ac.uk/ols/ontologies/uberon/terms?iri=http://purl.obolibrary.org/obo/UBERON_0014450","pretectal nucleus")</f>
        <v/>
      </c>
      <c r="B2236" t="inlineStr">
        <is>
          <t>&lt;http://purl.obolibrary.org/obo/UBERON_0014450&gt;</t>
        </is>
      </c>
      <c r="C2236" t="inlineStr">
        <is>
          <t>Nucleus of the posterior commissure</t>
        </is>
      </c>
      <c r="D2236" t="inlineStr">
        <is>
          <t>&lt;http://purl.obolibrary.org/obo/MBA_634&gt;</t>
        </is>
      </c>
    </row>
    <row r="2237">
      <c r="A2237">
        <f>HYPERLINK("https://www.ebi.ac.uk/ols/ontologies/uberon/terms?iri=http://purl.obolibrary.org/obo/UBERON_0014450","pretectal nucleus")</f>
        <v/>
      </c>
      <c r="B2237" t="inlineStr">
        <is>
          <t>&lt;http://purl.obolibrary.org/obo/UBERON_0014450&gt;</t>
        </is>
      </c>
      <c r="C2237" t="inlineStr">
        <is>
          <t>Dorsal terminal nucleus of the accessory optic tract</t>
        </is>
      </c>
      <c r="D2237" t="inlineStr">
        <is>
          <t>&lt;http://purl.obolibrary.org/obo/MBA_75&gt;</t>
        </is>
      </c>
    </row>
    <row r="2238">
      <c r="A2238">
        <f>HYPERLINK("https://www.ebi.ac.uk/ols/ontologies/uberon/terms?iri=http://purl.obolibrary.org/obo/UBERON_0001944","pretectal region")</f>
        <v/>
      </c>
      <c r="B2238" t="inlineStr">
        <is>
          <t>&lt;http://purl.obolibrary.org/obo/UBERON_0001944&gt;</t>
        </is>
      </c>
      <c r="C2238" t="inlineStr">
        <is>
          <t>pretectal region</t>
        </is>
      </c>
      <c r="D2238" t="inlineStr">
        <is>
          <t>&lt;http://purl.obolibrary.org/obo/DHBA_12181&gt;</t>
        </is>
      </c>
    </row>
    <row r="2239">
      <c r="A2239">
        <f>HYPERLINK("https://www.ebi.ac.uk/ols/ontologies/uberon/terms?iri=http://purl.obolibrary.org/obo/UBERON_0001944","pretectal region")</f>
        <v/>
      </c>
      <c r="B2239" t="inlineStr">
        <is>
          <t>&lt;http://purl.obolibrary.org/obo/UBERON_0001944&gt;</t>
        </is>
      </c>
      <c r="C2239" t="inlineStr">
        <is>
          <t>pretectum</t>
        </is>
      </c>
      <c r="D2239" t="inlineStr">
        <is>
          <t>&lt;http://purl.obolibrary.org/obo/DMBA_16510&gt;</t>
        </is>
      </c>
    </row>
    <row r="2240">
      <c r="A2240">
        <f>HYPERLINK("https://www.ebi.ac.uk/ols/ontologies/uberon/terms?iri=http://purl.obolibrary.org/obo/UBERON_0001944","pretectal region")</f>
        <v/>
      </c>
      <c r="B2240" t="inlineStr">
        <is>
          <t>&lt;http://purl.obolibrary.org/obo/UBERON_0001944&gt;</t>
        </is>
      </c>
      <c r="C2240" t="inlineStr">
        <is>
          <t>pretectal region</t>
        </is>
      </c>
      <c r="D2240" t="inlineStr">
        <is>
          <t>&lt;http://purl.obolibrary.org/obo/HBA_9079&gt;</t>
        </is>
      </c>
    </row>
    <row r="2241">
      <c r="A2241">
        <f>HYPERLINK("https://www.ebi.ac.uk/ols/ontologies/uberon/terms?iri=http://purl.obolibrary.org/obo/UBERON_0001944","pretectal region")</f>
        <v/>
      </c>
      <c r="B2241" t="inlineStr">
        <is>
          <t>&lt;http://purl.obolibrary.org/obo/UBERON_0001944&gt;</t>
        </is>
      </c>
      <c r="C2241" t="inlineStr">
        <is>
          <t>Pretectal region</t>
        </is>
      </c>
      <c r="D2241" t="inlineStr">
        <is>
          <t>&lt;http://purl.obolibrary.org/obo/MBA_1100&gt;</t>
        </is>
      </c>
    </row>
    <row r="2242">
      <c r="A2242">
        <f>HYPERLINK("https://www.ebi.ac.uk/ols/ontologies/uberon/terms?iri=http://purl.obolibrary.org/obo/UBERON_0034751","primary auditory cortex")</f>
        <v/>
      </c>
      <c r="B2242" t="inlineStr">
        <is>
          <t>&lt;http://purl.obolibrary.org/obo/UBERON_0034751&gt;</t>
        </is>
      </c>
      <c r="C2242" t="inlineStr">
        <is>
          <t>primary auditory cortex (core)</t>
        </is>
      </c>
      <c r="D2242" t="inlineStr">
        <is>
          <t>&lt;http://purl.obolibrary.org/obo/DHBA_10236&gt;</t>
        </is>
      </c>
    </row>
    <row r="2243">
      <c r="A2243">
        <f>HYPERLINK("https://www.ebi.ac.uk/ols/ontologies/uberon/terms?iri=http://purl.obolibrary.org/obo/UBERON_0014471","primary fissure of cerebellum")</f>
        <v/>
      </c>
      <c r="B2243" t="inlineStr">
        <is>
          <t>&lt;http://purl.obolibrary.org/obo/UBERON_0014471&gt;</t>
        </is>
      </c>
      <c r="C2243" t="inlineStr">
        <is>
          <t>primary fissure</t>
        </is>
      </c>
      <c r="D2243" t="inlineStr">
        <is>
          <t>&lt;http://purl.obolibrary.org/obo/HBA_9410&gt;</t>
        </is>
      </c>
    </row>
    <row r="2244">
      <c r="A2244">
        <f>HYPERLINK("https://www.ebi.ac.uk/ols/ontologies/uberon/terms?iri=http://purl.obolibrary.org/obo/UBERON_0014471","primary fissure of cerebellum")</f>
        <v/>
      </c>
      <c r="B2244" t="inlineStr">
        <is>
          <t>&lt;http://purl.obolibrary.org/obo/UBERON_0014471&gt;</t>
        </is>
      </c>
      <c r="C2244" t="inlineStr">
        <is>
          <t>primary fissure</t>
        </is>
      </c>
      <c r="D2244" t="inlineStr">
        <is>
          <t>&lt;http://purl.obolibrary.org/obo/MBA_1103&gt;</t>
        </is>
      </c>
    </row>
    <row r="2245">
      <c r="A2245">
        <f>HYPERLINK("https://www.ebi.ac.uk/ols/ontologies/uberon/terms?iri=http://purl.obolibrary.org/obo/UBERON_0001384","primary motor cortex")</f>
        <v/>
      </c>
      <c r="B2245" t="inlineStr">
        <is>
          <t>&lt;http://purl.obolibrary.org/obo/UBERON_0001384&gt;</t>
        </is>
      </c>
      <c r="C2245" t="inlineStr">
        <is>
          <t>posterior frontal cortex (motor cortex)</t>
        </is>
      </c>
      <c r="D2245" t="inlineStr">
        <is>
          <t>&lt;http://purl.obolibrary.org/obo/DHBA_10162&gt;</t>
        </is>
      </c>
    </row>
    <row r="2246">
      <c r="A2246">
        <f>HYPERLINK("https://www.ebi.ac.uk/ols/ontologies/uberon/terms?iri=http://purl.obolibrary.org/obo/UBERON_0001384","primary motor cortex")</f>
        <v/>
      </c>
      <c r="B2246" t="inlineStr">
        <is>
          <t>&lt;http://purl.obolibrary.org/obo/UBERON_0001384&gt;</t>
        </is>
      </c>
      <c r="C2246" t="inlineStr">
        <is>
          <t>Primary motor area</t>
        </is>
      </c>
      <c r="D2246" t="inlineStr">
        <is>
          <t>&lt;http://purl.obolibrary.org/obo/MBA_985&gt;</t>
        </is>
      </c>
    </row>
    <row r="2247">
      <c r="A2247">
        <f>HYPERLINK("https://www.ebi.ac.uk/ols/ontologies/uberon/terms?iri=http://purl.obolibrary.org/obo/UBERON_0035873","primary somatosensory area barrel field layer 1")</f>
        <v/>
      </c>
      <c r="B2247" t="inlineStr">
        <is>
          <t>&lt;http://purl.obolibrary.org/obo/UBERON_0035873&gt;</t>
        </is>
      </c>
      <c r="C2247" t="inlineStr">
        <is>
          <t>Primary somatosensory area, barrel field, layer 1</t>
        </is>
      </c>
      <c r="D2247" t="inlineStr">
        <is>
          <t>&lt;http://purl.obolibrary.org/obo/MBA_981&gt;</t>
        </is>
      </c>
    </row>
    <row r="2248">
      <c r="A2248">
        <f>HYPERLINK("https://www.ebi.ac.uk/ols/ontologies/uberon/terms?iri=http://purl.obolibrary.org/obo/UBERON_0035874","primary somatosensory area barrel field layer 2/3")</f>
        <v/>
      </c>
      <c r="B2248" t="inlineStr">
        <is>
          <t>&lt;http://purl.obolibrary.org/obo/UBERON_0035874&gt;</t>
        </is>
      </c>
      <c r="C2248" t="inlineStr">
        <is>
          <t>Primary somatosensory area, barrel field, layer 2/3</t>
        </is>
      </c>
      <c r="D2248" t="inlineStr">
        <is>
          <t>&lt;http://purl.obolibrary.org/obo/MBA_201&gt;</t>
        </is>
      </c>
    </row>
    <row r="2249">
      <c r="A2249">
        <f>HYPERLINK("https://www.ebi.ac.uk/ols/ontologies/uberon/terms?iri=http://purl.obolibrary.org/obo/UBERON_0035877","primary somatosensory area barrel field layer 4")</f>
        <v/>
      </c>
      <c r="B2249" t="inlineStr">
        <is>
          <t>&lt;http://purl.obolibrary.org/obo/UBERON_0035877&gt;</t>
        </is>
      </c>
      <c r="C2249" t="inlineStr">
        <is>
          <t>Primary somatosensory area, barrel field, layer 4</t>
        </is>
      </c>
      <c r="D2249" t="inlineStr">
        <is>
          <t>&lt;http://purl.obolibrary.org/obo/MBA_1047&gt;</t>
        </is>
      </c>
    </row>
    <row r="2250">
      <c r="A2250">
        <f>HYPERLINK("https://www.ebi.ac.uk/ols/ontologies/uberon/terms?iri=http://purl.obolibrary.org/obo/UBERON_0035872","primary somatosensory area barrel field layer 5")</f>
        <v/>
      </c>
      <c r="B2250" t="inlineStr">
        <is>
          <t>&lt;http://purl.obolibrary.org/obo/UBERON_0035872&gt;</t>
        </is>
      </c>
      <c r="C2250" t="inlineStr">
        <is>
          <t>Primary somatosensory area, barrel field, layer 5</t>
        </is>
      </c>
      <c r="D2250" t="inlineStr">
        <is>
          <t>&lt;http://purl.obolibrary.org/obo/MBA_1070&gt;</t>
        </is>
      </c>
    </row>
    <row r="2251">
      <c r="A2251">
        <f>HYPERLINK("https://www.ebi.ac.uk/ols/ontologies/uberon/terms?iri=http://purl.obolibrary.org/obo/UBERON_0035876","primary somatosensory area barrel field layer 6a")</f>
        <v/>
      </c>
      <c r="B2251" t="inlineStr">
        <is>
          <t>&lt;http://purl.obolibrary.org/obo/UBERON_0035876&gt;</t>
        </is>
      </c>
      <c r="C2251" t="inlineStr">
        <is>
          <t>Primary somatosensory area, barrel field, layer 6a</t>
        </is>
      </c>
      <c r="D2251" t="inlineStr">
        <is>
          <t>&lt;http://purl.obolibrary.org/obo/MBA_1038&gt;</t>
        </is>
      </c>
    </row>
    <row r="2252">
      <c r="A2252">
        <f>HYPERLINK("https://www.ebi.ac.uk/ols/ontologies/uberon/terms?iri=http://purl.obolibrary.org/obo/UBERON_0035875","primary somatosensory area barrel field layer 6b")</f>
        <v/>
      </c>
      <c r="B2252" t="inlineStr">
        <is>
          <t>&lt;http://purl.obolibrary.org/obo/UBERON_0035875&gt;</t>
        </is>
      </c>
      <c r="C2252" t="inlineStr">
        <is>
          <t>Primary somatosensory area, barrel field, layer 6b</t>
        </is>
      </c>
      <c r="D2252" t="inlineStr">
        <is>
          <t>&lt;http://purl.obolibrary.org/obo/MBA_1062&gt;</t>
        </is>
      </c>
    </row>
    <row r="2253">
      <c r="A2253">
        <f>HYPERLINK("https://www.ebi.ac.uk/ols/ontologies/uberon/terms?iri=http://purl.obolibrary.org/obo/UBERON_0008933","primary somatosensory cortex")</f>
        <v/>
      </c>
      <c r="B2253" t="inlineStr">
        <is>
          <t>&lt;http://purl.obolibrary.org/obo/UBERON_0008933&gt;</t>
        </is>
      </c>
      <c r="C2253" t="inlineStr">
        <is>
          <t>primary somatosensory cortex (area S1, areas 3,1,2)</t>
        </is>
      </c>
      <c r="D2253" t="inlineStr">
        <is>
          <t>&lt;http://purl.obolibrary.org/obo/DHBA_10209&gt;</t>
        </is>
      </c>
    </row>
    <row r="2254">
      <c r="A2254">
        <f>HYPERLINK("https://www.ebi.ac.uk/ols/ontologies/uberon/terms?iri=http://purl.obolibrary.org/obo/UBERON_0008933","primary somatosensory cortex")</f>
        <v/>
      </c>
      <c r="B2254" t="inlineStr">
        <is>
          <t>&lt;http://purl.obolibrary.org/obo/UBERON_0008933&gt;</t>
        </is>
      </c>
      <c r="C2254" t="inlineStr">
        <is>
          <t>Primary somatosensory area</t>
        </is>
      </c>
      <c r="D2254" t="inlineStr">
        <is>
          <t>&lt;http://purl.obolibrary.org/obo/MBA_322&gt;</t>
        </is>
      </c>
    </row>
    <row r="2255">
      <c r="A2255">
        <f>HYPERLINK("https://www.ebi.ac.uk/ols/ontologies/uberon/terms?iri=http://purl.obolibrary.org/obo/UBERON_0022434","primary superior olive")</f>
        <v/>
      </c>
      <c r="B2255" t="inlineStr">
        <is>
          <t>&lt;http://purl.obolibrary.org/obo/UBERON_0022434&gt;</t>
        </is>
      </c>
      <c r="C2255" t="inlineStr">
        <is>
          <t>superior olivary nucleus</t>
        </is>
      </c>
      <c r="D2255" t="inlineStr">
        <is>
          <t>&lt;http://purl.obolibrary.org/obo/DHBA_12468&gt;</t>
        </is>
      </c>
    </row>
    <row r="2256">
      <c r="A2256">
        <f>HYPERLINK("https://www.ebi.ac.uk/ols/ontologies/uberon/terms?iri=http://purl.obolibrary.org/obo/UBERON_0022434","primary superior olive")</f>
        <v/>
      </c>
      <c r="B2256" t="inlineStr">
        <is>
          <t>&lt;http://purl.obolibrary.org/obo/UBERON_0022434&gt;</t>
        </is>
      </c>
      <c r="C2256" t="inlineStr">
        <is>
          <t>superior olive, left</t>
        </is>
      </c>
      <c r="D2256" t="inlineStr">
        <is>
          <t>&lt;http://purl.obolibrary.org/obo/HBA_9182&gt;</t>
        </is>
      </c>
    </row>
    <row r="2257">
      <c r="A2257">
        <f>HYPERLINK("https://www.ebi.ac.uk/ols/ontologies/uberon/terms?iri=http://purl.obolibrary.org/obo/UBERON_0035907","primary visual area, layer 2/3")</f>
        <v/>
      </c>
      <c r="B2257" t="inlineStr">
        <is>
          <t>&lt;http://purl.obolibrary.org/obo/UBERON_0035907&gt;</t>
        </is>
      </c>
      <c r="C2257" t="inlineStr">
        <is>
          <t>Primary visual area, layer 2/3</t>
        </is>
      </c>
      <c r="D2257" t="inlineStr">
        <is>
          <t>&lt;http://purl.obolibrary.org/obo/MBA_821&gt;</t>
        </is>
      </c>
    </row>
    <row r="2258">
      <c r="A2258">
        <f>HYPERLINK("https://www.ebi.ac.uk/ols/ontologies/uberon/terms?iri=http://purl.obolibrary.org/obo/UBERON_0035904","primary visual area, layer 4")</f>
        <v/>
      </c>
      <c r="B2258" t="inlineStr">
        <is>
          <t>&lt;http://purl.obolibrary.org/obo/UBERON_0035904&gt;</t>
        </is>
      </c>
      <c r="C2258" t="inlineStr">
        <is>
          <t>Primary visual area, layer 4</t>
        </is>
      </c>
      <c r="D2258" t="inlineStr">
        <is>
          <t>&lt;http://purl.obolibrary.org/obo/MBA_721&gt;</t>
        </is>
      </c>
    </row>
    <row r="2259">
      <c r="A2259">
        <f>HYPERLINK("https://www.ebi.ac.uk/ols/ontologies/uberon/terms?iri=http://purl.obolibrary.org/obo/UBERON_0035906","primary visual area, layer 5")</f>
        <v/>
      </c>
      <c r="B2259" t="inlineStr">
        <is>
          <t>&lt;http://purl.obolibrary.org/obo/UBERON_0035906&gt;</t>
        </is>
      </c>
      <c r="C2259" t="inlineStr">
        <is>
          <t>Primary visual area, layer 5</t>
        </is>
      </c>
      <c r="D2259" t="inlineStr">
        <is>
          <t>&lt;http://purl.obolibrary.org/obo/MBA_778&gt;</t>
        </is>
      </c>
    </row>
    <row r="2260">
      <c r="A2260">
        <f>HYPERLINK("https://www.ebi.ac.uk/ols/ontologies/uberon/terms?iri=http://purl.obolibrary.org/obo/UBERON_0035892","primary visual area, layer 6a")</f>
        <v/>
      </c>
      <c r="B2260" t="inlineStr">
        <is>
          <t>&lt;http://purl.obolibrary.org/obo/UBERON_0035892&gt;</t>
        </is>
      </c>
      <c r="C2260" t="inlineStr">
        <is>
          <t>Primary visual area, layer 6a</t>
        </is>
      </c>
      <c r="D2260" t="inlineStr">
        <is>
          <t>&lt;http://purl.obolibrary.org/obo/MBA_33&gt;</t>
        </is>
      </c>
    </row>
    <row r="2261">
      <c r="A2261">
        <f>HYPERLINK("https://www.ebi.ac.uk/ols/ontologies/uberon/terms?iri=http://purl.obolibrary.org/obo/UBERON_0002436","primary visual cortex")</f>
        <v/>
      </c>
      <c r="B2261" t="inlineStr">
        <is>
          <t>&lt;http://purl.obolibrary.org/obo/UBERON_0002436&gt;</t>
        </is>
      </c>
      <c r="C2261" t="inlineStr">
        <is>
          <t>Primary visual area</t>
        </is>
      </c>
      <c r="D2261" t="inlineStr">
        <is>
          <t>&lt;http://purl.obolibrary.org/obo/MBA_385&gt;</t>
        </is>
      </c>
    </row>
    <row r="2262">
      <c r="A2262">
        <f>HYPERLINK("https://www.ebi.ac.uk/ols/ontologies/uberon/terms?iri=http://purl.obolibrary.org/obo/UBERON_0002436","primary visual cortex")</f>
        <v/>
      </c>
      <c r="B2262" t="inlineStr">
        <is>
          <t>&lt;http://purl.obolibrary.org/obo/UBERON_0002436&gt;</t>
        </is>
      </c>
      <c r="C2262" t="inlineStr">
        <is>
          <t>primary visual cortex (V1, striate cortex, area 17)</t>
        </is>
      </c>
      <c r="D2262" t="inlineStr">
        <is>
          <t>&lt;http://purl.obolibrary.org/obo/PBA_10026&gt;</t>
        </is>
      </c>
    </row>
    <row r="2263">
      <c r="A2263">
        <f>HYPERLINK("https://www.ebi.ac.uk/ols/ontologies/uberon/terms?iri=http://purl.obolibrary.org/obo/UBERON_0002158","principal inferior olivary nucleus")</f>
        <v/>
      </c>
      <c r="B2263" t="inlineStr">
        <is>
          <t>&lt;http://purl.obolibrary.org/obo/UBERON_0002158&gt;</t>
        </is>
      </c>
      <c r="C2263" t="inlineStr">
        <is>
          <t>inferior olive, principal nucleus</t>
        </is>
      </c>
      <c r="D2263" t="inlineStr">
        <is>
          <t>&lt;http://purl.obolibrary.org/obo/DHBA_12610&gt;</t>
        </is>
      </c>
    </row>
    <row r="2264">
      <c r="A2264">
        <f>HYPERLINK("https://www.ebi.ac.uk/ols/ontologies/uberon/terms?iri=http://purl.obolibrary.org/obo/UBERON_0002158","principal inferior olivary nucleus")</f>
        <v/>
      </c>
      <c r="B2264" t="inlineStr">
        <is>
          <t>&lt;http://purl.obolibrary.org/obo/UBERON_0002158&gt;</t>
        </is>
      </c>
      <c r="C2264" t="inlineStr">
        <is>
          <t>principal inferior olivary nucleus, left</t>
        </is>
      </c>
      <c r="D2264" t="inlineStr">
        <is>
          <t>&lt;http://purl.obolibrary.org/obo/HBA_9564&gt;</t>
        </is>
      </c>
    </row>
    <row r="2265">
      <c r="A2265">
        <f>HYPERLINK("https://www.ebi.ac.uk/ols/ontologies/uberon/terms?iri=http://purl.obolibrary.org/obo/UBERON_0011178","principal nucleus of stria terminalis")</f>
        <v/>
      </c>
      <c r="B2265" t="inlineStr">
        <is>
          <t>&lt;http://purl.obolibrary.org/obo/UBERON_0011178&gt;</t>
        </is>
      </c>
      <c r="C2265" t="inlineStr">
        <is>
          <t>Bed nuclei of the stria terminalis, posterior division, principal nucleus</t>
        </is>
      </c>
      <c r="D2265" t="inlineStr">
        <is>
          <t>&lt;http://purl.obolibrary.org/obo/MBA_578&gt;</t>
        </is>
      </c>
    </row>
    <row r="2266">
      <c r="A2266">
        <f>HYPERLINK("https://www.ebi.ac.uk/ols/ontologies/uberon/terms?iri=http://purl.obolibrary.org/obo/UBERON_0002572","principal pretectal nucleus")</f>
        <v/>
      </c>
      <c r="B2266" t="inlineStr">
        <is>
          <t>&lt;http://purl.obolibrary.org/obo/UBERON_0002572&gt;</t>
        </is>
      </c>
      <c r="C2266" t="inlineStr">
        <is>
          <t>principal pretectal nucleus</t>
        </is>
      </c>
      <c r="D2266" t="inlineStr">
        <is>
          <t>&lt;http://purl.obolibrary.org/obo/DMBA_16586&gt;</t>
        </is>
      </c>
    </row>
    <row r="2267">
      <c r="A2267">
        <f>HYPERLINK("https://www.ebi.ac.uk/ols/ontologies/uberon/terms?iri=http://purl.obolibrary.org/obo/UBERON_0002572","principal pretectal nucleus")</f>
        <v/>
      </c>
      <c r="B2267" t="inlineStr">
        <is>
          <t>&lt;http://purl.obolibrary.org/obo/UBERON_0002572&gt;</t>
        </is>
      </c>
      <c r="C2267" t="inlineStr">
        <is>
          <t>principal pretectal nucleus</t>
        </is>
      </c>
      <c r="D2267" t="inlineStr">
        <is>
          <t>&lt;http://purl.obolibrary.org/obo/HBA_9089&gt;</t>
        </is>
      </c>
    </row>
    <row r="2268">
      <c r="A2268">
        <f>HYPERLINK("https://www.ebi.ac.uk/ols/ontologies/uberon/terms?iri=http://purl.obolibrary.org/obo/UBERON_0002597","principal sensory nucleus of trigeminal nerve")</f>
        <v/>
      </c>
      <c r="B2268" t="inlineStr">
        <is>
          <t>&lt;http://purl.obolibrary.org/obo/UBERON_0002597&gt;</t>
        </is>
      </c>
      <c r="C2268" t="inlineStr">
        <is>
          <t>principal sensory nucleus of trigeminal nerve</t>
        </is>
      </c>
      <c r="D2268" t="inlineStr">
        <is>
          <t>&lt;http://purl.obolibrary.org/obo/DHBA_12444&gt;</t>
        </is>
      </c>
    </row>
    <row r="2269">
      <c r="A2269">
        <f>HYPERLINK("https://www.ebi.ac.uk/ols/ontologies/uberon/terms?iri=http://purl.obolibrary.org/obo/UBERON_0002597","principal sensory nucleus of trigeminal nerve")</f>
        <v/>
      </c>
      <c r="B2269" t="inlineStr">
        <is>
          <t>&lt;http://purl.obolibrary.org/obo/UBERON_0002597&gt;</t>
        </is>
      </c>
      <c r="C2269" t="inlineStr">
        <is>
          <t>principal sensory nucleus of trigeminal nerve, left</t>
        </is>
      </c>
      <c r="D2269" t="inlineStr">
        <is>
          <t>&lt;http://purl.obolibrary.org/obo/HBA_9207&gt;</t>
        </is>
      </c>
    </row>
    <row r="2270">
      <c r="A2270">
        <f>HYPERLINK("https://www.ebi.ac.uk/ols/ontologies/uberon/terms?iri=http://purl.obolibrary.org/obo/UBERON_0002597","principal sensory nucleus of trigeminal nerve")</f>
        <v/>
      </c>
      <c r="B2270" t="inlineStr">
        <is>
          <t>&lt;http://purl.obolibrary.org/obo/UBERON_0002597&gt;</t>
        </is>
      </c>
      <c r="C2270" t="inlineStr">
        <is>
          <t>Principal sensory nucleus of the trigeminal</t>
        </is>
      </c>
      <c r="D2270" t="inlineStr">
        <is>
          <t>&lt;http://purl.obolibrary.org/obo/MBA_7&gt;</t>
        </is>
      </c>
    </row>
    <row r="2271">
      <c r="A2271">
        <f>HYPERLINK("https://www.ebi.ac.uk/ols/ontologies/uberon/terms?iri=http://purl.obolibrary.org/obo/UBERON_0002981","pulvinar nucleus")</f>
        <v/>
      </c>
      <c r="B2271" t="inlineStr">
        <is>
          <t>&lt;http://purl.obolibrary.org/obo/UBERON_0002981&gt;</t>
        </is>
      </c>
      <c r="C2271" t="inlineStr">
        <is>
          <t>pulvinar of thalamus</t>
        </is>
      </c>
      <c r="D2271" t="inlineStr">
        <is>
          <t>&lt;http://purl.obolibrary.org/obo/DHBA_10409&gt;</t>
        </is>
      </c>
    </row>
    <row r="2272">
      <c r="A2272">
        <f>HYPERLINK("https://www.ebi.ac.uk/ols/ontologies/uberon/terms?iri=http://purl.obolibrary.org/obo/UBERON_0001874","putamen")</f>
        <v/>
      </c>
      <c r="B2272" t="inlineStr">
        <is>
          <t>&lt;http://purl.obolibrary.org/obo/UBERON_0001874&gt;</t>
        </is>
      </c>
      <c r="C2272" t="inlineStr">
        <is>
          <t>putamen</t>
        </is>
      </c>
      <c r="D2272" t="inlineStr">
        <is>
          <t>&lt;http://purl.obolibrary.org/obo/DHBA_10338&gt;</t>
        </is>
      </c>
    </row>
    <row r="2273">
      <c r="A2273">
        <f>HYPERLINK("https://www.ebi.ac.uk/ols/ontologies/uberon/terms?iri=http://purl.obolibrary.org/obo/UBERON_0001874","putamen")</f>
        <v/>
      </c>
      <c r="B2273" t="inlineStr">
        <is>
          <t>&lt;http://purl.obolibrary.org/obo/UBERON_0001874&gt;</t>
        </is>
      </c>
      <c r="C2273" t="inlineStr">
        <is>
          <t>putamen</t>
        </is>
      </c>
      <c r="D2273" t="inlineStr">
        <is>
          <t>&lt;http://purl.obolibrary.org/obo/DMBA_15857&gt;</t>
        </is>
      </c>
    </row>
    <row r="2274">
      <c r="A2274">
        <f>HYPERLINK("https://www.ebi.ac.uk/ols/ontologies/uberon/terms?iri=http://purl.obolibrary.org/obo/UBERON_0001874","putamen")</f>
        <v/>
      </c>
      <c r="B2274" t="inlineStr">
        <is>
          <t>&lt;http://purl.obolibrary.org/obo/UBERON_0001874&gt;</t>
        </is>
      </c>
      <c r="C2274" t="inlineStr">
        <is>
          <t>putamen</t>
        </is>
      </c>
      <c r="D2274" t="inlineStr">
        <is>
          <t>&lt;http://purl.obolibrary.org/obo/HBA_4287&gt;</t>
        </is>
      </c>
    </row>
    <row r="2275">
      <c r="A2275">
        <f>HYPERLINK("https://www.ebi.ac.uk/ols/ontologies/uberon/terms?iri=http://purl.obolibrary.org/obo/UBERON_0001874","putamen")</f>
        <v/>
      </c>
      <c r="B2275" t="inlineStr">
        <is>
          <t>&lt;http://purl.obolibrary.org/obo/UBERON_0001874&gt;</t>
        </is>
      </c>
      <c r="C2275" t="inlineStr">
        <is>
          <t>putamen</t>
        </is>
      </c>
      <c r="D2275" t="inlineStr">
        <is>
          <t>&lt;http://purl.obolibrary.org/obo/PBA_10086&gt;</t>
        </is>
      </c>
    </row>
    <row r="2276">
      <c r="A2276">
        <f>HYPERLINK("https://www.ebi.ac.uk/ols/ontologies/uberon/terms?iri=http://purl.obolibrary.org/obo/UBERON_0005159","pyramid of medulla oblongata")</f>
        <v/>
      </c>
      <c r="B2276" t="inlineStr">
        <is>
          <t>&lt;http://purl.obolibrary.org/obo/UBERON_0005159&gt;</t>
        </is>
      </c>
      <c r="C2276" t="inlineStr">
        <is>
          <t>pyramidal part of medulla oblongata</t>
        </is>
      </c>
      <c r="D2276" t="inlineStr">
        <is>
          <t>&lt;http://purl.obolibrary.org/obo/DHBA_12535&gt;</t>
        </is>
      </c>
    </row>
    <row r="2277">
      <c r="A2277">
        <f>HYPERLINK("https://www.ebi.ac.uk/ols/ontologies/uberon/terms?iri=http://purl.obolibrary.org/obo/UBERON_0002755","pyramidal decussation")</f>
        <v/>
      </c>
      <c r="B2277" t="inlineStr">
        <is>
          <t>&lt;http://purl.obolibrary.org/obo/UBERON_0002755&gt;</t>
        </is>
      </c>
      <c r="C2277" t="inlineStr">
        <is>
          <t>pyramidal decussation</t>
        </is>
      </c>
      <c r="D2277" t="inlineStr">
        <is>
          <t>&lt;http://purl.obolibrary.org/obo/DHBA_12772&gt;</t>
        </is>
      </c>
    </row>
    <row r="2278">
      <c r="A2278">
        <f>HYPERLINK("https://www.ebi.ac.uk/ols/ontologies/uberon/terms?iri=http://purl.obolibrary.org/obo/UBERON_0002755","pyramidal decussation")</f>
        <v/>
      </c>
      <c r="B2278" t="inlineStr">
        <is>
          <t>&lt;http://purl.obolibrary.org/obo/UBERON_0002755&gt;</t>
        </is>
      </c>
      <c r="C2278" t="inlineStr">
        <is>
          <t>pyramidal tract decussation</t>
        </is>
      </c>
      <c r="D2278" t="inlineStr">
        <is>
          <t>&lt;http://purl.obolibrary.org/obo/DMBA_17760&gt;</t>
        </is>
      </c>
    </row>
    <row r="2279">
      <c r="A2279">
        <f>HYPERLINK("https://www.ebi.ac.uk/ols/ontologies/uberon/terms?iri=http://purl.obolibrary.org/obo/UBERON_0002755","pyramidal decussation")</f>
        <v/>
      </c>
      <c r="B2279" t="inlineStr">
        <is>
          <t>&lt;http://purl.obolibrary.org/obo/UBERON_0002755&gt;</t>
        </is>
      </c>
      <c r="C2279" t="inlineStr">
        <is>
          <t>pyramidal decussation</t>
        </is>
      </c>
      <c r="D2279" t="inlineStr">
        <is>
          <t>&lt;http://purl.obolibrary.org/obo/HBA_12965&gt;</t>
        </is>
      </c>
    </row>
    <row r="2280">
      <c r="A2280">
        <f>HYPERLINK("https://www.ebi.ac.uk/ols/ontologies/uberon/terms?iri=http://purl.obolibrary.org/obo/UBERON_0002755","pyramidal decussation")</f>
        <v/>
      </c>
      <c r="B2280" t="inlineStr">
        <is>
          <t>&lt;http://purl.obolibrary.org/obo/UBERON_0002755&gt;</t>
        </is>
      </c>
      <c r="C2280" t="inlineStr">
        <is>
          <t>pyramidal decussation</t>
        </is>
      </c>
      <c r="D2280" t="inlineStr">
        <is>
          <t>&lt;http://purl.obolibrary.org/obo/MBA_198&gt;</t>
        </is>
      </c>
    </row>
    <row r="2281">
      <c r="A2281">
        <f>HYPERLINK("https://www.ebi.ac.uk/ols/ontologies/uberon/terms?iri=http://purl.obolibrary.org/obo/UBERON_0014548","pyramidal layer of CA1")</f>
        <v/>
      </c>
      <c r="B2281" t="inlineStr">
        <is>
          <t>&lt;http://purl.obolibrary.org/obo/UBERON_0014548&gt;</t>
        </is>
      </c>
      <c r="C2281" t="inlineStr">
        <is>
          <t>Field CA1, stratum pyramidale</t>
        </is>
      </c>
      <c r="D2281" t="inlineStr">
        <is>
          <t>&lt;http://purl.obolibrary.org/obo/DMBA_16133&gt;</t>
        </is>
      </c>
    </row>
    <row r="2282">
      <c r="A2282">
        <f>HYPERLINK("https://www.ebi.ac.uk/ols/ontologies/uberon/terms?iri=http://purl.obolibrary.org/obo/UBERON_0014548","pyramidal layer of CA1")</f>
        <v/>
      </c>
      <c r="B2282" t="inlineStr">
        <is>
          <t>&lt;http://purl.obolibrary.org/obo/UBERON_0014548&gt;</t>
        </is>
      </c>
      <c r="C2282" t="inlineStr">
        <is>
          <t>Field CA1, pyramidal layer</t>
        </is>
      </c>
      <c r="D2282" t="inlineStr">
        <is>
          <t>&lt;http://purl.obolibrary.org/obo/MBA_407&gt;</t>
        </is>
      </c>
    </row>
    <row r="2283">
      <c r="A2283">
        <f>HYPERLINK("https://www.ebi.ac.uk/ols/ontologies/uberon/terms?iri=http://purl.obolibrary.org/obo/UBERON_0014548","pyramidal layer of CA1")</f>
        <v/>
      </c>
      <c r="B2283" t="inlineStr">
        <is>
          <t>&lt;http://purl.obolibrary.org/obo/UBERON_0014548&gt;</t>
        </is>
      </c>
      <c r="C2283" t="inlineStr">
        <is>
          <t>stratum pyramidale of CA1</t>
        </is>
      </c>
      <c r="D2283" t="inlineStr">
        <is>
          <t>&lt;http://purl.obolibrary.org/obo/PBA_10060&gt;</t>
        </is>
      </c>
    </row>
    <row r="2284">
      <c r="A2284">
        <f>HYPERLINK("https://www.ebi.ac.uk/ols/ontologies/uberon/terms?iri=http://purl.obolibrary.org/obo/UBERON_0014549","pyramidal layer of CA2")</f>
        <v/>
      </c>
      <c r="B2284" t="inlineStr">
        <is>
          <t>&lt;http://purl.obolibrary.org/obo/UBERON_0014549&gt;</t>
        </is>
      </c>
      <c r="C2284" t="inlineStr">
        <is>
          <t>Field CA2, pyramidal layer</t>
        </is>
      </c>
      <c r="D2284" t="inlineStr">
        <is>
          <t>&lt;http://purl.obolibrary.org/obo/MBA_446&gt;</t>
        </is>
      </c>
    </row>
    <row r="2285">
      <c r="A2285">
        <f>HYPERLINK("https://www.ebi.ac.uk/ols/ontologies/uberon/terms?iri=http://purl.obolibrary.org/obo/UBERON_0014549","pyramidal layer of CA2")</f>
        <v/>
      </c>
      <c r="B2285" t="inlineStr">
        <is>
          <t>&lt;http://purl.obolibrary.org/obo/UBERON_0014549&gt;</t>
        </is>
      </c>
      <c r="C2285" t="inlineStr">
        <is>
          <t>stratum pyramidale of CA2</t>
        </is>
      </c>
      <c r="D2285" t="inlineStr">
        <is>
          <t>&lt;http://purl.obolibrary.org/obo/PBA_10065&gt;</t>
        </is>
      </c>
    </row>
    <row r="2286">
      <c r="A2286">
        <f>HYPERLINK("https://www.ebi.ac.uk/ols/ontologies/uberon/terms?iri=http://purl.obolibrary.org/obo/UBERON_0014550","pyramidal layer of CA3")</f>
        <v/>
      </c>
      <c r="B2286" t="inlineStr">
        <is>
          <t>&lt;http://purl.obolibrary.org/obo/UBERON_0014550&gt;</t>
        </is>
      </c>
      <c r="C2286" t="inlineStr">
        <is>
          <t>Field CA3, pyramidal layer</t>
        </is>
      </c>
      <c r="D2286" t="inlineStr">
        <is>
          <t>&lt;http://purl.obolibrary.org/obo/MBA_495&gt;</t>
        </is>
      </c>
    </row>
    <row r="2287">
      <c r="A2287">
        <f>HYPERLINK("https://www.ebi.ac.uk/ols/ontologies/uberon/terms?iri=http://purl.obolibrary.org/obo/UBERON_0014550","pyramidal layer of CA3")</f>
        <v/>
      </c>
      <c r="B2287" t="inlineStr">
        <is>
          <t>&lt;http://purl.obolibrary.org/obo/UBERON_0014550&gt;</t>
        </is>
      </c>
      <c r="C2287" t="inlineStr">
        <is>
          <t>stratum pyramidale of CA3</t>
        </is>
      </c>
      <c r="D2287" t="inlineStr">
        <is>
          <t>&lt;http://purl.obolibrary.org/obo/PBA_10070&gt;</t>
        </is>
      </c>
    </row>
    <row r="2288">
      <c r="A2288">
        <f>HYPERLINK("https://www.ebi.ac.uk/ols/ontologies/uberon/terms?iri=http://purl.obolibrary.org/obo/UBERON_0035924","radiation of corpus callosum")</f>
        <v/>
      </c>
      <c r="B2288" t="inlineStr">
        <is>
          <t>&lt;http://purl.obolibrary.org/obo/UBERON_0035924&gt;</t>
        </is>
      </c>
      <c r="C2288" t="inlineStr">
        <is>
          <t>radiations of corpus callosum</t>
        </is>
      </c>
      <c r="D2288" t="inlineStr">
        <is>
          <t>&lt;http://purl.obolibrary.org/obo/DHBA_12026&gt;</t>
        </is>
      </c>
    </row>
    <row r="2289">
      <c r="A2289">
        <f>HYPERLINK("https://www.ebi.ac.uk/ols/ontologies/uberon/terms?iri=http://purl.obolibrary.org/obo/UBERON_0035924","radiation of corpus callosum")</f>
        <v/>
      </c>
      <c r="B2289" t="inlineStr">
        <is>
          <t>&lt;http://purl.obolibrary.org/obo/UBERON_0035924&gt;</t>
        </is>
      </c>
      <c r="C2289" t="inlineStr">
        <is>
          <t>radiations of corpus callosum</t>
        </is>
      </c>
      <c r="D2289" t="inlineStr">
        <is>
          <t>&lt;http://purl.obolibrary.org/obo/HBA_265504962&gt;</t>
        </is>
      </c>
    </row>
    <row r="2290">
      <c r="A2290">
        <f>HYPERLINK("https://www.ebi.ac.uk/ols/ontologies/uberon/terms?iri=http://purl.obolibrary.org/obo/UBERON_0001947","red nucleus")</f>
        <v/>
      </c>
      <c r="B2290" t="inlineStr">
        <is>
          <t>&lt;http://purl.obolibrary.org/obo/UBERON_0001947&gt;</t>
        </is>
      </c>
      <c r="C2290" t="inlineStr">
        <is>
          <t>red nucleus</t>
        </is>
      </c>
      <c r="D2290" t="inlineStr">
        <is>
          <t>&lt;http://purl.obolibrary.org/obo/DHBA_12247&gt;</t>
        </is>
      </c>
    </row>
    <row r="2291">
      <c r="A2291">
        <f>HYPERLINK("https://www.ebi.ac.uk/ols/ontologies/uberon/terms?iri=http://purl.obolibrary.org/obo/UBERON_0001947","red nucleus")</f>
        <v/>
      </c>
      <c r="B2291" t="inlineStr">
        <is>
          <t>&lt;http://purl.obolibrary.org/obo/UBERON_0001947&gt;</t>
        </is>
      </c>
      <c r="C2291" t="inlineStr">
        <is>
          <t>red nucleus</t>
        </is>
      </c>
      <c r="D2291" t="inlineStr">
        <is>
          <t>&lt;http://purl.obolibrary.org/obo/HBA_9053&gt;</t>
        </is>
      </c>
    </row>
    <row r="2292">
      <c r="A2292">
        <f>HYPERLINK("https://www.ebi.ac.uk/ols/ontologies/uberon/terms?iri=http://purl.obolibrary.org/obo/UBERON_0001947","red nucleus")</f>
        <v/>
      </c>
      <c r="B2292" t="inlineStr">
        <is>
          <t>&lt;http://purl.obolibrary.org/obo/UBERON_0001947&gt;</t>
        </is>
      </c>
      <c r="C2292" t="inlineStr">
        <is>
          <t>Red nucleus</t>
        </is>
      </c>
      <c r="D2292" t="inlineStr">
        <is>
          <t>&lt;http://purl.obolibrary.org/obo/MBA_214&gt;</t>
        </is>
      </c>
    </row>
    <row r="2293">
      <c r="A2293">
        <f>HYPERLINK("https://www.ebi.ac.uk/ols/ontologies/uberon/terms?iri=http://purl.obolibrary.org/obo/UBERON_0002749","regional part of cerebellar cortex")</f>
        <v/>
      </c>
      <c r="B2293" t="inlineStr">
        <is>
          <t>&lt;http://purl.obolibrary.org/obo/UBERON_0002749&gt;</t>
        </is>
      </c>
      <c r="C2293" t="inlineStr">
        <is>
          <t>vermis, anterior lobe portion</t>
        </is>
      </c>
      <c r="D2293" t="inlineStr">
        <is>
          <t>&lt;http://purl.obolibrary.org/obo/DHBA_12379&gt;</t>
        </is>
      </c>
    </row>
    <row r="2294">
      <c r="A2294">
        <f>HYPERLINK("https://www.ebi.ac.uk/ols/ontologies/uberon/terms?iri=http://purl.obolibrary.org/obo/UBERON_0002749","regional part of cerebellar cortex")</f>
        <v/>
      </c>
      <c r="B2294" t="inlineStr">
        <is>
          <t>&lt;http://purl.obolibrary.org/obo/UBERON_0002749&gt;</t>
        </is>
      </c>
      <c r="C2294" t="inlineStr">
        <is>
          <t>vermis, posterior lobe portion</t>
        </is>
      </c>
      <c r="D2294" t="inlineStr">
        <is>
          <t>&lt;http://purl.obolibrary.org/obo/DHBA_12380&gt;</t>
        </is>
      </c>
    </row>
    <row r="2295">
      <c r="A2295">
        <f>HYPERLINK("https://www.ebi.ac.uk/ols/ontologies/uberon/terms?iri=http://purl.obolibrary.org/obo/UBERON_0002749","regional part of cerebellar cortex")</f>
        <v/>
      </c>
      <c r="B2295" t="inlineStr">
        <is>
          <t>&lt;http://purl.obolibrary.org/obo/UBERON_0002749&gt;</t>
        </is>
      </c>
      <c r="C2295" t="inlineStr">
        <is>
          <t>vermis, posterior lobe portion, superior part</t>
        </is>
      </c>
      <c r="D2295" t="inlineStr">
        <is>
          <t>&lt;http://purl.obolibrary.org/obo/DHBA_12381&gt;</t>
        </is>
      </c>
    </row>
    <row r="2296">
      <c r="A2296">
        <f>HYPERLINK("https://www.ebi.ac.uk/ols/ontologies/uberon/terms?iri=http://purl.obolibrary.org/obo/UBERON_0002749","regional part of cerebellar cortex")</f>
        <v/>
      </c>
      <c r="B2296" t="inlineStr">
        <is>
          <t>&lt;http://purl.obolibrary.org/obo/UBERON_0002749&gt;</t>
        </is>
      </c>
      <c r="C2296" t="inlineStr">
        <is>
          <t>vermis, posterior lobe portion, inferior part</t>
        </is>
      </c>
      <c r="D2296" t="inlineStr">
        <is>
          <t>&lt;http://purl.obolibrary.org/obo/DHBA_12382&gt;</t>
        </is>
      </c>
    </row>
    <row r="2297">
      <c r="A2297">
        <f>HYPERLINK("https://www.ebi.ac.uk/ols/ontologies/uberon/terms?iri=http://purl.obolibrary.org/obo/UBERON_0002749","regional part of cerebellar cortex")</f>
        <v/>
      </c>
      <c r="B2297" t="inlineStr">
        <is>
          <t>&lt;http://purl.obolibrary.org/obo/UBERON_0002749&gt;</t>
        </is>
      </c>
      <c r="C2297" t="inlineStr">
        <is>
          <t>vermis, flocculonodular lobe portion (nodulus)</t>
        </is>
      </c>
      <c r="D2297" t="inlineStr">
        <is>
          <t>&lt;http://purl.obolibrary.org/obo/DHBA_12383&gt;</t>
        </is>
      </c>
    </row>
    <row r="2298">
      <c r="A2298">
        <f>HYPERLINK("https://www.ebi.ac.uk/ols/ontologies/uberon/terms?iri=http://purl.obolibrary.org/obo/UBERON_0002749","regional part of cerebellar cortex")</f>
        <v/>
      </c>
      <c r="B2298" t="inlineStr">
        <is>
          <t>&lt;http://purl.obolibrary.org/obo/UBERON_0002749&gt;</t>
        </is>
      </c>
      <c r="C2298" t="inlineStr">
        <is>
          <t>paravermis, posterior lobe portion, superior part</t>
        </is>
      </c>
      <c r="D2298" t="inlineStr">
        <is>
          <t>&lt;http://purl.obolibrary.org/obo/DHBA_12387&gt;</t>
        </is>
      </c>
    </row>
    <row r="2299">
      <c r="A2299">
        <f>HYPERLINK("https://www.ebi.ac.uk/ols/ontologies/uberon/terms?iri=http://purl.obolibrary.org/obo/UBERON_0002749","regional part of cerebellar cortex")</f>
        <v/>
      </c>
      <c r="B2299" t="inlineStr">
        <is>
          <t>&lt;http://purl.obolibrary.org/obo/UBERON_0002749&gt;</t>
        </is>
      </c>
      <c r="C2299" t="inlineStr">
        <is>
          <t>paravermis, posterior lobe portion, inferior part</t>
        </is>
      </c>
      <c r="D2299" t="inlineStr">
        <is>
          <t>&lt;http://purl.obolibrary.org/obo/DHBA_12388&gt;</t>
        </is>
      </c>
    </row>
    <row r="2300">
      <c r="A2300">
        <f>HYPERLINK("https://www.ebi.ac.uk/ols/ontologies/uberon/terms?iri=http://purl.obolibrary.org/obo/UBERON_0002749","regional part of cerebellar cortex")</f>
        <v/>
      </c>
      <c r="B2300" t="inlineStr">
        <is>
          <t>&lt;http://purl.obolibrary.org/obo/UBERON_0002749&gt;</t>
        </is>
      </c>
      <c r="C2300" t="inlineStr">
        <is>
          <t>lateral hemisphere, anterior lobe portion</t>
        </is>
      </c>
      <c r="D2300" t="inlineStr">
        <is>
          <t>&lt;http://purl.obolibrary.org/obo/DHBA_12391&gt;</t>
        </is>
      </c>
    </row>
    <row r="2301">
      <c r="A2301">
        <f>HYPERLINK("https://www.ebi.ac.uk/ols/ontologies/uberon/terms?iri=http://purl.obolibrary.org/obo/UBERON_0002749","regional part of cerebellar cortex")</f>
        <v/>
      </c>
      <c r="B2301" t="inlineStr">
        <is>
          <t>&lt;http://purl.obolibrary.org/obo/UBERON_0002749&gt;</t>
        </is>
      </c>
      <c r="C2301" t="inlineStr">
        <is>
          <t>lateral hemisphere, posterior lobe portion</t>
        </is>
      </c>
      <c r="D2301" t="inlineStr">
        <is>
          <t>&lt;http://purl.obolibrary.org/obo/DHBA_12392&gt;</t>
        </is>
      </c>
    </row>
    <row r="2302">
      <c r="A2302">
        <f>HYPERLINK("https://www.ebi.ac.uk/ols/ontologies/uberon/terms?iri=http://purl.obolibrary.org/obo/UBERON_0002749","regional part of cerebellar cortex")</f>
        <v/>
      </c>
      <c r="B2302" t="inlineStr">
        <is>
          <t>&lt;http://purl.obolibrary.org/obo/UBERON_0002749&gt;</t>
        </is>
      </c>
      <c r="C2302" t="inlineStr">
        <is>
          <t>lateral hemisphere, posterior lobe portion, superior part</t>
        </is>
      </c>
      <c r="D2302" t="inlineStr">
        <is>
          <t>&lt;http://purl.obolibrary.org/obo/DHBA_12393&gt;</t>
        </is>
      </c>
    </row>
    <row r="2303">
      <c r="A2303">
        <f>HYPERLINK("https://www.ebi.ac.uk/ols/ontologies/uberon/terms?iri=http://purl.obolibrary.org/obo/UBERON_0002749","regional part of cerebellar cortex")</f>
        <v/>
      </c>
      <c r="B2303" t="inlineStr">
        <is>
          <t>&lt;http://purl.obolibrary.org/obo/UBERON_0002749&gt;</t>
        </is>
      </c>
      <c r="C2303" t="inlineStr">
        <is>
          <t>lateral hemisphere, posterior lobe portion, inferior part</t>
        </is>
      </c>
      <c r="D2303" t="inlineStr">
        <is>
          <t>&lt;http://purl.obolibrary.org/obo/DHBA_12394&gt;</t>
        </is>
      </c>
    </row>
    <row r="2304">
      <c r="A2304">
        <f>HYPERLINK("https://www.ebi.ac.uk/ols/ontologies/uberon/terms?iri=http://purl.obolibrary.org/obo/UBERON_0002749","regional part of cerebellar cortex")</f>
        <v/>
      </c>
      <c r="B2304" t="inlineStr">
        <is>
          <t>&lt;http://purl.obolibrary.org/obo/UBERON_0002749&gt;</t>
        </is>
      </c>
      <c r="C2304" t="inlineStr">
        <is>
          <t>lateral hemisphere, flocculonodular lobe portion</t>
        </is>
      </c>
      <c r="D2304" t="inlineStr">
        <is>
          <t>&lt;http://purl.obolibrary.org/obo/DHBA_12395&gt;</t>
        </is>
      </c>
    </row>
    <row r="2305">
      <c r="A2305">
        <f>HYPERLINK("https://www.ebi.ac.uk/ols/ontologies/uberon/terms?iri=http://purl.obolibrary.org/obo/UBERON_0002749","regional part of cerebellar cortex")</f>
        <v/>
      </c>
      <c r="B2305" t="inlineStr">
        <is>
          <t>&lt;http://purl.obolibrary.org/obo/UBERON_0002749&gt;</t>
        </is>
      </c>
      <c r="C2305" t="inlineStr">
        <is>
          <t>lobule I (lingula)</t>
        </is>
      </c>
      <c r="D2305" t="inlineStr">
        <is>
          <t>&lt;http://purl.obolibrary.org/obo/DHBA_12839&gt;</t>
        </is>
      </c>
    </row>
    <row r="2306">
      <c r="A2306">
        <f>HYPERLINK("https://www.ebi.ac.uk/ols/ontologies/uberon/terms?iri=http://purl.obolibrary.org/obo/UBERON_0002749","regional part of cerebellar cortex")</f>
        <v/>
      </c>
      <c r="B2306" t="inlineStr">
        <is>
          <t>&lt;http://purl.obolibrary.org/obo/UBERON_0002749&gt;</t>
        </is>
      </c>
      <c r="C2306" t="inlineStr">
        <is>
          <t>lobule II (central lobule and wing, anterior part)</t>
        </is>
      </c>
      <c r="D2306" t="inlineStr">
        <is>
          <t>&lt;http://purl.obolibrary.org/obo/DHBA_12840&gt;</t>
        </is>
      </c>
    </row>
    <row r="2307">
      <c r="A2307">
        <f>HYPERLINK("https://www.ebi.ac.uk/ols/ontologies/uberon/terms?iri=http://purl.obolibrary.org/obo/UBERON_0002749","regional part of cerebellar cortex")</f>
        <v/>
      </c>
      <c r="B2307" t="inlineStr">
        <is>
          <t>&lt;http://purl.obolibrary.org/obo/UBERON_0002749&gt;</t>
        </is>
      </c>
      <c r="C2307" t="inlineStr">
        <is>
          <t>lobule VIIIA (pyramis and biventral lobule, anterior part)</t>
        </is>
      </c>
      <c r="D2307" t="inlineStr">
        <is>
          <t>&lt;http://purl.obolibrary.org/obo/DHBA_12849&gt;</t>
        </is>
      </c>
    </row>
    <row r="2308">
      <c r="A2308">
        <f>HYPERLINK("https://www.ebi.ac.uk/ols/ontologies/uberon/terms?iri=http://purl.obolibrary.org/obo/UBERON_0002749","regional part of cerebellar cortex")</f>
        <v/>
      </c>
      <c r="B2308" t="inlineStr">
        <is>
          <t>&lt;http://purl.obolibrary.org/obo/UBERON_0002749&gt;</t>
        </is>
      </c>
      <c r="C2308" t="inlineStr">
        <is>
          <t>molecular layer of VeA</t>
        </is>
      </c>
      <c r="D2308" t="inlineStr">
        <is>
          <t>&lt;http://purl.obolibrary.org/obo/DHBA_13237&gt;</t>
        </is>
      </c>
    </row>
    <row r="2309">
      <c r="A2309">
        <f>HYPERLINK("https://www.ebi.ac.uk/ols/ontologies/uberon/terms?iri=http://purl.obolibrary.org/obo/UBERON_0002749","regional part of cerebellar cortex")</f>
        <v/>
      </c>
      <c r="B2309" t="inlineStr">
        <is>
          <t>&lt;http://purl.obolibrary.org/obo/UBERON_0002749&gt;</t>
        </is>
      </c>
      <c r="C2309" t="inlineStr">
        <is>
          <t>Purkinje cell layer of VeA</t>
        </is>
      </c>
      <c r="D2309" t="inlineStr">
        <is>
          <t>&lt;http://purl.obolibrary.org/obo/DHBA_13238&gt;</t>
        </is>
      </c>
    </row>
    <row r="2310">
      <c r="A2310">
        <f>HYPERLINK("https://www.ebi.ac.uk/ols/ontologies/uberon/terms?iri=http://purl.obolibrary.org/obo/UBERON_0002749","regional part of cerebellar cortex")</f>
        <v/>
      </c>
      <c r="B2310" t="inlineStr">
        <is>
          <t>&lt;http://purl.obolibrary.org/obo/UBERON_0002749&gt;</t>
        </is>
      </c>
      <c r="C2310" t="inlineStr">
        <is>
          <t>granular cell layer of VeA</t>
        </is>
      </c>
      <c r="D2310" t="inlineStr">
        <is>
          <t>&lt;http://purl.obolibrary.org/obo/DHBA_13239&gt;</t>
        </is>
      </c>
    </row>
    <row r="2311">
      <c r="A2311">
        <f>HYPERLINK("https://www.ebi.ac.uk/ols/ontologies/uberon/terms?iri=http://purl.obolibrary.org/obo/UBERON_0002749","regional part of cerebellar cortex")</f>
        <v/>
      </c>
      <c r="B2311" t="inlineStr">
        <is>
          <t>&lt;http://purl.obolibrary.org/obo/UBERON_0002749&gt;</t>
        </is>
      </c>
      <c r="C2311" t="inlineStr">
        <is>
          <t>molecular layer of VePs</t>
        </is>
      </c>
      <c r="D2311" t="inlineStr">
        <is>
          <t>&lt;http://purl.obolibrary.org/obo/DHBA_13240&gt;</t>
        </is>
      </c>
    </row>
    <row r="2312">
      <c r="A2312">
        <f>HYPERLINK("https://www.ebi.ac.uk/ols/ontologies/uberon/terms?iri=http://purl.obolibrary.org/obo/UBERON_0002749","regional part of cerebellar cortex")</f>
        <v/>
      </c>
      <c r="B2312" t="inlineStr">
        <is>
          <t>&lt;http://purl.obolibrary.org/obo/UBERON_0002749&gt;</t>
        </is>
      </c>
      <c r="C2312" t="inlineStr">
        <is>
          <t>Purkinje cell layer of VePs</t>
        </is>
      </c>
      <c r="D2312" t="inlineStr">
        <is>
          <t>&lt;http://purl.obolibrary.org/obo/DHBA_13241&gt;</t>
        </is>
      </c>
    </row>
    <row r="2313">
      <c r="A2313">
        <f>HYPERLINK("https://www.ebi.ac.uk/ols/ontologies/uberon/terms?iri=http://purl.obolibrary.org/obo/UBERON_0002749","regional part of cerebellar cortex")</f>
        <v/>
      </c>
      <c r="B2313" t="inlineStr">
        <is>
          <t>&lt;http://purl.obolibrary.org/obo/UBERON_0002749&gt;</t>
        </is>
      </c>
      <c r="C2313" t="inlineStr">
        <is>
          <t>granular cell layer of VePs</t>
        </is>
      </c>
      <c r="D2313" t="inlineStr">
        <is>
          <t>&lt;http://purl.obolibrary.org/obo/DHBA_13242&gt;</t>
        </is>
      </c>
    </row>
    <row r="2314">
      <c r="A2314">
        <f>HYPERLINK("https://www.ebi.ac.uk/ols/ontologies/uberon/terms?iri=http://purl.obolibrary.org/obo/UBERON_0002749","regional part of cerebellar cortex")</f>
        <v/>
      </c>
      <c r="B2314" t="inlineStr">
        <is>
          <t>&lt;http://purl.obolibrary.org/obo/UBERON_0002749&gt;</t>
        </is>
      </c>
      <c r="C2314" t="inlineStr">
        <is>
          <t>molecular layer of VePi</t>
        </is>
      </c>
      <c r="D2314" t="inlineStr">
        <is>
          <t>&lt;http://purl.obolibrary.org/obo/DHBA_13243&gt;</t>
        </is>
      </c>
    </row>
    <row r="2315">
      <c r="A2315">
        <f>HYPERLINK("https://www.ebi.ac.uk/ols/ontologies/uberon/terms?iri=http://purl.obolibrary.org/obo/UBERON_0002749","regional part of cerebellar cortex")</f>
        <v/>
      </c>
      <c r="B2315" t="inlineStr">
        <is>
          <t>&lt;http://purl.obolibrary.org/obo/UBERON_0002749&gt;</t>
        </is>
      </c>
      <c r="C2315" t="inlineStr">
        <is>
          <t>Purkinje cell layer of VePi</t>
        </is>
      </c>
      <c r="D2315" t="inlineStr">
        <is>
          <t>&lt;http://purl.obolibrary.org/obo/DHBA_13244&gt;</t>
        </is>
      </c>
    </row>
    <row r="2316">
      <c r="A2316">
        <f>HYPERLINK("https://www.ebi.ac.uk/ols/ontologies/uberon/terms?iri=http://purl.obolibrary.org/obo/UBERON_0002749","regional part of cerebellar cortex")</f>
        <v/>
      </c>
      <c r="B2316" t="inlineStr">
        <is>
          <t>&lt;http://purl.obolibrary.org/obo/UBERON_0002749&gt;</t>
        </is>
      </c>
      <c r="C2316" t="inlineStr">
        <is>
          <t>granular cell layer of VePi</t>
        </is>
      </c>
      <c r="D2316" t="inlineStr">
        <is>
          <t>&lt;http://purl.obolibrary.org/obo/DHBA_13245&gt;</t>
        </is>
      </c>
    </row>
    <row r="2317">
      <c r="A2317">
        <f>HYPERLINK("https://www.ebi.ac.uk/ols/ontologies/uberon/terms?iri=http://purl.obolibrary.org/obo/UBERON_0002749","regional part of cerebellar cortex")</f>
        <v/>
      </c>
      <c r="B2317" t="inlineStr">
        <is>
          <t>&lt;http://purl.obolibrary.org/obo/UBERON_0002749&gt;</t>
        </is>
      </c>
      <c r="C2317" t="inlineStr">
        <is>
          <t>molecular layer of VeF</t>
        </is>
      </c>
      <c r="D2317" t="inlineStr">
        <is>
          <t>&lt;http://purl.obolibrary.org/obo/DHBA_13246&gt;</t>
        </is>
      </c>
    </row>
    <row r="2318">
      <c r="A2318">
        <f>HYPERLINK("https://www.ebi.ac.uk/ols/ontologies/uberon/terms?iri=http://purl.obolibrary.org/obo/UBERON_0002749","regional part of cerebellar cortex")</f>
        <v/>
      </c>
      <c r="B2318" t="inlineStr">
        <is>
          <t>&lt;http://purl.obolibrary.org/obo/UBERON_0002749&gt;</t>
        </is>
      </c>
      <c r="C2318" t="inlineStr">
        <is>
          <t>Purkinje cell layer of VeF</t>
        </is>
      </c>
      <c r="D2318" t="inlineStr">
        <is>
          <t>&lt;http://purl.obolibrary.org/obo/DHBA_13247&gt;</t>
        </is>
      </c>
    </row>
    <row r="2319">
      <c r="A2319">
        <f>HYPERLINK("https://www.ebi.ac.uk/ols/ontologies/uberon/terms?iri=http://purl.obolibrary.org/obo/UBERON_0002749","regional part of cerebellar cortex")</f>
        <v/>
      </c>
      <c r="B2319" t="inlineStr">
        <is>
          <t>&lt;http://purl.obolibrary.org/obo/UBERON_0002749&gt;</t>
        </is>
      </c>
      <c r="C2319" t="inlineStr">
        <is>
          <t>granular cell layer of VeF</t>
        </is>
      </c>
      <c r="D2319" t="inlineStr">
        <is>
          <t>&lt;http://purl.obolibrary.org/obo/DHBA_13248&gt;</t>
        </is>
      </c>
    </row>
    <row r="2320">
      <c r="A2320">
        <f>HYPERLINK("https://www.ebi.ac.uk/ols/ontologies/uberon/terms?iri=http://purl.obolibrary.org/obo/UBERON_0002749","regional part of cerebellar cortex")</f>
        <v/>
      </c>
      <c r="B2320" t="inlineStr">
        <is>
          <t>&lt;http://purl.obolibrary.org/obo/UBERON_0002749&gt;</t>
        </is>
      </c>
      <c r="C2320" t="inlineStr">
        <is>
          <t>molecular layer of PVA</t>
        </is>
      </c>
      <c r="D2320" t="inlineStr">
        <is>
          <t>&lt;http://purl.obolibrary.org/obo/DHBA_13249&gt;</t>
        </is>
      </c>
    </row>
    <row r="2321">
      <c r="A2321">
        <f>HYPERLINK("https://www.ebi.ac.uk/ols/ontologies/uberon/terms?iri=http://purl.obolibrary.org/obo/UBERON_0002749","regional part of cerebellar cortex")</f>
        <v/>
      </c>
      <c r="B2321" t="inlineStr">
        <is>
          <t>&lt;http://purl.obolibrary.org/obo/UBERON_0002749&gt;</t>
        </is>
      </c>
      <c r="C2321" t="inlineStr">
        <is>
          <t>Purkinje cell layer of PVA</t>
        </is>
      </c>
      <c r="D2321" t="inlineStr">
        <is>
          <t>&lt;http://purl.obolibrary.org/obo/DHBA_13250&gt;</t>
        </is>
      </c>
    </row>
    <row r="2322">
      <c r="A2322">
        <f>HYPERLINK("https://www.ebi.ac.uk/ols/ontologies/uberon/terms?iri=http://purl.obolibrary.org/obo/UBERON_0002749","regional part of cerebellar cortex")</f>
        <v/>
      </c>
      <c r="B2322" t="inlineStr">
        <is>
          <t>&lt;http://purl.obolibrary.org/obo/UBERON_0002749&gt;</t>
        </is>
      </c>
      <c r="C2322" t="inlineStr">
        <is>
          <t>granular cell layer of PVA</t>
        </is>
      </c>
      <c r="D2322" t="inlineStr">
        <is>
          <t>&lt;http://purl.obolibrary.org/obo/DHBA_13251&gt;</t>
        </is>
      </c>
    </row>
    <row r="2323">
      <c r="A2323">
        <f>HYPERLINK("https://www.ebi.ac.uk/ols/ontologies/uberon/terms?iri=http://purl.obolibrary.org/obo/UBERON_0002749","regional part of cerebellar cortex")</f>
        <v/>
      </c>
      <c r="B2323" t="inlineStr">
        <is>
          <t>&lt;http://purl.obolibrary.org/obo/UBERON_0002749&gt;</t>
        </is>
      </c>
      <c r="C2323" t="inlineStr">
        <is>
          <t>molecular layer of PVPs</t>
        </is>
      </c>
      <c r="D2323" t="inlineStr">
        <is>
          <t>&lt;http://purl.obolibrary.org/obo/DHBA_13252&gt;</t>
        </is>
      </c>
    </row>
    <row r="2324">
      <c r="A2324">
        <f>HYPERLINK("https://www.ebi.ac.uk/ols/ontologies/uberon/terms?iri=http://purl.obolibrary.org/obo/UBERON_0002749","regional part of cerebellar cortex")</f>
        <v/>
      </c>
      <c r="B2324" t="inlineStr">
        <is>
          <t>&lt;http://purl.obolibrary.org/obo/UBERON_0002749&gt;</t>
        </is>
      </c>
      <c r="C2324" t="inlineStr">
        <is>
          <t>Purkinje cell layer of PVPs</t>
        </is>
      </c>
      <c r="D2324" t="inlineStr">
        <is>
          <t>&lt;http://purl.obolibrary.org/obo/DHBA_13253&gt;</t>
        </is>
      </c>
    </row>
    <row r="2325">
      <c r="A2325">
        <f>HYPERLINK("https://www.ebi.ac.uk/ols/ontologies/uberon/terms?iri=http://purl.obolibrary.org/obo/UBERON_0002749","regional part of cerebellar cortex")</f>
        <v/>
      </c>
      <c r="B2325" t="inlineStr">
        <is>
          <t>&lt;http://purl.obolibrary.org/obo/UBERON_0002749&gt;</t>
        </is>
      </c>
      <c r="C2325" t="inlineStr">
        <is>
          <t>granular cell layer of PVPs</t>
        </is>
      </c>
      <c r="D2325" t="inlineStr">
        <is>
          <t>&lt;http://purl.obolibrary.org/obo/DHBA_13254&gt;</t>
        </is>
      </c>
    </row>
    <row r="2326">
      <c r="A2326">
        <f>HYPERLINK("https://www.ebi.ac.uk/ols/ontologies/uberon/terms?iri=http://purl.obolibrary.org/obo/UBERON_0002749","regional part of cerebellar cortex")</f>
        <v/>
      </c>
      <c r="B2326" t="inlineStr">
        <is>
          <t>&lt;http://purl.obolibrary.org/obo/UBERON_0002749&gt;</t>
        </is>
      </c>
      <c r="C2326" t="inlineStr">
        <is>
          <t>molecular layer of PVPi</t>
        </is>
      </c>
      <c r="D2326" t="inlineStr">
        <is>
          <t>&lt;http://purl.obolibrary.org/obo/DHBA_13255&gt;</t>
        </is>
      </c>
    </row>
    <row r="2327">
      <c r="A2327">
        <f>HYPERLINK("https://www.ebi.ac.uk/ols/ontologies/uberon/terms?iri=http://purl.obolibrary.org/obo/UBERON_0002749","regional part of cerebellar cortex")</f>
        <v/>
      </c>
      <c r="B2327" t="inlineStr">
        <is>
          <t>&lt;http://purl.obolibrary.org/obo/UBERON_0002749&gt;</t>
        </is>
      </c>
      <c r="C2327" t="inlineStr">
        <is>
          <t>Purkinje cell layer of PVPi</t>
        </is>
      </c>
      <c r="D2327" t="inlineStr">
        <is>
          <t>&lt;http://purl.obolibrary.org/obo/DHBA_13256&gt;</t>
        </is>
      </c>
    </row>
    <row r="2328">
      <c r="A2328">
        <f>HYPERLINK("https://www.ebi.ac.uk/ols/ontologies/uberon/terms?iri=http://purl.obolibrary.org/obo/UBERON_0002749","regional part of cerebellar cortex")</f>
        <v/>
      </c>
      <c r="B2328" t="inlineStr">
        <is>
          <t>&lt;http://purl.obolibrary.org/obo/UBERON_0002749&gt;</t>
        </is>
      </c>
      <c r="C2328" t="inlineStr">
        <is>
          <t>granular cell layer of PVPi</t>
        </is>
      </c>
      <c r="D2328" t="inlineStr">
        <is>
          <t>&lt;http://purl.obolibrary.org/obo/DHBA_13257&gt;</t>
        </is>
      </c>
    </row>
    <row r="2329">
      <c r="A2329">
        <f>HYPERLINK("https://www.ebi.ac.uk/ols/ontologies/uberon/terms?iri=http://purl.obolibrary.org/obo/UBERON_0002749","regional part of cerebellar cortex")</f>
        <v/>
      </c>
      <c r="B2329" t="inlineStr">
        <is>
          <t>&lt;http://purl.obolibrary.org/obo/UBERON_0002749&gt;</t>
        </is>
      </c>
      <c r="C2329" t="inlineStr">
        <is>
          <t>molecular layer of CBLA</t>
        </is>
      </c>
      <c r="D2329" t="inlineStr">
        <is>
          <t>&lt;http://purl.obolibrary.org/obo/DHBA_13261&gt;</t>
        </is>
      </c>
    </row>
    <row r="2330">
      <c r="A2330">
        <f>HYPERLINK("https://www.ebi.ac.uk/ols/ontologies/uberon/terms?iri=http://purl.obolibrary.org/obo/UBERON_0002749","regional part of cerebellar cortex")</f>
        <v/>
      </c>
      <c r="B2330" t="inlineStr">
        <is>
          <t>&lt;http://purl.obolibrary.org/obo/UBERON_0002749&gt;</t>
        </is>
      </c>
      <c r="C2330" t="inlineStr">
        <is>
          <t>Purkinje cell layer of CBLA</t>
        </is>
      </c>
      <c r="D2330" t="inlineStr">
        <is>
          <t>&lt;http://purl.obolibrary.org/obo/DHBA_13262&gt;</t>
        </is>
      </c>
    </row>
    <row r="2331">
      <c r="A2331">
        <f>HYPERLINK("https://www.ebi.ac.uk/ols/ontologies/uberon/terms?iri=http://purl.obolibrary.org/obo/UBERON_0002749","regional part of cerebellar cortex")</f>
        <v/>
      </c>
      <c r="B2331" t="inlineStr">
        <is>
          <t>&lt;http://purl.obolibrary.org/obo/UBERON_0002749&gt;</t>
        </is>
      </c>
      <c r="C2331" t="inlineStr">
        <is>
          <t>granular cell layer of CBLA</t>
        </is>
      </c>
      <c r="D2331" t="inlineStr">
        <is>
          <t>&lt;http://purl.obolibrary.org/obo/DHBA_13263&gt;</t>
        </is>
      </c>
    </row>
    <row r="2332">
      <c r="A2332">
        <f>HYPERLINK("https://www.ebi.ac.uk/ols/ontologies/uberon/terms?iri=http://purl.obolibrary.org/obo/UBERON_0002749","regional part of cerebellar cortex")</f>
        <v/>
      </c>
      <c r="B2332" t="inlineStr">
        <is>
          <t>&lt;http://purl.obolibrary.org/obo/UBERON_0002749&gt;</t>
        </is>
      </c>
      <c r="C2332" t="inlineStr">
        <is>
          <t>molecular layer of CBLPs</t>
        </is>
      </c>
      <c r="D2332" t="inlineStr">
        <is>
          <t>&lt;http://purl.obolibrary.org/obo/DHBA_13264&gt;</t>
        </is>
      </c>
    </row>
    <row r="2333">
      <c r="A2333">
        <f>HYPERLINK("https://www.ebi.ac.uk/ols/ontologies/uberon/terms?iri=http://purl.obolibrary.org/obo/UBERON_0002749","regional part of cerebellar cortex")</f>
        <v/>
      </c>
      <c r="B2333" t="inlineStr">
        <is>
          <t>&lt;http://purl.obolibrary.org/obo/UBERON_0002749&gt;</t>
        </is>
      </c>
      <c r="C2333" t="inlineStr">
        <is>
          <t>Purkinje cell layer of CBLPs</t>
        </is>
      </c>
      <c r="D2333" t="inlineStr">
        <is>
          <t>&lt;http://purl.obolibrary.org/obo/DHBA_13265&gt;</t>
        </is>
      </c>
    </row>
    <row r="2334">
      <c r="A2334">
        <f>HYPERLINK("https://www.ebi.ac.uk/ols/ontologies/uberon/terms?iri=http://purl.obolibrary.org/obo/UBERON_0002749","regional part of cerebellar cortex")</f>
        <v/>
      </c>
      <c r="B2334" t="inlineStr">
        <is>
          <t>&lt;http://purl.obolibrary.org/obo/UBERON_0002749&gt;</t>
        </is>
      </c>
      <c r="C2334" t="inlineStr">
        <is>
          <t>granular cell layer of CBLPs</t>
        </is>
      </c>
      <c r="D2334" t="inlineStr">
        <is>
          <t>&lt;http://purl.obolibrary.org/obo/DHBA_13266&gt;</t>
        </is>
      </c>
    </row>
    <row r="2335">
      <c r="A2335">
        <f>HYPERLINK("https://www.ebi.ac.uk/ols/ontologies/uberon/terms?iri=http://purl.obolibrary.org/obo/UBERON_0002749","regional part of cerebellar cortex")</f>
        <v/>
      </c>
      <c r="B2335" t="inlineStr">
        <is>
          <t>&lt;http://purl.obolibrary.org/obo/UBERON_0002749&gt;</t>
        </is>
      </c>
      <c r="C2335" t="inlineStr">
        <is>
          <t>molecular layer of CBLPi</t>
        </is>
      </c>
      <c r="D2335" t="inlineStr">
        <is>
          <t>&lt;http://purl.obolibrary.org/obo/DHBA_13267&gt;</t>
        </is>
      </c>
    </row>
    <row r="2336">
      <c r="A2336">
        <f>HYPERLINK("https://www.ebi.ac.uk/ols/ontologies/uberon/terms?iri=http://purl.obolibrary.org/obo/UBERON_0002749","regional part of cerebellar cortex")</f>
        <v/>
      </c>
      <c r="B2336" t="inlineStr">
        <is>
          <t>&lt;http://purl.obolibrary.org/obo/UBERON_0002749&gt;</t>
        </is>
      </c>
      <c r="C2336" t="inlineStr">
        <is>
          <t>Purkinje cell layer of CBLPi</t>
        </is>
      </c>
      <c r="D2336" t="inlineStr">
        <is>
          <t>&lt;http://purl.obolibrary.org/obo/DHBA_13268&gt;</t>
        </is>
      </c>
    </row>
    <row r="2337">
      <c r="A2337">
        <f>HYPERLINK("https://www.ebi.ac.uk/ols/ontologies/uberon/terms?iri=http://purl.obolibrary.org/obo/UBERON_0002749","regional part of cerebellar cortex")</f>
        <v/>
      </c>
      <c r="B2337" t="inlineStr">
        <is>
          <t>&lt;http://purl.obolibrary.org/obo/UBERON_0002749&gt;</t>
        </is>
      </c>
      <c r="C2337" t="inlineStr">
        <is>
          <t>granular cell layer of CBLPi</t>
        </is>
      </c>
      <c r="D2337" t="inlineStr">
        <is>
          <t>&lt;http://purl.obolibrary.org/obo/DHBA_13269&gt;</t>
        </is>
      </c>
    </row>
    <row r="2338">
      <c r="A2338">
        <f>HYPERLINK("https://www.ebi.ac.uk/ols/ontologies/uberon/terms?iri=http://purl.obolibrary.org/obo/UBERON_0002749","regional part of cerebellar cortex")</f>
        <v/>
      </c>
      <c r="B2338" t="inlineStr">
        <is>
          <t>&lt;http://purl.obolibrary.org/obo/UBERON_0002749&gt;</t>
        </is>
      </c>
      <c r="C2338" t="inlineStr">
        <is>
          <t>molecular layer of CBLF</t>
        </is>
      </c>
      <c r="D2338" t="inlineStr">
        <is>
          <t>&lt;http://purl.obolibrary.org/obo/DHBA_13270&gt;</t>
        </is>
      </c>
    </row>
    <row r="2339">
      <c r="A2339">
        <f>HYPERLINK("https://www.ebi.ac.uk/ols/ontologies/uberon/terms?iri=http://purl.obolibrary.org/obo/UBERON_0002749","regional part of cerebellar cortex")</f>
        <v/>
      </c>
      <c r="B2339" t="inlineStr">
        <is>
          <t>&lt;http://purl.obolibrary.org/obo/UBERON_0002749&gt;</t>
        </is>
      </c>
      <c r="C2339" t="inlineStr">
        <is>
          <t>Purkinje cell layer of CBLF</t>
        </is>
      </c>
      <c r="D2339" t="inlineStr">
        <is>
          <t>&lt;http://purl.obolibrary.org/obo/DHBA_13271&gt;</t>
        </is>
      </c>
    </row>
    <row r="2340">
      <c r="A2340">
        <f>HYPERLINK("https://www.ebi.ac.uk/ols/ontologies/uberon/terms?iri=http://purl.obolibrary.org/obo/UBERON_0002749","regional part of cerebellar cortex")</f>
        <v/>
      </c>
      <c r="B2340" t="inlineStr">
        <is>
          <t>&lt;http://purl.obolibrary.org/obo/UBERON_0002749&gt;</t>
        </is>
      </c>
      <c r="C2340" t="inlineStr">
        <is>
          <t>granular cell layer of CBLF</t>
        </is>
      </c>
      <c r="D2340" t="inlineStr">
        <is>
          <t>&lt;http://purl.obolibrary.org/obo/DHBA_13272&gt;</t>
        </is>
      </c>
    </row>
    <row r="2341">
      <c r="A2341">
        <f>HYPERLINK("https://www.ebi.ac.uk/ols/ontologies/uberon/terms?iri=http://purl.obolibrary.org/obo/UBERON_0002749","regional part of cerebellar cortex")</f>
        <v/>
      </c>
      <c r="B2341" t="inlineStr">
        <is>
          <t>&lt;http://purl.obolibrary.org/obo/UBERON_0002749&gt;</t>
        </is>
      </c>
      <c r="C2341" t="inlineStr">
        <is>
          <t>intraculminate fissure</t>
        </is>
      </c>
      <c r="D2341" t="inlineStr">
        <is>
          <t>&lt;http://purl.obolibrary.org/obo/DHBA_266441729&gt;</t>
        </is>
      </c>
    </row>
    <row r="2342">
      <c r="A2342">
        <f>HYPERLINK("https://www.ebi.ac.uk/ols/ontologies/uberon/terms?iri=http://purl.obolibrary.org/obo/UBERON_0002749","regional part of cerebellar cortex")</f>
        <v/>
      </c>
      <c r="B2342" t="inlineStr">
        <is>
          <t>&lt;http://purl.obolibrary.org/obo/UBERON_0002749&gt;</t>
        </is>
      </c>
      <c r="C2342" t="inlineStr">
        <is>
          <t>rhombic lip of cerebellar vermis</t>
        </is>
      </c>
      <c r="D2342" t="inlineStr">
        <is>
          <t>&lt;http://purl.obolibrary.org/obo/DMBA_16815&gt;</t>
        </is>
      </c>
    </row>
    <row r="2343">
      <c r="A2343">
        <f>HYPERLINK("https://www.ebi.ac.uk/ols/ontologies/uberon/terms?iri=http://purl.obolibrary.org/obo/UBERON_0002749","regional part of cerebellar cortex")</f>
        <v/>
      </c>
      <c r="B2343" t="inlineStr">
        <is>
          <t>&lt;http://purl.obolibrary.org/obo/UBERON_0002749&gt;</t>
        </is>
      </c>
      <c r="C2343" t="inlineStr">
        <is>
          <t>external granular layer of CbV</t>
        </is>
      </c>
      <c r="D2343" t="inlineStr">
        <is>
          <t>&lt;http://purl.obolibrary.org/obo/DMBA_16816&gt;</t>
        </is>
      </c>
    </row>
    <row r="2344">
      <c r="A2344">
        <f>HYPERLINK("https://www.ebi.ac.uk/ols/ontologies/uberon/terms?iri=http://purl.obolibrary.org/obo/UBERON_0002749","regional part of cerebellar cortex")</f>
        <v/>
      </c>
      <c r="B2344" t="inlineStr">
        <is>
          <t>&lt;http://purl.obolibrary.org/obo/UBERON_0002749&gt;</t>
        </is>
      </c>
      <c r="C2344" t="inlineStr">
        <is>
          <t>ventricular zone of cerebellar vermis</t>
        </is>
      </c>
      <c r="D2344" t="inlineStr">
        <is>
          <t>&lt;http://purl.obolibrary.org/obo/DMBA_16817&gt;</t>
        </is>
      </c>
    </row>
    <row r="2345">
      <c r="A2345">
        <f>HYPERLINK("https://www.ebi.ac.uk/ols/ontologies/uberon/terms?iri=http://purl.obolibrary.org/obo/UBERON_0002749","regional part of cerebellar cortex")</f>
        <v/>
      </c>
      <c r="B2345" t="inlineStr">
        <is>
          <t>&lt;http://purl.obolibrary.org/obo/UBERON_0002749&gt;</t>
        </is>
      </c>
      <c r="C2345" t="inlineStr">
        <is>
          <t>mantle zone of cerebellar vermis</t>
        </is>
      </c>
      <c r="D2345" t="inlineStr">
        <is>
          <t>&lt;http://purl.obolibrary.org/obo/DMBA_16818&gt;</t>
        </is>
      </c>
    </row>
    <row r="2346">
      <c r="A2346">
        <f>HYPERLINK("https://www.ebi.ac.uk/ols/ontologies/uberon/terms?iri=http://purl.obolibrary.org/obo/UBERON_0002749","regional part of cerebellar cortex")</f>
        <v/>
      </c>
      <c r="B2346" t="inlineStr">
        <is>
          <t>&lt;http://purl.obolibrary.org/obo/UBERON_0002749&gt;</t>
        </is>
      </c>
      <c r="C2346" t="inlineStr">
        <is>
          <t>periventricular stratum of cerebellar vermis</t>
        </is>
      </c>
      <c r="D2346" t="inlineStr">
        <is>
          <t>&lt;http://purl.obolibrary.org/obo/DMBA_16819&gt;</t>
        </is>
      </c>
    </row>
    <row r="2347">
      <c r="A2347">
        <f>HYPERLINK("https://www.ebi.ac.uk/ols/ontologies/uberon/terms?iri=http://purl.obolibrary.org/obo/UBERON_0002749","regional part of cerebellar cortex")</f>
        <v/>
      </c>
      <c r="B2347" t="inlineStr">
        <is>
          <t>&lt;http://purl.obolibrary.org/obo/UBERON_0002749&gt;</t>
        </is>
      </c>
      <c r="C2347" t="inlineStr">
        <is>
          <t>white matter of cerebellar vermis</t>
        </is>
      </c>
      <c r="D2347" t="inlineStr">
        <is>
          <t>&lt;http://purl.obolibrary.org/obo/DMBA_16820&gt;</t>
        </is>
      </c>
    </row>
    <row r="2348">
      <c r="A2348">
        <f>HYPERLINK("https://www.ebi.ac.uk/ols/ontologies/uberon/terms?iri=http://purl.obolibrary.org/obo/UBERON_0002749","regional part of cerebellar cortex")</f>
        <v/>
      </c>
      <c r="B2348" t="inlineStr">
        <is>
          <t>&lt;http://purl.obolibrary.org/obo/UBERON_0002749&gt;</t>
        </is>
      </c>
      <c r="C2348" t="inlineStr">
        <is>
          <t>intermediate stratum of cerebellar vermis</t>
        </is>
      </c>
      <c r="D2348" t="inlineStr">
        <is>
          <t>&lt;http://purl.obolibrary.org/obo/DMBA_16821&gt;</t>
        </is>
      </c>
    </row>
    <row r="2349">
      <c r="A2349">
        <f>HYPERLINK("https://www.ebi.ac.uk/ols/ontologies/uberon/terms?iri=http://purl.obolibrary.org/obo/UBERON_0002749","regional part of cerebellar cortex")</f>
        <v/>
      </c>
      <c r="B2349" t="inlineStr">
        <is>
          <t>&lt;http://purl.obolibrary.org/obo/UBERON_0002749&gt;</t>
        </is>
      </c>
      <c r="C2349" t="inlineStr">
        <is>
          <t>cerebellar nuclei of CbV</t>
        </is>
      </c>
      <c r="D2349" t="inlineStr">
        <is>
          <t>&lt;http://purl.obolibrary.org/obo/DMBA_16822&gt;</t>
        </is>
      </c>
    </row>
    <row r="2350">
      <c r="A2350">
        <f>HYPERLINK("https://www.ebi.ac.uk/ols/ontologies/uberon/terms?iri=http://purl.obolibrary.org/obo/UBERON_0002749","regional part of cerebellar cortex")</f>
        <v/>
      </c>
      <c r="B2350" t="inlineStr">
        <is>
          <t>&lt;http://purl.obolibrary.org/obo/UBERON_0002749&gt;</t>
        </is>
      </c>
      <c r="C2350" t="inlineStr">
        <is>
          <t>medial (fastigial) cerebellar nucleus</t>
        </is>
      </c>
      <c r="D2350" t="inlineStr">
        <is>
          <t>&lt;http://purl.obolibrary.org/obo/DMBA_16823&gt;</t>
        </is>
      </c>
    </row>
    <row r="2351">
      <c r="A2351">
        <f>HYPERLINK("https://www.ebi.ac.uk/ols/ontologies/uberon/terms?iri=http://purl.obolibrary.org/obo/UBERON_0002749","regional part of cerebellar cortex")</f>
        <v/>
      </c>
      <c r="B2351" t="inlineStr">
        <is>
          <t>&lt;http://purl.obolibrary.org/obo/UBERON_0002749&gt;</t>
        </is>
      </c>
      <c r="C2351" t="inlineStr">
        <is>
          <t>medial (main) part of Med</t>
        </is>
      </c>
      <c r="D2351" t="inlineStr">
        <is>
          <t>&lt;http://purl.obolibrary.org/obo/DMBA_16824&gt;</t>
        </is>
      </c>
    </row>
    <row r="2352">
      <c r="A2352">
        <f>HYPERLINK("https://www.ebi.ac.uk/ols/ontologies/uberon/terms?iri=http://purl.obolibrary.org/obo/UBERON_0002749","regional part of cerebellar cortex")</f>
        <v/>
      </c>
      <c r="B2352" t="inlineStr">
        <is>
          <t>&lt;http://purl.obolibrary.org/obo/UBERON_0002749&gt;</t>
        </is>
      </c>
      <c r="C2352" t="inlineStr">
        <is>
          <t>lateral part of Med</t>
        </is>
      </c>
      <c r="D2352" t="inlineStr">
        <is>
          <t>&lt;http://purl.obolibrary.org/obo/DMBA_16825&gt;</t>
        </is>
      </c>
    </row>
    <row r="2353">
      <c r="A2353">
        <f>HYPERLINK("https://www.ebi.ac.uk/ols/ontologies/uberon/terms?iri=http://purl.obolibrary.org/obo/UBERON_0002749","regional part of cerebellar cortex")</f>
        <v/>
      </c>
      <c r="B2353" t="inlineStr">
        <is>
          <t>&lt;http://purl.obolibrary.org/obo/UBERON_0002749&gt;</t>
        </is>
      </c>
      <c r="C2353" t="inlineStr">
        <is>
          <t>dorsolateral part of Med</t>
        </is>
      </c>
      <c r="D2353" t="inlineStr">
        <is>
          <t>&lt;http://purl.obolibrary.org/obo/DMBA_16826&gt;</t>
        </is>
      </c>
    </row>
    <row r="2354">
      <c r="A2354">
        <f>HYPERLINK("https://www.ebi.ac.uk/ols/ontologies/uberon/terms?iri=http://purl.obolibrary.org/obo/UBERON_0002749","regional part of cerebellar cortex")</f>
        <v/>
      </c>
      <c r="B2354" t="inlineStr">
        <is>
          <t>&lt;http://purl.obolibrary.org/obo/UBERON_0002749&gt;</t>
        </is>
      </c>
      <c r="C2354" t="inlineStr">
        <is>
          <t>isthmic vestibulocerebellar nucleus</t>
        </is>
      </c>
      <c r="D2354" t="inlineStr">
        <is>
          <t>&lt;http://purl.obolibrary.org/obo/DMBA_16827&gt;</t>
        </is>
      </c>
    </row>
    <row r="2355">
      <c r="A2355">
        <f>HYPERLINK("https://www.ebi.ac.uk/ols/ontologies/uberon/terms?iri=http://purl.obolibrary.org/obo/UBERON_0002749","regional part of cerebellar cortex")</f>
        <v/>
      </c>
      <c r="B2355" t="inlineStr">
        <is>
          <t>&lt;http://purl.obolibrary.org/obo/UBERON_0002749&gt;</t>
        </is>
      </c>
      <c r="C2355" t="inlineStr">
        <is>
          <t>superficial stratum of cerebellar vermis</t>
        </is>
      </c>
      <c r="D2355" t="inlineStr">
        <is>
          <t>&lt;http://purl.obolibrary.org/obo/DMBA_16828&gt;</t>
        </is>
      </c>
    </row>
    <row r="2356">
      <c r="A2356">
        <f>HYPERLINK("https://www.ebi.ac.uk/ols/ontologies/uberon/terms?iri=http://purl.obolibrary.org/obo/UBERON_0002749","regional part of cerebellar cortex")</f>
        <v/>
      </c>
      <c r="B2356" t="inlineStr">
        <is>
          <t>&lt;http://purl.obolibrary.org/obo/UBERON_0002749&gt;</t>
        </is>
      </c>
      <c r="C2356" t="inlineStr">
        <is>
          <t>cortex of cerebellar vermis</t>
        </is>
      </c>
      <c r="D2356" t="inlineStr">
        <is>
          <t>&lt;http://purl.obolibrary.org/obo/DMBA_16829&gt;</t>
        </is>
      </c>
    </row>
    <row r="2357">
      <c r="A2357">
        <f>HYPERLINK("https://www.ebi.ac.uk/ols/ontologies/uberon/terms?iri=http://purl.obolibrary.org/obo/UBERON_0002749","regional part of cerebellar cortex")</f>
        <v/>
      </c>
      <c r="B2357" t="inlineStr">
        <is>
          <t>&lt;http://purl.obolibrary.org/obo/UBERON_0002749&gt;</t>
        </is>
      </c>
      <c r="C2357" t="inlineStr">
        <is>
          <t>lobule 1 of cerebellar vermis</t>
        </is>
      </c>
      <c r="D2357" t="inlineStr">
        <is>
          <t>&lt;http://purl.obolibrary.org/obo/DMBA_16830&gt;</t>
        </is>
      </c>
    </row>
    <row r="2358">
      <c r="A2358">
        <f>HYPERLINK("https://www.ebi.ac.uk/ols/ontologies/uberon/terms?iri=http://purl.obolibrary.org/obo/UBERON_0002749","regional part of cerebellar cortex")</f>
        <v/>
      </c>
      <c r="B2358" t="inlineStr">
        <is>
          <t>&lt;http://purl.obolibrary.org/obo/UBERON_0002749&gt;</t>
        </is>
      </c>
      <c r="C2358" t="inlineStr">
        <is>
          <t>lobule 2 of cerebellar vermis</t>
        </is>
      </c>
      <c r="D2358" t="inlineStr">
        <is>
          <t>&lt;http://purl.obolibrary.org/obo/DMBA_16831&gt;</t>
        </is>
      </c>
    </row>
    <row r="2359">
      <c r="A2359">
        <f>HYPERLINK("https://www.ebi.ac.uk/ols/ontologies/uberon/terms?iri=http://purl.obolibrary.org/obo/UBERON_0002749","regional part of cerebellar cortex")</f>
        <v/>
      </c>
      <c r="B2359" t="inlineStr">
        <is>
          <t>&lt;http://purl.obolibrary.org/obo/UBERON_0002749&gt;</t>
        </is>
      </c>
      <c r="C2359" t="inlineStr">
        <is>
          <t>lobule 3 of cerebellar vermis</t>
        </is>
      </c>
      <c r="D2359" t="inlineStr">
        <is>
          <t>&lt;http://purl.obolibrary.org/obo/DMBA_16832&gt;</t>
        </is>
      </c>
    </row>
    <row r="2360">
      <c r="A2360">
        <f>HYPERLINK("https://www.ebi.ac.uk/ols/ontologies/uberon/terms?iri=http://purl.obolibrary.org/obo/UBERON_0002749","regional part of cerebellar cortex")</f>
        <v/>
      </c>
      <c r="B2360" t="inlineStr">
        <is>
          <t>&lt;http://purl.obolibrary.org/obo/UBERON_0002749&gt;</t>
        </is>
      </c>
      <c r="C2360" t="inlineStr">
        <is>
          <t>lobule 4 of cerebellar vermis</t>
        </is>
      </c>
      <c r="D2360" t="inlineStr">
        <is>
          <t>&lt;http://purl.obolibrary.org/obo/DMBA_16833&gt;</t>
        </is>
      </c>
    </row>
    <row r="2361">
      <c r="A2361">
        <f>HYPERLINK("https://www.ebi.ac.uk/ols/ontologies/uberon/terms?iri=http://purl.obolibrary.org/obo/UBERON_0002749","regional part of cerebellar cortex")</f>
        <v/>
      </c>
      <c r="B2361" t="inlineStr">
        <is>
          <t>&lt;http://purl.obolibrary.org/obo/UBERON_0002749&gt;</t>
        </is>
      </c>
      <c r="C2361" t="inlineStr">
        <is>
          <t>lobule 5 of cerebellar vermis</t>
        </is>
      </c>
      <c r="D2361" t="inlineStr">
        <is>
          <t>&lt;http://purl.obolibrary.org/obo/DMBA_16834&gt;</t>
        </is>
      </c>
    </row>
    <row r="2362">
      <c r="A2362">
        <f>HYPERLINK("https://www.ebi.ac.uk/ols/ontologies/uberon/terms?iri=http://purl.obolibrary.org/obo/UBERON_0002749","regional part of cerebellar cortex")</f>
        <v/>
      </c>
      <c r="B2362" t="inlineStr">
        <is>
          <t>&lt;http://purl.obolibrary.org/obo/UBERON_0002749&gt;</t>
        </is>
      </c>
      <c r="C2362" t="inlineStr">
        <is>
          <t>lobule 6 of cerebellar vermis</t>
        </is>
      </c>
      <c r="D2362" t="inlineStr">
        <is>
          <t>&lt;http://purl.obolibrary.org/obo/DMBA_16835&gt;</t>
        </is>
      </c>
    </row>
    <row r="2363">
      <c r="A2363">
        <f>HYPERLINK("https://www.ebi.ac.uk/ols/ontologies/uberon/terms?iri=http://purl.obolibrary.org/obo/UBERON_0002749","regional part of cerebellar cortex")</f>
        <v/>
      </c>
      <c r="B2363" t="inlineStr">
        <is>
          <t>&lt;http://purl.obolibrary.org/obo/UBERON_0002749&gt;</t>
        </is>
      </c>
      <c r="C2363" t="inlineStr">
        <is>
          <t>lobule 7 of cerebellar vermis</t>
        </is>
      </c>
      <c r="D2363" t="inlineStr">
        <is>
          <t>&lt;http://purl.obolibrary.org/obo/DMBA_16836&gt;</t>
        </is>
      </c>
    </row>
    <row r="2364">
      <c r="A2364">
        <f>HYPERLINK("https://www.ebi.ac.uk/ols/ontologies/uberon/terms?iri=http://purl.obolibrary.org/obo/UBERON_0002749","regional part of cerebellar cortex")</f>
        <v/>
      </c>
      <c r="B2364" t="inlineStr">
        <is>
          <t>&lt;http://purl.obolibrary.org/obo/UBERON_0002749&gt;</t>
        </is>
      </c>
      <c r="C2364" t="inlineStr">
        <is>
          <t>lobule 8 of cerebellar vermis</t>
        </is>
      </c>
      <c r="D2364" t="inlineStr">
        <is>
          <t>&lt;http://purl.obolibrary.org/obo/DMBA_16837&gt;</t>
        </is>
      </c>
    </row>
    <row r="2365">
      <c r="A2365">
        <f>HYPERLINK("https://www.ebi.ac.uk/ols/ontologies/uberon/terms?iri=http://purl.obolibrary.org/obo/UBERON_0002749","regional part of cerebellar cortex")</f>
        <v/>
      </c>
      <c r="B2365" t="inlineStr">
        <is>
          <t>&lt;http://purl.obolibrary.org/obo/UBERON_0002749&gt;</t>
        </is>
      </c>
      <c r="C2365" t="inlineStr">
        <is>
          <t>lobule 9 of cerebellar vermis</t>
        </is>
      </c>
      <c r="D2365" t="inlineStr">
        <is>
          <t>&lt;http://purl.obolibrary.org/obo/DMBA_16838&gt;</t>
        </is>
      </c>
    </row>
    <row r="2366">
      <c r="A2366">
        <f>HYPERLINK("https://www.ebi.ac.uk/ols/ontologies/uberon/terms?iri=http://purl.obolibrary.org/obo/UBERON_0002749","regional part of cerebellar cortex")</f>
        <v/>
      </c>
      <c r="B2366" t="inlineStr">
        <is>
          <t>&lt;http://purl.obolibrary.org/obo/UBERON_0002749&gt;</t>
        </is>
      </c>
      <c r="C2366" t="inlineStr">
        <is>
          <t>lobule 10 of cerebellar vermis</t>
        </is>
      </c>
      <c r="D2366" t="inlineStr">
        <is>
          <t>&lt;http://purl.obolibrary.org/obo/DMBA_16839&gt;</t>
        </is>
      </c>
    </row>
    <row r="2367">
      <c r="A2367">
        <f>HYPERLINK("https://www.ebi.ac.uk/ols/ontologies/uberon/terms?iri=http://purl.obolibrary.org/obo/UBERON_0002749","regional part of cerebellar cortex")</f>
        <v/>
      </c>
      <c r="B2367" t="inlineStr">
        <is>
          <t>&lt;http://purl.obolibrary.org/obo/UBERON_0002749&gt;</t>
        </is>
      </c>
      <c r="C2367" t="inlineStr">
        <is>
          <t>molecular layer of CbVCx</t>
        </is>
      </c>
      <c r="D2367" t="inlineStr">
        <is>
          <t>&lt;http://purl.obolibrary.org/obo/DMBA_16840&gt;</t>
        </is>
      </c>
    </row>
    <row r="2368">
      <c r="A2368">
        <f>HYPERLINK("https://www.ebi.ac.uk/ols/ontologies/uberon/terms?iri=http://purl.obolibrary.org/obo/UBERON_0002749","regional part of cerebellar cortex")</f>
        <v/>
      </c>
      <c r="B2368" t="inlineStr">
        <is>
          <t>&lt;http://purl.obolibrary.org/obo/UBERON_0002749&gt;</t>
        </is>
      </c>
      <c r="C2368" t="inlineStr">
        <is>
          <t>Purkinje cell layer of CbVCx</t>
        </is>
      </c>
      <c r="D2368" t="inlineStr">
        <is>
          <t>&lt;http://purl.obolibrary.org/obo/DMBA_16841&gt;</t>
        </is>
      </c>
    </row>
    <row r="2369">
      <c r="A2369">
        <f>HYPERLINK("https://www.ebi.ac.uk/ols/ontologies/uberon/terms?iri=http://purl.obolibrary.org/obo/UBERON_0002749","regional part of cerebellar cortex")</f>
        <v/>
      </c>
      <c r="B2369" t="inlineStr">
        <is>
          <t>&lt;http://purl.obolibrary.org/obo/UBERON_0002749&gt;</t>
        </is>
      </c>
      <c r="C2369" t="inlineStr">
        <is>
          <t>internal granular layer of CbVCx</t>
        </is>
      </c>
      <c r="D2369" t="inlineStr">
        <is>
          <t>&lt;http://purl.obolibrary.org/obo/DMBA_16842&gt;</t>
        </is>
      </c>
    </row>
    <row r="2370">
      <c r="A2370">
        <f>HYPERLINK("https://www.ebi.ac.uk/ols/ontologies/uberon/terms?iri=http://purl.obolibrary.org/obo/UBERON_0002749","regional part of cerebellar cortex")</f>
        <v/>
      </c>
      <c r="B2370" t="inlineStr">
        <is>
          <t>&lt;http://purl.obolibrary.org/obo/UBERON_0002749&gt;</t>
        </is>
      </c>
      <c r="C2370" t="inlineStr">
        <is>
          <t>external granular layer of CbH</t>
        </is>
      </c>
      <c r="D2370" t="inlineStr">
        <is>
          <t>&lt;http://purl.obolibrary.org/obo/DMBA_16921&gt;</t>
        </is>
      </c>
    </row>
    <row r="2371">
      <c r="A2371">
        <f>HYPERLINK("https://www.ebi.ac.uk/ols/ontologies/uberon/terms?iri=http://purl.obolibrary.org/obo/UBERON_0002749","regional part of cerebellar cortex")</f>
        <v/>
      </c>
      <c r="B2371" t="inlineStr">
        <is>
          <t>&lt;http://purl.obolibrary.org/obo/UBERON_0002749&gt;</t>
        </is>
      </c>
      <c r="C2371" t="inlineStr">
        <is>
          <t>ventricular zone of CbH</t>
        </is>
      </c>
      <c r="D2371" t="inlineStr">
        <is>
          <t>&lt;http://purl.obolibrary.org/obo/DMBA_16922&gt;</t>
        </is>
      </c>
    </row>
    <row r="2372">
      <c r="A2372">
        <f>HYPERLINK("https://www.ebi.ac.uk/ols/ontologies/uberon/terms?iri=http://purl.obolibrary.org/obo/UBERON_0002749","regional part of cerebellar cortex")</f>
        <v/>
      </c>
      <c r="B2372" t="inlineStr">
        <is>
          <t>&lt;http://purl.obolibrary.org/obo/UBERON_0002749&gt;</t>
        </is>
      </c>
      <c r="C2372" t="inlineStr">
        <is>
          <t>rhombic lip of CbH</t>
        </is>
      </c>
      <c r="D2372" t="inlineStr">
        <is>
          <t>&lt;http://purl.obolibrary.org/obo/DMBA_16923&gt;</t>
        </is>
      </c>
    </row>
    <row r="2373">
      <c r="A2373">
        <f>HYPERLINK("https://www.ebi.ac.uk/ols/ontologies/uberon/terms?iri=http://purl.obolibrary.org/obo/UBERON_0002749","regional part of cerebellar cortex")</f>
        <v/>
      </c>
      <c r="B2373" t="inlineStr">
        <is>
          <t>&lt;http://purl.obolibrary.org/obo/UBERON_0002749&gt;</t>
        </is>
      </c>
      <c r="C2373" t="inlineStr">
        <is>
          <t>mantle zone of CbH</t>
        </is>
      </c>
      <c r="D2373" t="inlineStr">
        <is>
          <t>&lt;http://purl.obolibrary.org/obo/DMBA_16924&gt;</t>
        </is>
      </c>
    </row>
    <row r="2374">
      <c r="A2374">
        <f>HYPERLINK("https://www.ebi.ac.uk/ols/ontologies/uberon/terms?iri=http://purl.obolibrary.org/obo/UBERON_0002749","regional part of cerebellar cortex")</f>
        <v/>
      </c>
      <c r="B2374" t="inlineStr">
        <is>
          <t>&lt;http://purl.obolibrary.org/obo/UBERON_0002749&gt;</t>
        </is>
      </c>
      <c r="C2374" t="inlineStr">
        <is>
          <t>periventricular stratum of CbH</t>
        </is>
      </c>
      <c r="D2374" t="inlineStr">
        <is>
          <t>&lt;http://purl.obolibrary.org/obo/DMBA_16925&gt;</t>
        </is>
      </c>
    </row>
    <row r="2375">
      <c r="A2375">
        <f>HYPERLINK("https://www.ebi.ac.uk/ols/ontologies/uberon/terms?iri=http://purl.obolibrary.org/obo/UBERON_0002749","regional part of cerebellar cortex")</f>
        <v/>
      </c>
      <c r="B2375" t="inlineStr">
        <is>
          <t>&lt;http://purl.obolibrary.org/obo/UBERON_0002749&gt;</t>
        </is>
      </c>
      <c r="C2375" t="inlineStr">
        <is>
          <t>cerebellar white matter</t>
        </is>
      </c>
      <c r="D2375" t="inlineStr">
        <is>
          <t>&lt;http://purl.obolibrary.org/obo/DMBA_16926&gt;</t>
        </is>
      </c>
    </row>
    <row r="2376">
      <c r="A2376">
        <f>HYPERLINK("https://www.ebi.ac.uk/ols/ontologies/uberon/terms?iri=http://purl.obolibrary.org/obo/UBERON_0002749","regional part of cerebellar cortex")</f>
        <v/>
      </c>
      <c r="B2376" t="inlineStr">
        <is>
          <t>&lt;http://purl.obolibrary.org/obo/UBERON_0002749&gt;</t>
        </is>
      </c>
      <c r="C2376" t="inlineStr">
        <is>
          <t>intermediate stratum of CbH</t>
        </is>
      </c>
      <c r="D2376" t="inlineStr">
        <is>
          <t>&lt;http://purl.obolibrary.org/obo/DMBA_16927&gt;</t>
        </is>
      </c>
    </row>
    <row r="2377">
      <c r="A2377">
        <f>HYPERLINK("https://www.ebi.ac.uk/ols/ontologies/uberon/terms?iri=http://purl.obolibrary.org/obo/UBERON_0002749","regional part of cerebellar cortex")</f>
        <v/>
      </c>
      <c r="B2377" t="inlineStr">
        <is>
          <t>&lt;http://purl.obolibrary.org/obo/UBERON_0002749&gt;</t>
        </is>
      </c>
      <c r="C2377" t="inlineStr">
        <is>
          <t>cerebellar nuclei of CbH</t>
        </is>
      </c>
      <c r="D2377" t="inlineStr">
        <is>
          <t>&lt;http://purl.obolibrary.org/obo/DMBA_16928&gt;</t>
        </is>
      </c>
    </row>
    <row r="2378">
      <c r="A2378">
        <f>HYPERLINK("https://www.ebi.ac.uk/ols/ontologies/uberon/terms?iri=http://purl.obolibrary.org/obo/UBERON_0002749","regional part of cerebellar cortex")</f>
        <v/>
      </c>
      <c r="B2378" t="inlineStr">
        <is>
          <t>&lt;http://purl.obolibrary.org/obo/UBERON_0002749&gt;</t>
        </is>
      </c>
      <c r="C2378" t="inlineStr">
        <is>
          <t>intermediate (interpositus) cerebellar nucleus</t>
        </is>
      </c>
      <c r="D2378" t="inlineStr">
        <is>
          <t>&lt;http://purl.obolibrary.org/obo/DMBA_16929&gt;</t>
        </is>
      </c>
    </row>
    <row r="2379">
      <c r="A2379">
        <f>HYPERLINK("https://www.ebi.ac.uk/ols/ontologies/uberon/terms?iri=http://purl.obolibrary.org/obo/UBERON_0002749","regional part of cerebellar cortex")</f>
        <v/>
      </c>
      <c r="B2379" t="inlineStr">
        <is>
          <t>&lt;http://purl.obolibrary.org/obo/UBERON_0002749&gt;</t>
        </is>
      </c>
      <c r="C2379" t="inlineStr">
        <is>
          <t>dorsolateral part of Int</t>
        </is>
      </c>
      <c r="D2379" t="inlineStr">
        <is>
          <t>&lt;http://purl.obolibrary.org/obo/DMBA_16931&gt;</t>
        </is>
      </c>
    </row>
    <row r="2380">
      <c r="A2380">
        <f>HYPERLINK("https://www.ebi.ac.uk/ols/ontologies/uberon/terms?iri=http://purl.obolibrary.org/obo/UBERON_0002749","regional part of cerebellar cortex")</f>
        <v/>
      </c>
      <c r="B2380" t="inlineStr">
        <is>
          <t>&lt;http://purl.obolibrary.org/obo/UBERON_0002749&gt;</t>
        </is>
      </c>
      <c r="C2380" t="inlineStr">
        <is>
          <t>lateral (dentate) cerebellar nucleus</t>
        </is>
      </c>
      <c r="D2380" t="inlineStr">
        <is>
          <t>&lt;http://purl.obolibrary.org/obo/DMBA_16933&gt;</t>
        </is>
      </c>
    </row>
    <row r="2381">
      <c r="A2381">
        <f>HYPERLINK("https://www.ebi.ac.uk/ols/ontologies/uberon/terms?iri=http://purl.obolibrary.org/obo/UBERON_0002749","regional part of cerebellar cortex")</f>
        <v/>
      </c>
      <c r="B2381" t="inlineStr">
        <is>
          <t>&lt;http://purl.obolibrary.org/obo/UBERON_0002749&gt;</t>
        </is>
      </c>
      <c r="C2381" t="inlineStr">
        <is>
          <t>dorsolateral part of Lat</t>
        </is>
      </c>
      <c r="D2381" t="inlineStr">
        <is>
          <t>&lt;http://purl.obolibrary.org/obo/DMBA_16934&gt;</t>
        </is>
      </c>
    </row>
    <row r="2382">
      <c r="A2382">
        <f>HYPERLINK("https://www.ebi.ac.uk/ols/ontologies/uberon/terms?iri=http://purl.obolibrary.org/obo/UBERON_0002749","regional part of cerebellar cortex")</f>
        <v/>
      </c>
      <c r="B2382" t="inlineStr">
        <is>
          <t>&lt;http://purl.obolibrary.org/obo/UBERON_0002749&gt;</t>
        </is>
      </c>
      <c r="C2382" t="inlineStr">
        <is>
          <t>parvicellular part of Lat</t>
        </is>
      </c>
      <c r="D2382" t="inlineStr">
        <is>
          <t>&lt;http://purl.obolibrary.org/obo/DMBA_16935&gt;</t>
        </is>
      </c>
    </row>
    <row r="2383">
      <c r="A2383">
        <f>HYPERLINK("https://www.ebi.ac.uk/ols/ontologies/uberon/terms?iri=http://purl.obolibrary.org/obo/UBERON_0002749","regional part of cerebellar cortex")</f>
        <v/>
      </c>
      <c r="B2383" t="inlineStr">
        <is>
          <t>&lt;http://purl.obolibrary.org/obo/UBERON_0002749&gt;</t>
        </is>
      </c>
      <c r="C2383" t="inlineStr">
        <is>
          <t>r1 part of vestibulocerebellar nucleus</t>
        </is>
      </c>
      <c r="D2383" t="inlineStr">
        <is>
          <t>&lt;http://purl.obolibrary.org/obo/DMBA_16936&gt;</t>
        </is>
      </c>
    </row>
    <row r="2384">
      <c r="A2384">
        <f>HYPERLINK("https://www.ebi.ac.uk/ols/ontologies/uberon/terms?iri=http://purl.obolibrary.org/obo/UBERON_0002749","regional part of cerebellar cortex")</f>
        <v/>
      </c>
      <c r="B2384" t="inlineStr">
        <is>
          <t>&lt;http://purl.obolibrary.org/obo/UBERON_0002749&gt;</t>
        </is>
      </c>
      <c r="C2384" t="inlineStr">
        <is>
          <t>A4 noradrenergic cell group</t>
        </is>
      </c>
      <c r="D2384" t="inlineStr">
        <is>
          <t>&lt;http://purl.obolibrary.org/obo/DMBA_16937&gt;</t>
        </is>
      </c>
    </row>
    <row r="2385">
      <c r="A2385">
        <f>HYPERLINK("https://www.ebi.ac.uk/ols/ontologies/uberon/terms?iri=http://purl.obolibrary.org/obo/UBERON_0002749","regional part of cerebellar cortex")</f>
        <v/>
      </c>
      <c r="B2385" t="inlineStr">
        <is>
          <t>&lt;http://purl.obolibrary.org/obo/UBERON_0002749&gt;</t>
        </is>
      </c>
      <c r="C2385" t="inlineStr">
        <is>
          <t>superficial stratum of cerebellar hemisphere</t>
        </is>
      </c>
      <c r="D2385" t="inlineStr">
        <is>
          <t>&lt;http://purl.obolibrary.org/obo/DMBA_16938&gt;</t>
        </is>
      </c>
    </row>
    <row r="2386">
      <c r="A2386">
        <f>HYPERLINK("https://www.ebi.ac.uk/ols/ontologies/uberon/terms?iri=http://purl.obolibrary.org/obo/UBERON_0002749","regional part of cerebellar cortex")</f>
        <v/>
      </c>
      <c r="B2386" t="inlineStr">
        <is>
          <t>&lt;http://purl.obolibrary.org/obo/UBERON_0002749&gt;</t>
        </is>
      </c>
      <c r="C2386" t="inlineStr">
        <is>
          <t>cortex of cerebellar hemisphere</t>
        </is>
      </c>
      <c r="D2386" t="inlineStr">
        <is>
          <t>&lt;http://purl.obolibrary.org/obo/DMBA_16939&gt;</t>
        </is>
      </c>
    </row>
    <row r="2387">
      <c r="A2387">
        <f>HYPERLINK("https://www.ebi.ac.uk/ols/ontologies/uberon/terms?iri=http://purl.obolibrary.org/obo/UBERON_0002749","regional part of cerebellar cortex")</f>
        <v/>
      </c>
      <c r="B2387" t="inlineStr">
        <is>
          <t>&lt;http://purl.obolibrary.org/obo/UBERON_0002749&gt;</t>
        </is>
      </c>
      <c r="C2387" t="inlineStr">
        <is>
          <t>crus 1 of the ansiform lobule</t>
        </is>
      </c>
      <c r="D2387" t="inlineStr">
        <is>
          <t>&lt;http://purl.obolibrary.org/obo/DMBA_16941&gt;</t>
        </is>
      </c>
    </row>
    <row r="2388">
      <c r="A2388">
        <f>HYPERLINK("https://www.ebi.ac.uk/ols/ontologies/uberon/terms?iri=http://purl.obolibrary.org/obo/UBERON_0002749","regional part of cerebellar cortex")</f>
        <v/>
      </c>
      <c r="B2388" t="inlineStr">
        <is>
          <t>&lt;http://purl.obolibrary.org/obo/UBERON_0002749&gt;</t>
        </is>
      </c>
      <c r="C2388" t="inlineStr">
        <is>
          <t>crus 2 of the ansiform lobule</t>
        </is>
      </c>
      <c r="D2388" t="inlineStr">
        <is>
          <t>&lt;http://purl.obolibrary.org/obo/DMBA_16942&gt;</t>
        </is>
      </c>
    </row>
    <row r="2389">
      <c r="A2389">
        <f>HYPERLINK("https://www.ebi.ac.uk/ols/ontologies/uberon/terms?iri=http://purl.obolibrary.org/obo/UBERON_0002749","regional part of cerebellar cortex")</f>
        <v/>
      </c>
      <c r="B2389" t="inlineStr">
        <is>
          <t>&lt;http://purl.obolibrary.org/obo/UBERON_0002749&gt;</t>
        </is>
      </c>
      <c r="C2389" t="inlineStr">
        <is>
          <t>copula of the pyramis</t>
        </is>
      </c>
      <c r="D2389" t="inlineStr">
        <is>
          <t>&lt;http://purl.obolibrary.org/obo/DMBA_16944&gt;</t>
        </is>
      </c>
    </row>
    <row r="2390">
      <c r="A2390">
        <f>HYPERLINK("https://www.ebi.ac.uk/ols/ontologies/uberon/terms?iri=http://purl.obolibrary.org/obo/UBERON_0002749","regional part of cerebellar cortex")</f>
        <v/>
      </c>
      <c r="B2390" t="inlineStr">
        <is>
          <t>&lt;http://purl.obolibrary.org/obo/UBERON_0002749&gt;</t>
        </is>
      </c>
      <c r="C2390" t="inlineStr">
        <is>
          <t>molecular layer of CbHCx</t>
        </is>
      </c>
      <c r="D2390" t="inlineStr">
        <is>
          <t>&lt;http://purl.obolibrary.org/obo/DMBA_16947&gt;</t>
        </is>
      </c>
    </row>
    <row r="2391">
      <c r="A2391">
        <f>HYPERLINK("https://www.ebi.ac.uk/ols/ontologies/uberon/terms?iri=http://purl.obolibrary.org/obo/UBERON_0002749","regional part of cerebellar cortex")</f>
        <v/>
      </c>
      <c r="B2391" t="inlineStr">
        <is>
          <t>&lt;http://purl.obolibrary.org/obo/UBERON_0002749&gt;</t>
        </is>
      </c>
      <c r="C2391" t="inlineStr">
        <is>
          <t>Purkinje cell layer of CbHCx</t>
        </is>
      </c>
      <c r="D2391" t="inlineStr">
        <is>
          <t>&lt;http://purl.obolibrary.org/obo/DMBA_16948&gt;</t>
        </is>
      </c>
    </row>
    <row r="2392">
      <c r="A2392">
        <f>HYPERLINK("https://www.ebi.ac.uk/ols/ontologies/uberon/terms?iri=http://purl.obolibrary.org/obo/UBERON_0002749","regional part of cerebellar cortex")</f>
        <v/>
      </c>
      <c r="B2392" t="inlineStr">
        <is>
          <t>&lt;http://purl.obolibrary.org/obo/UBERON_0002749&gt;</t>
        </is>
      </c>
      <c r="C2392" t="inlineStr">
        <is>
          <t>internal granular layer of CbHCx</t>
        </is>
      </c>
      <c r="D2392" t="inlineStr">
        <is>
          <t>&lt;http://purl.obolibrary.org/obo/DMBA_16949&gt;</t>
        </is>
      </c>
    </row>
    <row r="2393">
      <c r="A2393">
        <f>HYPERLINK("https://www.ebi.ac.uk/ols/ontologies/uberon/terms?iri=http://purl.obolibrary.org/obo/UBERON_0002749","regional part of cerebellar cortex")</f>
        <v/>
      </c>
      <c r="B2393" t="inlineStr">
        <is>
          <t>&lt;http://purl.obolibrary.org/obo/UBERON_0002749&gt;</t>
        </is>
      </c>
      <c r="C2393" t="inlineStr">
        <is>
          <t>superficial presubicular path</t>
        </is>
      </c>
      <c r="D2393" t="inlineStr">
        <is>
          <t>&lt;http://purl.obolibrary.org/obo/HBA_265505362&gt;</t>
        </is>
      </c>
    </row>
    <row r="2394">
      <c r="A2394">
        <f>HYPERLINK("https://www.ebi.ac.uk/ols/ontologies/uberon/terms?iri=http://purl.obolibrary.org/obo/UBERON_0002749","regional part of cerebellar cortex")</f>
        <v/>
      </c>
      <c r="B2394" t="inlineStr">
        <is>
          <t>&lt;http://purl.obolibrary.org/obo/UBERON_0002749&gt;</t>
        </is>
      </c>
      <c r="C2394" t="inlineStr">
        <is>
          <t>superficial presubicular path, left</t>
        </is>
      </c>
      <c r="D2394" t="inlineStr">
        <is>
          <t>&lt;http://purl.obolibrary.org/obo/HBA_265505366&gt;</t>
        </is>
      </c>
    </row>
    <row r="2395">
      <c r="A2395">
        <f>HYPERLINK("https://www.ebi.ac.uk/ols/ontologies/uberon/terms?iri=http://purl.obolibrary.org/obo/UBERON_0002749","regional part of cerebellar cortex")</f>
        <v/>
      </c>
      <c r="B2395" t="inlineStr">
        <is>
          <t>&lt;http://purl.obolibrary.org/obo/UBERON_0002749&gt;</t>
        </is>
      </c>
      <c r="C2395" t="inlineStr">
        <is>
          <t>superficial presubicular path, right</t>
        </is>
      </c>
      <c r="D2395" t="inlineStr">
        <is>
          <t>&lt;http://purl.obolibrary.org/obo/HBA_265505370&gt;</t>
        </is>
      </c>
    </row>
    <row r="2396">
      <c r="A2396">
        <f>HYPERLINK("https://www.ebi.ac.uk/ols/ontologies/uberon/terms?iri=http://purl.obolibrary.org/obo/UBERON_0002749","regional part of cerebellar cortex")</f>
        <v/>
      </c>
      <c r="B2396" t="inlineStr">
        <is>
          <t>&lt;http://purl.obolibrary.org/obo/UBERON_0002749&gt;</t>
        </is>
      </c>
      <c r="C2396" t="inlineStr">
        <is>
          <t>I-II</t>
        </is>
      </c>
      <c r="D2396" t="inlineStr">
        <is>
          <t>&lt;http://purl.obolibrary.org/obo/HBA_4700&gt;</t>
        </is>
      </c>
    </row>
    <row r="2397">
      <c r="A2397">
        <f>HYPERLINK("https://www.ebi.ac.uk/ols/ontologies/uberon/terms?iri=http://purl.obolibrary.org/obo/UBERON_0002749","regional part of cerebellar cortex")</f>
        <v/>
      </c>
      <c r="B2397" t="inlineStr">
        <is>
          <t>&lt;http://purl.obolibrary.org/obo/UBERON_0002749&gt;</t>
        </is>
      </c>
      <c r="C2397" t="inlineStr">
        <is>
          <t>III</t>
        </is>
      </c>
      <c r="D2397" t="inlineStr">
        <is>
          <t>&lt;http://purl.obolibrary.org/obo/HBA_4701&gt;</t>
        </is>
      </c>
    </row>
    <row r="2398">
      <c r="A2398">
        <f>HYPERLINK("https://www.ebi.ac.uk/ols/ontologies/uberon/terms?iri=http://purl.obolibrary.org/obo/UBERON_0002749","regional part of cerebellar cortex")</f>
        <v/>
      </c>
      <c r="B2398" t="inlineStr">
        <is>
          <t>&lt;http://purl.obolibrary.org/obo/UBERON_0002749&gt;</t>
        </is>
      </c>
      <c r="C2398" t="inlineStr">
        <is>
          <t>IV</t>
        </is>
      </c>
      <c r="D2398" t="inlineStr">
        <is>
          <t>&lt;http://purl.obolibrary.org/obo/HBA_4702&gt;</t>
        </is>
      </c>
    </row>
    <row r="2399">
      <c r="A2399">
        <f>HYPERLINK("https://www.ebi.ac.uk/ols/ontologies/uberon/terms?iri=http://purl.obolibrary.org/obo/UBERON_0002749","regional part of cerebellar cortex")</f>
        <v/>
      </c>
      <c r="B2399" t="inlineStr">
        <is>
          <t>&lt;http://purl.obolibrary.org/obo/UBERON_0002749&gt;</t>
        </is>
      </c>
      <c r="C2399" t="inlineStr">
        <is>
          <t>V</t>
        </is>
      </c>
      <c r="D2399" t="inlineStr">
        <is>
          <t>&lt;http://purl.obolibrary.org/obo/HBA_4703&gt;</t>
        </is>
      </c>
    </row>
    <row r="2400">
      <c r="A2400">
        <f>HYPERLINK("https://www.ebi.ac.uk/ols/ontologies/uberon/terms?iri=http://purl.obolibrary.org/obo/UBERON_0002749","regional part of cerebellar cortex")</f>
        <v/>
      </c>
      <c r="B2400" t="inlineStr">
        <is>
          <t>&lt;http://purl.obolibrary.org/obo/UBERON_0002749&gt;</t>
        </is>
      </c>
      <c r="C2400" t="inlineStr">
        <is>
          <t>VI</t>
        </is>
      </c>
      <c r="D2400" t="inlineStr">
        <is>
          <t>&lt;http://purl.obolibrary.org/obo/HBA_4705&gt;</t>
        </is>
      </c>
    </row>
    <row r="2401">
      <c r="A2401">
        <f>HYPERLINK("https://www.ebi.ac.uk/ols/ontologies/uberon/terms?iri=http://purl.obolibrary.org/obo/UBERON_0002749","regional part of cerebellar cortex")</f>
        <v/>
      </c>
      <c r="B2401" t="inlineStr">
        <is>
          <t>&lt;http://purl.obolibrary.org/obo/UBERON_0002749&gt;</t>
        </is>
      </c>
      <c r="C2401" t="inlineStr">
        <is>
          <t>VIIIA</t>
        </is>
      </c>
      <c r="D2401" t="inlineStr">
        <is>
          <t>&lt;http://purl.obolibrary.org/obo/HBA_4709&gt;</t>
        </is>
      </c>
    </row>
    <row r="2402">
      <c r="A2402">
        <f>HYPERLINK("https://www.ebi.ac.uk/ols/ontologies/uberon/terms?iri=http://purl.obolibrary.org/obo/UBERON_0002749","regional part of cerebellar cortex")</f>
        <v/>
      </c>
      <c r="B2402" t="inlineStr">
        <is>
          <t>&lt;http://purl.obolibrary.org/obo/UBERON_0002749&gt;</t>
        </is>
      </c>
      <c r="C2402" t="inlineStr">
        <is>
          <t>VIIIB</t>
        </is>
      </c>
      <c r="D2402" t="inlineStr">
        <is>
          <t>&lt;http://purl.obolibrary.org/obo/HBA_4710&gt;</t>
        </is>
      </c>
    </row>
    <row r="2403">
      <c r="A2403">
        <f>HYPERLINK("https://www.ebi.ac.uk/ols/ontologies/uberon/terms?iri=http://purl.obolibrary.org/obo/UBERON_0002749","regional part of cerebellar cortex")</f>
        <v/>
      </c>
      <c r="B2403" t="inlineStr">
        <is>
          <t>&lt;http://purl.obolibrary.org/obo/UBERON_0002749&gt;</t>
        </is>
      </c>
      <c r="C2403" t="inlineStr">
        <is>
          <t>IX</t>
        </is>
      </c>
      <c r="D2403" t="inlineStr">
        <is>
          <t>&lt;http://purl.obolibrary.org/obo/HBA_4711&gt;</t>
        </is>
      </c>
    </row>
    <row r="2404">
      <c r="A2404">
        <f>HYPERLINK("https://www.ebi.ac.uk/ols/ontologies/uberon/terms?iri=http://purl.obolibrary.org/obo/UBERON_0002749","regional part of cerebellar cortex")</f>
        <v/>
      </c>
      <c r="B2404" t="inlineStr">
        <is>
          <t>&lt;http://purl.obolibrary.org/obo/UBERON_0002749&gt;</t>
        </is>
      </c>
      <c r="C2404" t="inlineStr">
        <is>
          <t>Flocculonodular Lobe of the Vermis</t>
        </is>
      </c>
      <c r="D2404" t="inlineStr">
        <is>
          <t>&lt;http://purl.obolibrary.org/obo/HBA_4712&gt;</t>
        </is>
      </c>
    </row>
    <row r="2405">
      <c r="A2405">
        <f>HYPERLINK("https://www.ebi.ac.uk/ols/ontologies/uberon/terms?iri=http://purl.obolibrary.org/obo/UBERON_0002749","regional part of cerebellar cortex")</f>
        <v/>
      </c>
      <c r="B2405" t="inlineStr">
        <is>
          <t>&lt;http://purl.obolibrary.org/obo/UBERON_0002749&gt;</t>
        </is>
      </c>
      <c r="C2405" t="inlineStr">
        <is>
          <t>precentral fissure</t>
        </is>
      </c>
      <c r="D2405" t="inlineStr">
        <is>
          <t>&lt;http://purl.obolibrary.org/obo/HBA_9407&gt;</t>
        </is>
      </c>
    </row>
    <row r="2406">
      <c r="A2406">
        <f>HYPERLINK("https://www.ebi.ac.uk/ols/ontologies/uberon/terms?iri=http://purl.obolibrary.org/obo/UBERON_0002749","regional part of cerebellar cortex")</f>
        <v/>
      </c>
      <c r="B2406" t="inlineStr">
        <is>
          <t>&lt;http://purl.obolibrary.org/obo/UBERON_0002749&gt;</t>
        </is>
      </c>
      <c r="C2406" t="inlineStr">
        <is>
          <t>intraculminate fissure</t>
        </is>
      </c>
      <c r="D2406" t="inlineStr">
        <is>
          <t>&lt;http://purl.obolibrary.org/obo/HBA_9409&gt;</t>
        </is>
      </c>
    </row>
    <row r="2407">
      <c r="A2407">
        <f>HYPERLINK("https://www.ebi.ac.uk/ols/ontologies/uberon/terms?iri=http://purl.obolibrary.org/obo/UBERON_0002749","regional part of cerebellar cortex")</f>
        <v/>
      </c>
      <c r="B2407" t="inlineStr">
        <is>
          <t>&lt;http://purl.obolibrary.org/obo/UBERON_0002749&gt;</t>
        </is>
      </c>
      <c r="C2407" t="inlineStr">
        <is>
          <t>Copula pyramidis, granular layer</t>
        </is>
      </c>
      <c r="D2407" t="inlineStr">
        <is>
          <t>&lt;http://purl.obolibrary.org/obo/MBA_10684&gt;</t>
        </is>
      </c>
    </row>
    <row r="2408">
      <c r="A2408">
        <f>HYPERLINK("https://www.ebi.ac.uk/ols/ontologies/uberon/terms?iri=http://purl.obolibrary.org/obo/UBERON_0002749","regional part of cerebellar cortex")</f>
        <v/>
      </c>
      <c r="B2408" t="inlineStr">
        <is>
          <t>&lt;http://purl.obolibrary.org/obo/UBERON_0002749&gt;</t>
        </is>
      </c>
      <c r="C2408" t="inlineStr">
        <is>
          <t>Copula pyramidis, Purkinje layer</t>
        </is>
      </c>
      <c r="D2408" t="inlineStr">
        <is>
          <t>&lt;http://purl.obolibrary.org/obo/MBA_10685&gt;</t>
        </is>
      </c>
    </row>
    <row r="2409">
      <c r="A2409">
        <f>HYPERLINK("https://www.ebi.ac.uk/ols/ontologies/uberon/terms?iri=http://purl.obolibrary.org/obo/UBERON_0002749","regional part of cerebellar cortex")</f>
        <v/>
      </c>
      <c r="B2409" t="inlineStr">
        <is>
          <t>&lt;http://purl.obolibrary.org/obo/UBERON_0002749&gt;</t>
        </is>
      </c>
      <c r="C2409" t="inlineStr">
        <is>
          <t>Copula pyramidis, molecular layer</t>
        </is>
      </c>
      <c r="D2409" t="inlineStr">
        <is>
          <t>&lt;http://purl.obolibrary.org/obo/MBA_10686&gt;</t>
        </is>
      </c>
    </row>
    <row r="2410">
      <c r="A2410">
        <f>HYPERLINK("https://www.ebi.ac.uk/ols/ontologies/uberon/terms?iri=http://purl.obolibrary.org/obo/UBERON_0002749","regional part of cerebellar cortex")</f>
        <v/>
      </c>
      <c r="B2410" t="inlineStr">
        <is>
          <t>&lt;http://purl.obolibrary.org/obo/UBERON_0002749&gt;</t>
        </is>
      </c>
      <c r="C2410" t="inlineStr">
        <is>
          <t>precentral fissure</t>
        </is>
      </c>
      <c r="D2410" t="inlineStr">
        <is>
          <t>&lt;http://purl.obolibrary.org/obo/MBA_1087&gt;</t>
        </is>
      </c>
    </row>
    <row r="2411">
      <c r="A2411">
        <f>HYPERLINK("https://www.ebi.ac.uk/ols/ontologies/uberon/terms?iri=http://purl.obolibrary.org/obo/UBERON_0002749","regional part of cerebellar cortex")</f>
        <v/>
      </c>
      <c r="B2411" t="inlineStr">
        <is>
          <t>&lt;http://purl.obolibrary.org/obo/UBERON_0002749&gt;</t>
        </is>
      </c>
      <c r="C2411" t="inlineStr">
        <is>
          <t>Cerebellar cortex, granular layer</t>
        </is>
      </c>
      <c r="D2411" t="inlineStr">
        <is>
          <t>&lt;http://purl.obolibrary.org/obo/MBA_1143&gt;</t>
        </is>
      </c>
    </row>
    <row r="2412">
      <c r="A2412">
        <f>HYPERLINK("https://www.ebi.ac.uk/ols/ontologies/uberon/terms?iri=http://purl.obolibrary.org/obo/UBERON_0002749","regional part of cerebellar cortex")</f>
        <v/>
      </c>
      <c r="B2412" t="inlineStr">
        <is>
          <t>&lt;http://purl.obolibrary.org/obo/UBERON_0002749&gt;</t>
        </is>
      </c>
      <c r="C2412" t="inlineStr">
        <is>
          <t>Cerebellar cortex, molecular layer</t>
        </is>
      </c>
      <c r="D2412" t="inlineStr">
        <is>
          <t>&lt;http://purl.obolibrary.org/obo/MBA_1144&gt;</t>
        </is>
      </c>
    </row>
    <row r="2413">
      <c r="A2413">
        <f>HYPERLINK("https://www.ebi.ac.uk/ols/ontologies/uberon/terms?iri=http://purl.obolibrary.org/obo/UBERON_0002749","regional part of cerebellar cortex")</f>
        <v/>
      </c>
      <c r="B2413" t="inlineStr">
        <is>
          <t>&lt;http://purl.obolibrary.org/obo/UBERON_0002749&gt;</t>
        </is>
      </c>
      <c r="C2413" t="inlineStr">
        <is>
          <t>Cerebellar cortex, Purkinje layer</t>
        </is>
      </c>
      <c r="D2413" t="inlineStr">
        <is>
          <t>&lt;http://purl.obolibrary.org/obo/MBA_1145&gt;</t>
        </is>
      </c>
    </row>
    <row r="2414">
      <c r="A2414">
        <f>HYPERLINK("https://www.ebi.ac.uk/ols/ontologies/uberon/terms?iri=http://purl.obolibrary.org/obo/UBERON_0002749","regional part of cerebellar cortex")</f>
        <v/>
      </c>
      <c r="B2414" t="inlineStr">
        <is>
          <t>&lt;http://purl.obolibrary.org/obo/UBERON_0002749&gt;</t>
        </is>
      </c>
      <c r="C2414" t="inlineStr">
        <is>
          <t>Cerebellar cortex</t>
        </is>
      </c>
      <c r="D2414" t="inlineStr">
        <is>
          <t>&lt;http://purl.obolibrary.org/obo/MBA_528&gt;</t>
        </is>
      </c>
    </row>
    <row r="2415">
      <c r="A2415">
        <f>HYPERLINK("https://www.ebi.ac.uk/ols/ontologies/uberon/terms?iri=http://purl.obolibrary.org/obo/UBERON_0002749","regional part of cerebellar cortex")</f>
        <v/>
      </c>
      <c r="B2415" t="inlineStr">
        <is>
          <t>&lt;http://purl.obolibrary.org/obo/UBERON_0002749&gt;</t>
        </is>
      </c>
      <c r="C2415" t="inlineStr">
        <is>
          <t>Fastigial nucleus</t>
        </is>
      </c>
      <c r="D2415" t="inlineStr">
        <is>
          <t>&lt;http://purl.obolibrary.org/obo/MBA_989&gt;</t>
        </is>
      </c>
    </row>
    <row r="2416">
      <c r="A2416">
        <f>HYPERLINK("https://www.ebi.ac.uk/ols/ontologies/uberon/terms?iri=http://purl.obolibrary.org/obo/UBERON_0002749","regional part of cerebellar cortex")</f>
        <v/>
      </c>
      <c r="B2416" t="inlineStr">
        <is>
          <t>&lt;http://purl.obolibrary.org/obo/UBERON_0002749&gt;</t>
        </is>
      </c>
      <c r="C2416" t="inlineStr">
        <is>
          <t>intermediate zone of rostral cingulate cortex</t>
        </is>
      </c>
      <c r="D2416" t="inlineStr">
        <is>
          <t>&lt;http://purl.obolibrary.org/obo/PBA_128011650&gt;</t>
        </is>
      </c>
    </row>
    <row r="2417">
      <c r="A2417">
        <f>HYPERLINK("https://www.ebi.ac.uk/ols/ontologies/uberon/terms?iri=http://purl.obolibrary.org/obo/UBERON_0002749","regional part of cerebellar cortex")</f>
        <v/>
      </c>
      <c r="B2417" t="inlineStr">
        <is>
          <t>&lt;http://purl.obolibrary.org/obo/UBERON_0002749&gt;</t>
        </is>
      </c>
      <c r="C2417" t="inlineStr">
        <is>
          <t>intermediate zone of S1</t>
        </is>
      </c>
      <c r="D2417" t="inlineStr">
        <is>
          <t>&lt;http://purl.obolibrary.org/obo/PBA_128011824&gt;</t>
        </is>
      </c>
    </row>
    <row r="2418">
      <c r="A2418">
        <f>HYPERLINK("https://www.ebi.ac.uk/ols/ontologies/uberon/terms?iri=http://purl.obolibrary.org/obo/UBERON_0002749","regional part of cerebellar cortex")</f>
        <v/>
      </c>
      <c r="B2418" t="inlineStr">
        <is>
          <t>&lt;http://purl.obolibrary.org/obo/UBERON_0002749&gt;</t>
        </is>
      </c>
      <c r="C2418" t="inlineStr">
        <is>
          <t>intermediate cell dense zone of V1</t>
        </is>
      </c>
      <c r="D2418" t="inlineStr">
        <is>
          <t>&lt;http://purl.obolibrary.org/obo/PBA_128012470&gt;</t>
        </is>
      </c>
    </row>
    <row r="2419">
      <c r="A2419">
        <f>HYPERLINK("https://www.ebi.ac.uk/ols/ontologies/uberon/terms?iri=http://purl.obolibrary.org/obo/UBERON_0002749","regional part of cerebellar cortex")</f>
        <v/>
      </c>
      <c r="B2419" t="inlineStr">
        <is>
          <t>&lt;http://purl.obolibrary.org/obo/UBERON_0002749&gt;</t>
        </is>
      </c>
      <c r="C2419" t="inlineStr">
        <is>
          <t>intermediate zone of V1</t>
        </is>
      </c>
      <c r="D2419" t="inlineStr">
        <is>
          <t>&lt;http://purl.obolibrary.org/obo/PBA_128012474&gt;</t>
        </is>
      </c>
    </row>
    <row r="2420">
      <c r="A2420">
        <f>HYPERLINK("https://www.ebi.ac.uk/ols/ontologies/uberon/terms?iri=http://purl.obolibrary.org/obo/UBERON_0001948","regional part of spinal cord")</f>
        <v/>
      </c>
      <c r="B2420" t="inlineStr">
        <is>
          <t>&lt;http://purl.obolibrary.org/obo/UBERON_0001948&gt;</t>
        </is>
      </c>
      <c r="C2420" t="inlineStr">
        <is>
          <t>central glial substance</t>
        </is>
      </c>
      <c r="D2420" t="inlineStr">
        <is>
          <t>&lt;http://purl.obolibrary.org/obo/DHBA_12647&gt;</t>
        </is>
      </c>
    </row>
    <row r="2421">
      <c r="A2421">
        <f>HYPERLINK("https://www.ebi.ac.uk/ols/ontologies/uberon/terms?iri=http://purl.obolibrary.org/obo/UBERON_0001948","regional part of spinal cord")</f>
        <v/>
      </c>
      <c r="B2421" t="inlineStr">
        <is>
          <t>&lt;http://purl.obolibrary.org/obo/UBERON_0001948&gt;</t>
        </is>
      </c>
      <c r="C2421" t="inlineStr">
        <is>
          <t>gray matter of spinal cord</t>
        </is>
      </c>
      <c r="D2421" t="inlineStr">
        <is>
          <t>&lt;http://purl.obolibrary.org/obo/DHBA_146035048&gt;</t>
        </is>
      </c>
    </row>
    <row r="2422">
      <c r="A2422">
        <f>HYPERLINK("https://www.ebi.ac.uk/ols/ontologies/uberon/terms?iri=http://purl.obolibrary.org/obo/UBERON_0001948","regional part of spinal cord")</f>
        <v/>
      </c>
      <c r="B2422" t="inlineStr">
        <is>
          <t>&lt;http://purl.obolibrary.org/obo/UBERON_0001948&gt;</t>
        </is>
      </c>
      <c r="C2422" t="inlineStr">
        <is>
          <t>laminar I of spinal cord</t>
        </is>
      </c>
      <c r="D2422" t="inlineStr">
        <is>
          <t>&lt;http://purl.obolibrary.org/obo/DHBA_146035052&gt;</t>
        </is>
      </c>
    </row>
    <row r="2423">
      <c r="A2423">
        <f>HYPERLINK("https://www.ebi.ac.uk/ols/ontologies/uberon/terms?iri=http://purl.obolibrary.org/obo/UBERON_0001948","regional part of spinal cord")</f>
        <v/>
      </c>
      <c r="B2423" t="inlineStr">
        <is>
          <t>&lt;http://purl.obolibrary.org/obo/UBERON_0001948&gt;</t>
        </is>
      </c>
      <c r="C2423" t="inlineStr">
        <is>
          <t>laminar II of spinal cord</t>
        </is>
      </c>
      <c r="D2423" t="inlineStr">
        <is>
          <t>&lt;http://purl.obolibrary.org/obo/DHBA_146035056&gt;</t>
        </is>
      </c>
    </row>
    <row r="2424">
      <c r="A2424">
        <f>HYPERLINK("https://www.ebi.ac.uk/ols/ontologies/uberon/terms?iri=http://purl.obolibrary.org/obo/UBERON_0001948","regional part of spinal cord")</f>
        <v/>
      </c>
      <c r="B2424" t="inlineStr">
        <is>
          <t>&lt;http://purl.obolibrary.org/obo/UBERON_0001948&gt;</t>
        </is>
      </c>
      <c r="C2424" t="inlineStr">
        <is>
          <t>laminar III and IV of spinal cord</t>
        </is>
      </c>
      <c r="D2424" t="inlineStr">
        <is>
          <t>&lt;http://purl.obolibrary.org/obo/DHBA_146035060&gt;</t>
        </is>
      </c>
    </row>
    <row r="2425">
      <c r="A2425">
        <f>HYPERLINK("https://www.ebi.ac.uk/ols/ontologies/uberon/terms?iri=http://purl.obolibrary.org/obo/UBERON_0001948","regional part of spinal cord")</f>
        <v/>
      </c>
      <c r="B2425" t="inlineStr">
        <is>
          <t>&lt;http://purl.obolibrary.org/obo/UBERON_0001948&gt;</t>
        </is>
      </c>
      <c r="C2425" t="inlineStr">
        <is>
          <t>laminar V and VI of spinal cord</t>
        </is>
      </c>
      <c r="D2425" t="inlineStr">
        <is>
          <t>&lt;http://purl.obolibrary.org/obo/DHBA_146035064&gt;</t>
        </is>
      </c>
    </row>
    <row r="2426">
      <c r="A2426">
        <f>HYPERLINK("https://www.ebi.ac.uk/ols/ontologies/uberon/terms?iri=http://purl.obolibrary.org/obo/UBERON_0001948","regional part of spinal cord")</f>
        <v/>
      </c>
      <c r="B2426" t="inlineStr">
        <is>
          <t>&lt;http://purl.obolibrary.org/obo/UBERON_0001948&gt;</t>
        </is>
      </c>
      <c r="C2426" t="inlineStr">
        <is>
          <t>laminar VII of spinal cord</t>
        </is>
      </c>
      <c r="D2426" t="inlineStr">
        <is>
          <t>&lt;http://purl.obolibrary.org/obo/DHBA_146035068&gt;</t>
        </is>
      </c>
    </row>
    <row r="2427">
      <c r="A2427">
        <f>HYPERLINK("https://www.ebi.ac.uk/ols/ontologies/uberon/terms?iri=http://purl.obolibrary.org/obo/UBERON_0001948","regional part of spinal cord")</f>
        <v/>
      </c>
      <c r="B2427" t="inlineStr">
        <is>
          <t>&lt;http://purl.obolibrary.org/obo/UBERON_0001948&gt;</t>
        </is>
      </c>
      <c r="C2427" t="inlineStr">
        <is>
          <t>central cervical nucleus of spinal cord</t>
        </is>
      </c>
      <c r="D2427" t="inlineStr">
        <is>
          <t>&lt;http://purl.obolibrary.org/obo/DHBA_146035072&gt;</t>
        </is>
      </c>
    </row>
    <row r="2428">
      <c r="A2428">
        <f>HYPERLINK("https://www.ebi.ac.uk/ols/ontologies/uberon/terms?iri=http://purl.obolibrary.org/obo/UBERON_0001948","regional part of spinal cord")</f>
        <v/>
      </c>
      <c r="B2428" t="inlineStr">
        <is>
          <t>&lt;http://purl.obolibrary.org/obo/UBERON_0001948&gt;</t>
        </is>
      </c>
      <c r="C2428" t="inlineStr">
        <is>
          <t>laminar VIII of spinal cord</t>
        </is>
      </c>
      <c r="D2428" t="inlineStr">
        <is>
          <t>&lt;http://purl.obolibrary.org/obo/DHBA_146035076&gt;</t>
        </is>
      </c>
    </row>
    <row r="2429">
      <c r="A2429">
        <f>HYPERLINK("https://www.ebi.ac.uk/ols/ontologies/uberon/terms?iri=http://purl.obolibrary.org/obo/UBERON_0001948","regional part of spinal cord")</f>
        <v/>
      </c>
      <c r="B2429" t="inlineStr">
        <is>
          <t>&lt;http://purl.obolibrary.org/obo/UBERON_0001948&gt;</t>
        </is>
      </c>
      <c r="C2429" t="inlineStr">
        <is>
          <t>laminar IX of spinal cord</t>
        </is>
      </c>
      <c r="D2429" t="inlineStr">
        <is>
          <t>&lt;http://purl.obolibrary.org/obo/DHBA_146035080&gt;</t>
        </is>
      </c>
    </row>
    <row r="2430">
      <c r="A2430">
        <f>HYPERLINK("https://www.ebi.ac.uk/ols/ontologies/uberon/terms?iri=http://purl.obolibrary.org/obo/UBERON_0001948","regional part of spinal cord")</f>
        <v/>
      </c>
      <c r="B2430" t="inlineStr">
        <is>
          <t>&lt;http://purl.obolibrary.org/obo/UBERON_0001948&gt;</t>
        </is>
      </c>
      <c r="C2430" t="inlineStr">
        <is>
          <t>laminar X of spinal cord</t>
        </is>
      </c>
      <c r="D2430" t="inlineStr">
        <is>
          <t>&lt;http://purl.obolibrary.org/obo/DHBA_146035084&gt;</t>
        </is>
      </c>
    </row>
    <row r="2431">
      <c r="A2431">
        <f>HYPERLINK("https://www.ebi.ac.uk/ols/ontologies/uberon/terms?iri=http://purl.obolibrary.org/obo/UBERON_0001948","regional part of spinal cord")</f>
        <v/>
      </c>
      <c r="B2431" t="inlineStr">
        <is>
          <t>&lt;http://purl.obolibrary.org/obo/UBERON_0001948&gt;</t>
        </is>
      </c>
      <c r="C2431" t="inlineStr">
        <is>
          <t>white matter of spinal cord</t>
        </is>
      </c>
      <c r="D2431" t="inlineStr">
        <is>
          <t>&lt;http://purl.obolibrary.org/obo/DHBA_146035088&gt;</t>
        </is>
      </c>
    </row>
    <row r="2432">
      <c r="A2432">
        <f>HYPERLINK("https://www.ebi.ac.uk/ols/ontologies/uberon/terms?iri=http://purl.obolibrary.org/obo/UBERON_0001948","regional part of spinal cord")</f>
        <v/>
      </c>
      <c r="B2432" t="inlineStr">
        <is>
          <t>&lt;http://purl.obolibrary.org/obo/UBERON_0001948&gt;</t>
        </is>
      </c>
      <c r="C2432" t="inlineStr">
        <is>
          <t>dorsal fasciculus of spinal cord</t>
        </is>
      </c>
      <c r="D2432" t="inlineStr">
        <is>
          <t>&lt;http://purl.obolibrary.org/obo/DHBA_146035092&gt;</t>
        </is>
      </c>
    </row>
    <row r="2433">
      <c r="A2433">
        <f>HYPERLINK("https://www.ebi.ac.uk/ols/ontologies/uberon/terms?iri=http://purl.obolibrary.org/obo/UBERON_0001948","regional part of spinal cord")</f>
        <v/>
      </c>
      <c r="B2433" t="inlineStr">
        <is>
          <t>&lt;http://purl.obolibrary.org/obo/UBERON_0001948&gt;</t>
        </is>
      </c>
      <c r="C2433" t="inlineStr">
        <is>
          <t>lateral fasciculus of spinal cord</t>
        </is>
      </c>
      <c r="D2433" t="inlineStr">
        <is>
          <t>&lt;http://purl.obolibrary.org/obo/DHBA_146035096&gt;</t>
        </is>
      </c>
    </row>
    <row r="2434">
      <c r="A2434">
        <f>HYPERLINK("https://www.ebi.ac.uk/ols/ontologies/uberon/terms?iri=http://purl.obolibrary.org/obo/UBERON_0001948","regional part of spinal cord")</f>
        <v/>
      </c>
      <c r="B2434" t="inlineStr">
        <is>
          <t>&lt;http://purl.obolibrary.org/obo/UBERON_0001948&gt;</t>
        </is>
      </c>
      <c r="C2434" t="inlineStr">
        <is>
          <t>posterior lateral tract of spinal cord</t>
        </is>
      </c>
      <c r="D2434" t="inlineStr">
        <is>
          <t>&lt;http://purl.obolibrary.org/obo/DHBA_146035100&gt;</t>
        </is>
      </c>
    </row>
    <row r="2435">
      <c r="A2435">
        <f>HYPERLINK("https://www.ebi.ac.uk/ols/ontologies/uberon/terms?iri=http://purl.obolibrary.org/obo/UBERON_0001948","regional part of spinal cord")</f>
        <v/>
      </c>
      <c r="B2435" t="inlineStr">
        <is>
          <t>&lt;http://purl.obolibrary.org/obo/UBERON_0001948&gt;</t>
        </is>
      </c>
      <c r="C2435" t="inlineStr">
        <is>
          <t>ventral fasciculus of spinal cord</t>
        </is>
      </c>
      <c r="D2435" t="inlineStr">
        <is>
          <t>&lt;http://purl.obolibrary.org/obo/DHBA_146035104&gt;</t>
        </is>
      </c>
    </row>
    <row r="2436">
      <c r="A2436">
        <f>HYPERLINK("https://www.ebi.ac.uk/ols/ontologies/uberon/terms?iri=http://purl.obolibrary.org/obo/UBERON_0001948","regional part of spinal cord")</f>
        <v/>
      </c>
      <c r="B2436" t="inlineStr">
        <is>
          <t>&lt;http://purl.obolibrary.org/obo/UBERON_0001948&gt;</t>
        </is>
      </c>
      <c r="C2436" t="inlineStr">
        <is>
          <t>ventricle of spinal cord</t>
        </is>
      </c>
      <c r="D2436" t="inlineStr">
        <is>
          <t>&lt;http://purl.obolibrary.org/obo/DHBA_146035108&gt;</t>
        </is>
      </c>
    </row>
    <row r="2437">
      <c r="A2437">
        <f>HYPERLINK("https://www.ebi.ac.uk/ols/ontologies/uberon/terms?iri=http://purl.obolibrary.org/obo/UBERON_0001948","regional part of spinal cord")</f>
        <v/>
      </c>
      <c r="B2437" t="inlineStr">
        <is>
          <t>&lt;http://purl.obolibrary.org/obo/UBERON_0001948&gt;</t>
        </is>
      </c>
      <c r="C2437" t="inlineStr">
        <is>
          <t>central canal and ependyma of spinal cord</t>
        </is>
      </c>
      <c r="D2437" t="inlineStr">
        <is>
          <t>&lt;http://purl.obolibrary.org/obo/DHBA_146035112&gt;</t>
        </is>
      </c>
    </row>
    <row r="2438">
      <c r="A2438">
        <f>HYPERLINK("https://www.ebi.ac.uk/ols/ontologies/uberon/terms?iri=http://purl.obolibrary.org/obo/UBERON_0001948","regional part of spinal cord")</f>
        <v/>
      </c>
      <c r="B2438" t="inlineStr">
        <is>
          <t>&lt;http://purl.obolibrary.org/obo/UBERON_0001948&gt;</t>
        </is>
      </c>
      <c r="C2438" t="inlineStr">
        <is>
          <t>surface structures of spinal cord</t>
        </is>
      </c>
      <c r="D2438" t="inlineStr">
        <is>
          <t>&lt;http://purl.obolibrary.org/obo/DHBA_146035116&gt;</t>
        </is>
      </c>
    </row>
    <row r="2439">
      <c r="A2439">
        <f>HYPERLINK("https://www.ebi.ac.uk/ols/ontologies/uberon/terms?iri=http://purl.obolibrary.org/obo/UBERON_0001948","regional part of spinal cord")</f>
        <v/>
      </c>
      <c r="B2439" t="inlineStr">
        <is>
          <t>&lt;http://purl.obolibrary.org/obo/UBERON_0001948&gt;</t>
        </is>
      </c>
      <c r="C2439" t="inlineStr">
        <is>
          <t>roots of spinal nerves</t>
        </is>
      </c>
      <c r="D2439" t="inlineStr">
        <is>
          <t>&lt;http://purl.obolibrary.org/obo/DHBA_146035120&gt;</t>
        </is>
      </c>
    </row>
    <row r="2440">
      <c r="A2440">
        <f>HYPERLINK("https://www.ebi.ac.uk/ols/ontologies/uberon/terms?iri=http://purl.obolibrary.org/obo/UBERON_0001948","regional part of spinal cord")</f>
        <v/>
      </c>
      <c r="B2440" t="inlineStr">
        <is>
          <t>&lt;http://purl.obolibrary.org/obo/UBERON_0001948&gt;</t>
        </is>
      </c>
      <c r="C2440" t="inlineStr">
        <is>
          <t>ventral (anterior) median spinal sulcus</t>
        </is>
      </c>
      <c r="D2440" t="inlineStr">
        <is>
          <t>&lt;http://purl.obolibrary.org/obo/DHBA_146035124&gt;</t>
        </is>
      </c>
    </row>
    <row r="2441">
      <c r="A2441">
        <f>HYPERLINK("https://www.ebi.ac.uk/ols/ontologies/uberon/terms?iri=http://purl.obolibrary.org/obo/UBERON_0001948","regional part of spinal cord")</f>
        <v/>
      </c>
      <c r="B2441" t="inlineStr">
        <is>
          <t>&lt;http://purl.obolibrary.org/obo/UBERON_0001948&gt;</t>
        </is>
      </c>
      <c r="C2441" t="inlineStr">
        <is>
          <t>blood vessels of spinal cord</t>
        </is>
      </c>
      <c r="D2441" t="inlineStr">
        <is>
          <t>&lt;http://purl.obolibrary.org/obo/DHBA_266441741&gt;</t>
        </is>
      </c>
    </row>
    <row r="2442">
      <c r="A2442">
        <f>HYPERLINK("https://www.ebi.ac.uk/ols/ontologies/uberon/terms?iri=http://purl.obolibrary.org/obo/UBERON_0001948","regional part of spinal cord")</f>
        <v/>
      </c>
      <c r="B2442" t="inlineStr">
        <is>
          <t>&lt;http://purl.obolibrary.org/obo/UBERON_0001948&gt;</t>
        </is>
      </c>
      <c r="C2442" t="inlineStr">
        <is>
          <t>ventricular zone of SpA</t>
        </is>
      </c>
      <c r="D2442" t="inlineStr">
        <is>
          <t>&lt;http://purl.obolibrary.org/obo/DMBA_111220942&gt;</t>
        </is>
      </c>
    </row>
    <row r="2443">
      <c r="A2443">
        <f>HYPERLINK("https://www.ebi.ac.uk/ols/ontologies/uberon/terms?iri=http://purl.obolibrary.org/obo/UBERON_0001948","regional part of spinal cord")</f>
        <v/>
      </c>
      <c r="B2443" t="inlineStr">
        <is>
          <t>&lt;http://purl.obolibrary.org/obo/UBERON_0001948&gt;</t>
        </is>
      </c>
      <c r="C2443" t="inlineStr">
        <is>
          <t>mantle zone of SpA</t>
        </is>
      </c>
      <c r="D2443" t="inlineStr">
        <is>
          <t>&lt;http://purl.obolibrary.org/obo/DMBA_111220944&gt;</t>
        </is>
      </c>
    </row>
    <row r="2444">
      <c r="A2444">
        <f>HYPERLINK("https://www.ebi.ac.uk/ols/ontologies/uberon/terms?iri=http://purl.obolibrary.org/obo/UBERON_0001948","regional part of spinal cord")</f>
        <v/>
      </c>
      <c r="B2444" t="inlineStr">
        <is>
          <t>&lt;http://purl.obolibrary.org/obo/UBERON_0001948&gt;</t>
        </is>
      </c>
      <c r="C2444" t="inlineStr">
        <is>
          <t>ventricular zone of SpB</t>
        </is>
      </c>
      <c r="D2444" t="inlineStr">
        <is>
          <t>&lt;http://purl.obolibrary.org/obo/DMBA_111220946&gt;</t>
        </is>
      </c>
    </row>
    <row r="2445">
      <c r="A2445">
        <f>HYPERLINK("https://www.ebi.ac.uk/ols/ontologies/uberon/terms?iri=http://purl.obolibrary.org/obo/UBERON_0001948","regional part of spinal cord")</f>
        <v/>
      </c>
      <c r="B2445" t="inlineStr">
        <is>
          <t>&lt;http://purl.obolibrary.org/obo/UBERON_0001948&gt;</t>
        </is>
      </c>
      <c r="C2445" t="inlineStr">
        <is>
          <t>mantle zone of SpB</t>
        </is>
      </c>
      <c r="D2445" t="inlineStr">
        <is>
          <t>&lt;http://purl.obolibrary.org/obo/DMBA_111220948&gt;</t>
        </is>
      </c>
    </row>
    <row r="2446">
      <c r="A2446">
        <f>HYPERLINK("https://www.ebi.ac.uk/ols/ontologies/uberon/terms?iri=http://purl.obolibrary.org/obo/UBERON_0001948","regional part of spinal cord")</f>
        <v/>
      </c>
      <c r="B2446" t="inlineStr">
        <is>
          <t>&lt;http://purl.obolibrary.org/obo/UBERON_0001948&gt;</t>
        </is>
      </c>
      <c r="C2446" t="inlineStr">
        <is>
          <t>ventricular zone of SpF</t>
        </is>
      </c>
      <c r="D2446" t="inlineStr">
        <is>
          <t>&lt;http://purl.obolibrary.org/obo/DMBA_112892439&gt;</t>
        </is>
      </c>
    </row>
    <row r="2447">
      <c r="A2447">
        <f>HYPERLINK("https://www.ebi.ac.uk/ols/ontologies/uberon/terms?iri=http://purl.obolibrary.org/obo/UBERON_0001948","regional part of spinal cord")</f>
        <v/>
      </c>
      <c r="B2447" t="inlineStr">
        <is>
          <t>&lt;http://purl.obolibrary.org/obo/UBERON_0001948&gt;</t>
        </is>
      </c>
      <c r="C2447" t="inlineStr">
        <is>
          <t>mantle zone of SpF</t>
        </is>
      </c>
      <c r="D2447" t="inlineStr">
        <is>
          <t>&lt;http://purl.obolibrary.org/obo/DMBA_112892441&gt;</t>
        </is>
      </c>
    </row>
    <row r="2448">
      <c r="A2448">
        <f>HYPERLINK("https://www.ebi.ac.uk/ols/ontologies/uberon/terms?iri=http://purl.obolibrary.org/obo/UBERON_0001948","regional part of spinal cord")</f>
        <v/>
      </c>
      <c r="B2448" t="inlineStr">
        <is>
          <t>&lt;http://purl.obolibrary.org/obo/UBERON_0001948&gt;</t>
        </is>
      </c>
      <c r="C2448" t="inlineStr">
        <is>
          <t>periventricular stratum of SpF</t>
        </is>
      </c>
      <c r="D2448" t="inlineStr">
        <is>
          <t>&lt;http://purl.obolibrary.org/obo/DMBA_112892443&gt;</t>
        </is>
      </c>
    </row>
    <row r="2449">
      <c r="A2449">
        <f>HYPERLINK("https://www.ebi.ac.uk/ols/ontologies/uberon/terms?iri=http://purl.obolibrary.org/obo/UBERON_0001948","regional part of spinal cord")</f>
        <v/>
      </c>
      <c r="B2449" t="inlineStr">
        <is>
          <t>&lt;http://purl.obolibrary.org/obo/UBERON_0001948&gt;</t>
        </is>
      </c>
      <c r="C2449" t="inlineStr">
        <is>
          <t>intermediate stratum of SpF</t>
        </is>
      </c>
      <c r="D2449" t="inlineStr">
        <is>
          <t>&lt;http://purl.obolibrary.org/obo/DMBA_112892445&gt;</t>
        </is>
      </c>
    </row>
    <row r="2450">
      <c r="A2450">
        <f>HYPERLINK("https://www.ebi.ac.uk/ols/ontologies/uberon/terms?iri=http://purl.obolibrary.org/obo/UBERON_0001948","regional part of spinal cord")</f>
        <v/>
      </c>
      <c r="B2450" t="inlineStr">
        <is>
          <t>&lt;http://purl.obolibrary.org/obo/UBERON_0001948&gt;</t>
        </is>
      </c>
      <c r="C2450" t="inlineStr">
        <is>
          <t>superficial stratum of SpF</t>
        </is>
      </c>
      <c r="D2450" t="inlineStr">
        <is>
          <t>&lt;http://purl.obolibrary.org/obo/DMBA_112892447&gt;</t>
        </is>
      </c>
    </row>
    <row r="2451">
      <c r="A2451">
        <f>HYPERLINK("https://www.ebi.ac.uk/ols/ontologies/uberon/terms?iri=http://purl.obolibrary.org/obo/UBERON_0001948","regional part of spinal cord")</f>
        <v/>
      </c>
      <c r="B2451" t="inlineStr">
        <is>
          <t>&lt;http://purl.obolibrary.org/obo/UBERON_0001948&gt;</t>
        </is>
      </c>
      <c r="C2451" t="inlineStr">
        <is>
          <t>ventricles, spinal cord</t>
        </is>
      </c>
      <c r="D2451" t="inlineStr">
        <is>
          <t>&lt;http://purl.obolibrary.org/obo/DMBA_126652042&gt;</t>
        </is>
      </c>
    </row>
    <row r="2452">
      <c r="A2452">
        <f>HYPERLINK("https://www.ebi.ac.uk/ols/ontologies/uberon/terms?iri=http://purl.obolibrary.org/obo/UBERON_0001948","regional part of spinal cord")</f>
        <v/>
      </c>
      <c r="B2452" t="inlineStr">
        <is>
          <t>&lt;http://purl.obolibrary.org/obo/UBERON_0001948&gt;</t>
        </is>
      </c>
      <c r="C2452" t="inlineStr">
        <is>
          <t>ventricles, SpC roof plate</t>
        </is>
      </c>
      <c r="D2452" t="inlineStr">
        <is>
          <t>&lt;http://purl.obolibrary.org/obo/DMBA_126652046&gt;</t>
        </is>
      </c>
    </row>
    <row r="2453">
      <c r="A2453">
        <f>HYPERLINK("https://www.ebi.ac.uk/ols/ontologies/uberon/terms?iri=http://purl.obolibrary.org/obo/UBERON_0001948","regional part of spinal cord")</f>
        <v/>
      </c>
      <c r="B2453" t="inlineStr">
        <is>
          <t>&lt;http://purl.obolibrary.org/obo/UBERON_0001948&gt;</t>
        </is>
      </c>
      <c r="C2453" t="inlineStr">
        <is>
          <t>ventricles, SpC alar plate</t>
        </is>
      </c>
      <c r="D2453" t="inlineStr">
        <is>
          <t>&lt;http://purl.obolibrary.org/obo/DMBA_126652050&gt;</t>
        </is>
      </c>
    </row>
    <row r="2454">
      <c r="A2454">
        <f>HYPERLINK("https://www.ebi.ac.uk/ols/ontologies/uberon/terms?iri=http://purl.obolibrary.org/obo/UBERON_0001948","regional part of spinal cord")</f>
        <v/>
      </c>
      <c r="B2454" t="inlineStr">
        <is>
          <t>&lt;http://purl.obolibrary.org/obo/UBERON_0001948&gt;</t>
        </is>
      </c>
      <c r="C2454" t="inlineStr">
        <is>
          <t>ventricles, SpC basal plate (anterior horn)</t>
        </is>
      </c>
      <c r="D2454" t="inlineStr">
        <is>
          <t>&lt;http://purl.obolibrary.org/obo/DMBA_126652054&gt;</t>
        </is>
      </c>
    </row>
    <row r="2455">
      <c r="A2455">
        <f>HYPERLINK("https://www.ebi.ac.uk/ols/ontologies/uberon/terms?iri=http://purl.obolibrary.org/obo/UBERON_0001948","regional part of spinal cord")</f>
        <v/>
      </c>
      <c r="B2455" t="inlineStr">
        <is>
          <t>&lt;http://purl.obolibrary.org/obo/UBERON_0001948&gt;</t>
        </is>
      </c>
      <c r="C2455" t="inlineStr">
        <is>
          <t>ventricles, SpC floor plate</t>
        </is>
      </c>
      <c r="D2455" t="inlineStr">
        <is>
          <t>&lt;http://purl.obolibrary.org/obo/DMBA_126652058&gt;</t>
        </is>
      </c>
    </row>
    <row r="2456">
      <c r="A2456">
        <f>HYPERLINK("https://www.ebi.ac.uk/ols/ontologies/uberon/terms?iri=http://purl.obolibrary.org/obo/UBERON_0001948","regional part of spinal cord")</f>
        <v/>
      </c>
      <c r="B2456" t="inlineStr">
        <is>
          <t>&lt;http://purl.obolibrary.org/obo/UBERON_0001948&gt;</t>
        </is>
      </c>
      <c r="C2456" t="inlineStr">
        <is>
          <t>SpC roof plate</t>
        </is>
      </c>
      <c r="D2456" t="inlineStr">
        <is>
          <t>&lt;http://purl.obolibrary.org/obo/DMBA_17652&gt;</t>
        </is>
      </c>
    </row>
    <row r="2457">
      <c r="A2457">
        <f>HYPERLINK("https://www.ebi.ac.uk/ols/ontologies/uberon/terms?iri=http://purl.obolibrary.org/obo/UBERON_0001948","regional part of spinal cord")</f>
        <v/>
      </c>
      <c r="B2457" t="inlineStr">
        <is>
          <t>&lt;http://purl.obolibrary.org/obo/UBERON_0001948&gt;</t>
        </is>
      </c>
      <c r="C2457" t="inlineStr">
        <is>
          <t>SpC alar plate</t>
        </is>
      </c>
      <c r="D2457" t="inlineStr">
        <is>
          <t>&lt;http://purl.obolibrary.org/obo/DMBA_17653&gt;</t>
        </is>
      </c>
    </row>
    <row r="2458">
      <c r="A2458">
        <f>HYPERLINK("https://www.ebi.ac.uk/ols/ontologies/uberon/terms?iri=http://purl.obolibrary.org/obo/UBERON_0001948","regional part of spinal cord")</f>
        <v/>
      </c>
      <c r="B2458" t="inlineStr">
        <is>
          <t>&lt;http://purl.obolibrary.org/obo/UBERON_0001948&gt;</t>
        </is>
      </c>
      <c r="C2458" t="inlineStr">
        <is>
          <t>medial (cornucommissural) part of the spinal alar plate</t>
        </is>
      </c>
      <c r="D2458" t="inlineStr">
        <is>
          <t>&lt;http://purl.obolibrary.org/obo/DMBA_17654&gt;</t>
        </is>
      </c>
    </row>
    <row r="2459">
      <c r="A2459">
        <f>HYPERLINK("https://www.ebi.ac.uk/ols/ontologies/uberon/terms?iri=http://purl.obolibrary.org/obo/UBERON_0001948","regional part of spinal cord")</f>
        <v/>
      </c>
      <c r="B2459" t="inlineStr">
        <is>
          <t>&lt;http://purl.obolibrary.org/obo/UBERON_0001948&gt;</t>
        </is>
      </c>
      <c r="C2459" t="inlineStr">
        <is>
          <t>ventricular zone of the SpAM</t>
        </is>
      </c>
      <c r="D2459" t="inlineStr">
        <is>
          <t>&lt;http://purl.obolibrary.org/obo/DMBA_17655&gt;</t>
        </is>
      </c>
    </row>
    <row r="2460">
      <c r="A2460">
        <f>HYPERLINK("https://www.ebi.ac.uk/ols/ontologies/uberon/terms?iri=http://purl.obolibrary.org/obo/UBERON_0001948","regional part of spinal cord")</f>
        <v/>
      </c>
      <c r="B2460" t="inlineStr">
        <is>
          <t>&lt;http://purl.obolibrary.org/obo/UBERON_0001948&gt;</t>
        </is>
      </c>
      <c r="C2460" t="inlineStr">
        <is>
          <t>mantle zone of the SpAM</t>
        </is>
      </c>
      <c r="D2460" t="inlineStr">
        <is>
          <t>&lt;http://purl.obolibrary.org/obo/DMBA_17656&gt;</t>
        </is>
      </c>
    </row>
    <row r="2461">
      <c r="A2461">
        <f>HYPERLINK("https://www.ebi.ac.uk/ols/ontologies/uberon/terms?iri=http://purl.obolibrary.org/obo/UBERON_0001948","regional part of spinal cord")</f>
        <v/>
      </c>
      <c r="B2461" t="inlineStr">
        <is>
          <t>&lt;http://purl.obolibrary.org/obo/UBERON_0001948&gt;</t>
        </is>
      </c>
      <c r="C2461" t="inlineStr">
        <is>
          <t>periventricular stratum of the SpAM</t>
        </is>
      </c>
      <c r="D2461" t="inlineStr">
        <is>
          <t>&lt;http://purl.obolibrary.org/obo/DMBA_17657&gt;</t>
        </is>
      </c>
    </row>
    <row r="2462">
      <c r="A2462">
        <f>HYPERLINK("https://www.ebi.ac.uk/ols/ontologies/uberon/terms?iri=http://purl.obolibrary.org/obo/UBERON_0001948","regional part of spinal cord")</f>
        <v/>
      </c>
      <c r="B2462" t="inlineStr">
        <is>
          <t>&lt;http://purl.obolibrary.org/obo/UBERON_0001948&gt;</t>
        </is>
      </c>
      <c r="C2462" t="inlineStr">
        <is>
          <t>alar medial part of Rexed's layer 10</t>
        </is>
      </c>
      <c r="D2462" t="inlineStr">
        <is>
          <t>&lt;http://purl.obolibrary.org/obo/DMBA_17658&gt;</t>
        </is>
      </c>
    </row>
    <row r="2463">
      <c r="A2463">
        <f>HYPERLINK("https://www.ebi.ac.uk/ols/ontologies/uberon/terms?iri=http://purl.obolibrary.org/obo/UBERON_0001948","regional part of spinal cord")</f>
        <v/>
      </c>
      <c r="B2463" t="inlineStr">
        <is>
          <t>&lt;http://purl.obolibrary.org/obo/UBERON_0001948&gt;</t>
        </is>
      </c>
      <c r="C2463" t="inlineStr">
        <is>
          <t>intermediate stratum of the SpAM</t>
        </is>
      </c>
      <c r="D2463" t="inlineStr">
        <is>
          <t>&lt;http://purl.obolibrary.org/obo/DMBA_17659&gt;</t>
        </is>
      </c>
    </row>
    <row r="2464">
      <c r="A2464">
        <f>HYPERLINK("https://www.ebi.ac.uk/ols/ontologies/uberon/terms?iri=http://purl.obolibrary.org/obo/UBERON_0001948","regional part of spinal cord")</f>
        <v/>
      </c>
      <c r="B2464" t="inlineStr">
        <is>
          <t>&lt;http://purl.obolibrary.org/obo/UBERON_0001948&gt;</t>
        </is>
      </c>
      <c r="C2464" t="inlineStr">
        <is>
          <t>cornucommissural part of Rexed's layer 4</t>
        </is>
      </c>
      <c r="D2464" t="inlineStr">
        <is>
          <t>&lt;http://purl.obolibrary.org/obo/DMBA_17660&gt;</t>
        </is>
      </c>
    </row>
    <row r="2465">
      <c r="A2465">
        <f>HYPERLINK("https://www.ebi.ac.uk/ols/ontologies/uberon/terms?iri=http://purl.obolibrary.org/obo/UBERON_0001948","regional part of spinal cord")</f>
        <v/>
      </c>
      <c r="B2465" t="inlineStr">
        <is>
          <t>&lt;http://purl.obolibrary.org/obo/UBERON_0001948&gt;</t>
        </is>
      </c>
      <c r="C2465" t="inlineStr">
        <is>
          <t>internal basilar (cervical) nucleus</t>
        </is>
      </c>
      <c r="D2465" t="inlineStr">
        <is>
          <t>&lt;http://purl.obolibrary.org/obo/DMBA_17661&gt;</t>
        </is>
      </c>
    </row>
    <row r="2466">
      <c r="A2466">
        <f>HYPERLINK("https://www.ebi.ac.uk/ols/ontologies/uberon/terms?iri=http://purl.obolibrary.org/obo/UBERON_0001948","regional part of spinal cord")</f>
        <v/>
      </c>
      <c r="B2466" t="inlineStr">
        <is>
          <t>&lt;http://purl.obolibrary.org/obo/UBERON_0001948&gt;</t>
        </is>
      </c>
      <c r="C2466" t="inlineStr">
        <is>
          <t>dorsal (thoracic) nucleus of Clarke</t>
        </is>
      </c>
      <c r="D2466" t="inlineStr">
        <is>
          <t>&lt;http://purl.obolibrary.org/obo/DMBA_17662&gt;</t>
        </is>
      </c>
    </row>
    <row r="2467">
      <c r="A2467">
        <f>HYPERLINK("https://www.ebi.ac.uk/ols/ontologies/uberon/terms?iri=http://purl.obolibrary.org/obo/UBERON_0001948","regional part of spinal cord")</f>
        <v/>
      </c>
      <c r="B2467" t="inlineStr">
        <is>
          <t>&lt;http://purl.obolibrary.org/obo/UBERON_0001948&gt;</t>
        </is>
      </c>
      <c r="C2467" t="inlineStr">
        <is>
          <t>lumbar dorsal commissural nucleus</t>
        </is>
      </c>
      <c r="D2467" t="inlineStr">
        <is>
          <t>&lt;http://purl.obolibrary.org/obo/DMBA_17663&gt;</t>
        </is>
      </c>
    </row>
    <row r="2468">
      <c r="A2468">
        <f>HYPERLINK("https://www.ebi.ac.uk/ols/ontologies/uberon/terms?iri=http://purl.obolibrary.org/obo/UBERON_0001948","regional part of spinal cord")</f>
        <v/>
      </c>
      <c r="B2468" t="inlineStr">
        <is>
          <t>&lt;http://purl.obolibrary.org/obo/UBERON_0001948&gt;</t>
        </is>
      </c>
      <c r="C2468" t="inlineStr">
        <is>
          <t>sacral dorsal commissural nucleus</t>
        </is>
      </c>
      <c r="D2468" t="inlineStr">
        <is>
          <t>&lt;http://purl.obolibrary.org/obo/DMBA_17664&gt;</t>
        </is>
      </c>
    </row>
    <row r="2469">
      <c r="A2469">
        <f>HYPERLINK("https://www.ebi.ac.uk/ols/ontologies/uberon/terms?iri=http://purl.obolibrary.org/obo/UBERON_0001948","regional part of spinal cord")</f>
        <v/>
      </c>
      <c r="B2469" t="inlineStr">
        <is>
          <t>&lt;http://purl.obolibrary.org/obo/UBERON_0001948&gt;</t>
        </is>
      </c>
      <c r="C2469" t="inlineStr">
        <is>
          <t>superficial stratum of the SpAM</t>
        </is>
      </c>
      <c r="D2469" t="inlineStr">
        <is>
          <t>&lt;http://purl.obolibrary.org/obo/DMBA_17665&gt;</t>
        </is>
      </c>
    </row>
    <row r="2470">
      <c r="A2470">
        <f>HYPERLINK("https://www.ebi.ac.uk/ols/ontologies/uberon/terms?iri=http://purl.obolibrary.org/obo/UBERON_0001948","regional part of spinal cord")</f>
        <v/>
      </c>
      <c r="B2470" t="inlineStr">
        <is>
          <t>&lt;http://purl.obolibrary.org/obo/UBERON_0001948&gt;</t>
        </is>
      </c>
      <c r="C2470" t="inlineStr">
        <is>
          <t>lateral (dorsal horn) part of the spinal alar plate</t>
        </is>
      </c>
      <c r="D2470" t="inlineStr">
        <is>
          <t>&lt;http://purl.obolibrary.org/obo/DMBA_17666&gt;</t>
        </is>
      </c>
    </row>
    <row r="2471">
      <c r="A2471">
        <f>HYPERLINK("https://www.ebi.ac.uk/ols/ontologies/uberon/terms?iri=http://purl.obolibrary.org/obo/UBERON_0001948","regional part of spinal cord")</f>
        <v/>
      </c>
      <c r="B2471" t="inlineStr">
        <is>
          <t>&lt;http://purl.obolibrary.org/obo/UBERON_0001948&gt;</t>
        </is>
      </c>
      <c r="C2471" t="inlineStr">
        <is>
          <t>ventricular zone of the SpAL</t>
        </is>
      </c>
      <c r="D2471" t="inlineStr">
        <is>
          <t>&lt;http://purl.obolibrary.org/obo/DMBA_17667&gt;</t>
        </is>
      </c>
    </row>
    <row r="2472">
      <c r="A2472">
        <f>HYPERLINK("https://www.ebi.ac.uk/ols/ontologies/uberon/terms?iri=http://purl.obolibrary.org/obo/UBERON_0001948","regional part of spinal cord")</f>
        <v/>
      </c>
      <c r="B2472" t="inlineStr">
        <is>
          <t>&lt;http://purl.obolibrary.org/obo/UBERON_0001948&gt;</t>
        </is>
      </c>
      <c r="C2472" t="inlineStr">
        <is>
          <t>alar lateral part of Rexed's layer 10</t>
        </is>
      </c>
      <c r="D2472" t="inlineStr">
        <is>
          <t>&lt;http://purl.obolibrary.org/obo/DMBA_17668&gt;</t>
        </is>
      </c>
    </row>
    <row r="2473">
      <c r="A2473">
        <f>HYPERLINK("https://www.ebi.ac.uk/ols/ontologies/uberon/terms?iri=http://purl.obolibrary.org/obo/UBERON_0001948","regional part of spinal cord")</f>
        <v/>
      </c>
      <c r="B2473" t="inlineStr">
        <is>
          <t>&lt;http://purl.obolibrary.org/obo/UBERON_0001948&gt;</t>
        </is>
      </c>
      <c r="C2473" t="inlineStr">
        <is>
          <t>mantle zone of the SpAL</t>
        </is>
      </c>
      <c r="D2473" t="inlineStr">
        <is>
          <t>&lt;http://purl.obolibrary.org/obo/DMBA_17669&gt;</t>
        </is>
      </c>
    </row>
    <row r="2474">
      <c r="A2474">
        <f>HYPERLINK("https://www.ebi.ac.uk/ols/ontologies/uberon/terms?iri=http://purl.obolibrary.org/obo/UBERON_0001948","regional part of spinal cord")</f>
        <v/>
      </c>
      <c r="B2474" t="inlineStr">
        <is>
          <t>&lt;http://purl.obolibrary.org/obo/UBERON_0001948&gt;</t>
        </is>
      </c>
      <c r="C2474" t="inlineStr">
        <is>
          <t>periventricular stratum of the SpAL</t>
        </is>
      </c>
      <c r="D2474" t="inlineStr">
        <is>
          <t>&lt;http://purl.obolibrary.org/obo/DMBA_17670&gt;</t>
        </is>
      </c>
    </row>
    <row r="2475">
      <c r="A2475">
        <f>HYPERLINK("https://www.ebi.ac.uk/ols/ontologies/uberon/terms?iri=http://purl.obolibrary.org/obo/UBERON_0001948","regional part of spinal cord")</f>
        <v/>
      </c>
      <c r="B2475" t="inlineStr">
        <is>
          <t>&lt;http://purl.obolibrary.org/obo/UBERON_0001948&gt;</t>
        </is>
      </c>
      <c r="C2475" t="inlineStr">
        <is>
          <t>intermediate stratum of the SpAL</t>
        </is>
      </c>
      <c r="D2475" t="inlineStr">
        <is>
          <t>&lt;http://purl.obolibrary.org/obo/DMBA_17671&gt;</t>
        </is>
      </c>
    </row>
    <row r="2476">
      <c r="A2476">
        <f>HYPERLINK("https://www.ebi.ac.uk/ols/ontologies/uberon/terms?iri=http://purl.obolibrary.org/obo/UBERON_0001948","regional part of spinal cord")</f>
        <v/>
      </c>
      <c r="B2476" t="inlineStr">
        <is>
          <t>&lt;http://purl.obolibrary.org/obo/UBERON_0001948&gt;</t>
        </is>
      </c>
      <c r="C2476" t="inlineStr">
        <is>
          <t>Rexed's layer 3</t>
        </is>
      </c>
      <c r="D2476" t="inlineStr">
        <is>
          <t>&lt;http://purl.obolibrary.org/obo/DMBA_17672&gt;</t>
        </is>
      </c>
    </row>
    <row r="2477">
      <c r="A2477">
        <f>HYPERLINK("https://www.ebi.ac.uk/ols/ontologies/uberon/terms?iri=http://purl.obolibrary.org/obo/UBERON_0001948","regional part of spinal cord")</f>
        <v/>
      </c>
      <c r="B2477" t="inlineStr">
        <is>
          <t>&lt;http://purl.obolibrary.org/obo/UBERON_0001948&gt;</t>
        </is>
      </c>
      <c r="C2477" t="inlineStr">
        <is>
          <t>Rexed's layer 4 (main or lateral part)</t>
        </is>
      </c>
      <c r="D2477" t="inlineStr">
        <is>
          <t>&lt;http://purl.obolibrary.org/obo/DMBA_17673&gt;</t>
        </is>
      </c>
    </row>
    <row r="2478">
      <c r="A2478">
        <f>HYPERLINK("https://www.ebi.ac.uk/ols/ontologies/uberon/terms?iri=http://purl.obolibrary.org/obo/UBERON_0001948","regional part of spinal cord")</f>
        <v/>
      </c>
      <c r="B2478" t="inlineStr">
        <is>
          <t>&lt;http://purl.obolibrary.org/obo/UBERON_0001948&gt;</t>
        </is>
      </c>
      <c r="C2478" t="inlineStr">
        <is>
          <t>superficial stratum of the SpAL</t>
        </is>
      </c>
      <c r="D2478" t="inlineStr">
        <is>
          <t>&lt;http://purl.obolibrary.org/obo/DMBA_17674&gt;</t>
        </is>
      </c>
    </row>
    <row r="2479">
      <c r="A2479">
        <f>HYPERLINK("https://www.ebi.ac.uk/ols/ontologies/uberon/terms?iri=http://purl.obolibrary.org/obo/UBERON_0001948","regional part of spinal cord")</f>
        <v/>
      </c>
      <c r="B2479" t="inlineStr">
        <is>
          <t>&lt;http://purl.obolibrary.org/obo/UBERON_0001948&gt;</t>
        </is>
      </c>
      <c r="C2479" t="inlineStr">
        <is>
          <t>Rexed's layer 1 (marginal layer)</t>
        </is>
      </c>
      <c r="D2479" t="inlineStr">
        <is>
          <t>&lt;http://purl.obolibrary.org/obo/DMBA_17675&gt;</t>
        </is>
      </c>
    </row>
    <row r="2480">
      <c r="A2480">
        <f>HYPERLINK("https://www.ebi.ac.uk/ols/ontologies/uberon/terms?iri=http://purl.obolibrary.org/obo/UBERON_0001948","regional part of spinal cord")</f>
        <v/>
      </c>
      <c r="B2480" t="inlineStr">
        <is>
          <t>&lt;http://purl.obolibrary.org/obo/UBERON_0001948&gt;</t>
        </is>
      </c>
      <c r="C2480" t="inlineStr">
        <is>
          <t>Rexed's layer 2 (gelatinous substance)</t>
        </is>
      </c>
      <c r="D2480" t="inlineStr">
        <is>
          <t>&lt;http://purl.obolibrary.org/obo/DMBA_17676&gt;</t>
        </is>
      </c>
    </row>
    <row r="2481">
      <c r="A2481">
        <f>HYPERLINK("https://www.ebi.ac.uk/ols/ontologies/uberon/terms?iri=http://purl.obolibrary.org/obo/UBERON_0001948","regional part of spinal cord")</f>
        <v/>
      </c>
      <c r="B2481" t="inlineStr">
        <is>
          <t>&lt;http://purl.obolibrary.org/obo/UBERON_0001948&gt;</t>
        </is>
      </c>
      <c r="C2481" t="inlineStr">
        <is>
          <t>ventral (liminal) part of the spinal alar plate</t>
        </is>
      </c>
      <c r="D2481" t="inlineStr">
        <is>
          <t>&lt;http://purl.obolibrary.org/obo/DMBA_17677&gt;</t>
        </is>
      </c>
    </row>
    <row r="2482">
      <c r="A2482">
        <f>HYPERLINK("https://www.ebi.ac.uk/ols/ontologies/uberon/terms?iri=http://purl.obolibrary.org/obo/UBERON_0001948","regional part of spinal cord")</f>
        <v/>
      </c>
      <c r="B2482" t="inlineStr">
        <is>
          <t>&lt;http://purl.obolibrary.org/obo/UBERON_0001948&gt;</t>
        </is>
      </c>
      <c r="C2482" t="inlineStr">
        <is>
          <t>ventricular zone of the SpAV</t>
        </is>
      </c>
      <c r="D2482" t="inlineStr">
        <is>
          <t>&lt;http://purl.obolibrary.org/obo/DMBA_17678&gt;</t>
        </is>
      </c>
    </row>
    <row r="2483">
      <c r="A2483">
        <f>HYPERLINK("https://www.ebi.ac.uk/ols/ontologies/uberon/terms?iri=http://purl.obolibrary.org/obo/UBERON_0001948","regional part of spinal cord")</f>
        <v/>
      </c>
      <c r="B2483" t="inlineStr">
        <is>
          <t>&lt;http://purl.obolibrary.org/obo/UBERON_0001948&gt;</t>
        </is>
      </c>
      <c r="C2483" t="inlineStr">
        <is>
          <t>mantle zone of the SpAV</t>
        </is>
      </c>
      <c r="D2483" t="inlineStr">
        <is>
          <t>&lt;http://purl.obolibrary.org/obo/DMBA_17679&gt;</t>
        </is>
      </c>
    </row>
    <row r="2484">
      <c r="A2484">
        <f>HYPERLINK("https://www.ebi.ac.uk/ols/ontologies/uberon/terms?iri=http://purl.obolibrary.org/obo/UBERON_0001948","regional part of spinal cord")</f>
        <v/>
      </c>
      <c r="B2484" t="inlineStr">
        <is>
          <t>&lt;http://purl.obolibrary.org/obo/UBERON_0001948&gt;</t>
        </is>
      </c>
      <c r="C2484" t="inlineStr">
        <is>
          <t>periventricular stratum of the SpAV</t>
        </is>
      </c>
      <c r="D2484" t="inlineStr">
        <is>
          <t>&lt;http://purl.obolibrary.org/obo/DMBA_17680&gt;</t>
        </is>
      </c>
    </row>
    <row r="2485">
      <c r="A2485">
        <f>HYPERLINK("https://www.ebi.ac.uk/ols/ontologies/uberon/terms?iri=http://purl.obolibrary.org/obo/UBERON_0001948","regional part of spinal cord")</f>
        <v/>
      </c>
      <c r="B2485" t="inlineStr">
        <is>
          <t>&lt;http://purl.obolibrary.org/obo/UBERON_0001948&gt;</t>
        </is>
      </c>
      <c r="C2485" t="inlineStr">
        <is>
          <t>alar ventral part of Rexed's layer 10</t>
        </is>
      </c>
      <c r="D2485" t="inlineStr">
        <is>
          <t>&lt;http://purl.obolibrary.org/obo/DMBA_17681&gt;</t>
        </is>
      </c>
    </row>
    <row r="2486">
      <c r="A2486">
        <f>HYPERLINK("https://www.ebi.ac.uk/ols/ontologies/uberon/terms?iri=http://purl.obolibrary.org/obo/UBERON_0001948","regional part of spinal cord")</f>
        <v/>
      </c>
      <c r="B2486" t="inlineStr">
        <is>
          <t>&lt;http://purl.obolibrary.org/obo/UBERON_0001948&gt;</t>
        </is>
      </c>
      <c r="C2486" t="inlineStr">
        <is>
          <t>intermediate stratum of the SpAV</t>
        </is>
      </c>
      <c r="D2486" t="inlineStr">
        <is>
          <t>&lt;http://purl.obolibrary.org/obo/DMBA_17682&gt;</t>
        </is>
      </c>
    </row>
    <row r="2487">
      <c r="A2487">
        <f>HYPERLINK("https://www.ebi.ac.uk/ols/ontologies/uberon/terms?iri=http://purl.obolibrary.org/obo/UBERON_0001948","regional part of spinal cord")</f>
        <v/>
      </c>
      <c r="B2487" t="inlineStr">
        <is>
          <t>&lt;http://purl.obolibrary.org/obo/UBERON_0001948&gt;</t>
        </is>
      </c>
      <c r="C2487" t="inlineStr">
        <is>
          <t>Rexed's layer 5 (neck of dorsal horn)</t>
        </is>
      </c>
      <c r="D2487" t="inlineStr">
        <is>
          <t>&lt;http://purl.obolibrary.org/obo/DMBA_17683&gt;</t>
        </is>
      </c>
    </row>
    <row r="2488">
      <c r="A2488">
        <f>HYPERLINK("https://www.ebi.ac.uk/ols/ontologies/uberon/terms?iri=http://purl.obolibrary.org/obo/UBERON_0001948","regional part of spinal cord")</f>
        <v/>
      </c>
      <c r="B2488" t="inlineStr">
        <is>
          <t>&lt;http://purl.obolibrary.org/obo/UBERON_0001948&gt;</t>
        </is>
      </c>
      <c r="C2488" t="inlineStr">
        <is>
          <t>medial (deep) part of 5Sp</t>
        </is>
      </c>
      <c r="D2488" t="inlineStr">
        <is>
          <t>&lt;http://purl.obolibrary.org/obo/DMBA_17684&gt;</t>
        </is>
      </c>
    </row>
    <row r="2489">
      <c r="A2489">
        <f>HYPERLINK("https://www.ebi.ac.uk/ols/ontologies/uberon/terms?iri=http://purl.obolibrary.org/obo/UBERON_0001948","regional part of spinal cord")</f>
        <v/>
      </c>
      <c r="B2489" t="inlineStr">
        <is>
          <t>&lt;http://purl.obolibrary.org/obo/UBERON_0001948&gt;</t>
        </is>
      </c>
      <c r="C2489" t="inlineStr">
        <is>
          <t>lateral (superficial) part of 5Sp</t>
        </is>
      </c>
      <c r="D2489" t="inlineStr">
        <is>
          <t>&lt;http://purl.obolibrary.org/obo/DMBA_17685&gt;</t>
        </is>
      </c>
    </row>
    <row r="2490">
      <c r="A2490">
        <f>HYPERLINK("https://www.ebi.ac.uk/ols/ontologies/uberon/terms?iri=http://purl.obolibrary.org/obo/UBERON_0001948","regional part of spinal cord")</f>
        <v/>
      </c>
      <c r="B2490" t="inlineStr">
        <is>
          <t>&lt;http://purl.obolibrary.org/obo/UBERON_0001948&gt;</t>
        </is>
      </c>
      <c r="C2490" t="inlineStr">
        <is>
          <t>Rexed's layer 6 (basis of dorsal horn)</t>
        </is>
      </c>
      <c r="D2490" t="inlineStr">
        <is>
          <t>&lt;http://purl.obolibrary.org/obo/DMBA_17686&gt;</t>
        </is>
      </c>
    </row>
    <row r="2491">
      <c r="A2491">
        <f>HYPERLINK("https://www.ebi.ac.uk/ols/ontologies/uberon/terms?iri=http://purl.obolibrary.org/obo/UBERON_0001948","regional part of spinal cord")</f>
        <v/>
      </c>
      <c r="B2491" t="inlineStr">
        <is>
          <t>&lt;http://purl.obolibrary.org/obo/UBERON_0001948&gt;</t>
        </is>
      </c>
      <c r="C2491" t="inlineStr">
        <is>
          <t>medial (deep) part of 6Sp</t>
        </is>
      </c>
      <c r="D2491" t="inlineStr">
        <is>
          <t>&lt;http://purl.obolibrary.org/obo/DMBA_17687&gt;</t>
        </is>
      </c>
    </row>
    <row r="2492">
      <c r="A2492">
        <f>HYPERLINK("https://www.ebi.ac.uk/ols/ontologies/uberon/terms?iri=http://purl.obolibrary.org/obo/UBERON_0001948","regional part of spinal cord")</f>
        <v/>
      </c>
      <c r="B2492" t="inlineStr">
        <is>
          <t>&lt;http://purl.obolibrary.org/obo/UBERON_0001948&gt;</t>
        </is>
      </c>
      <c r="C2492" t="inlineStr">
        <is>
          <t>lateral (superficial) part of 6Sp</t>
        </is>
      </c>
      <c r="D2492" t="inlineStr">
        <is>
          <t>&lt;http://purl.obolibrary.org/obo/DMBA_17688&gt;</t>
        </is>
      </c>
    </row>
    <row r="2493">
      <c r="A2493">
        <f>HYPERLINK("https://www.ebi.ac.uk/ols/ontologies/uberon/terms?iri=http://purl.obolibrary.org/obo/UBERON_0001948","regional part of spinal cord")</f>
        <v/>
      </c>
      <c r="B2493" t="inlineStr">
        <is>
          <t>&lt;http://purl.obolibrary.org/obo/UBERON_0001948&gt;</t>
        </is>
      </c>
      <c r="C2493" t="inlineStr">
        <is>
          <t>superficial stratum of the SpAV</t>
        </is>
      </c>
      <c r="D2493" t="inlineStr">
        <is>
          <t>&lt;http://purl.obolibrary.org/obo/DMBA_17689&gt;</t>
        </is>
      </c>
    </row>
    <row r="2494">
      <c r="A2494">
        <f>HYPERLINK("https://www.ebi.ac.uk/ols/ontologies/uberon/terms?iri=http://purl.obolibrary.org/obo/UBERON_0001948","regional part of spinal cord")</f>
        <v/>
      </c>
      <c r="B2494" t="inlineStr">
        <is>
          <t>&lt;http://purl.obolibrary.org/obo/UBERON_0001948&gt;</t>
        </is>
      </c>
      <c r="C2494" t="inlineStr">
        <is>
          <t>lateral spinal nucleus</t>
        </is>
      </c>
      <c r="D2494" t="inlineStr">
        <is>
          <t>&lt;http://purl.obolibrary.org/obo/DMBA_17690&gt;</t>
        </is>
      </c>
    </row>
    <row r="2495">
      <c r="A2495">
        <f>HYPERLINK("https://www.ebi.ac.uk/ols/ontologies/uberon/terms?iri=http://purl.obolibrary.org/obo/UBERON_0001948","regional part of spinal cord")</f>
        <v/>
      </c>
      <c r="B2495" t="inlineStr">
        <is>
          <t>&lt;http://purl.obolibrary.org/obo/UBERON_0001948&gt;</t>
        </is>
      </c>
      <c r="C2495" t="inlineStr">
        <is>
          <t>lateral cervical nucleus</t>
        </is>
      </c>
      <c r="D2495" t="inlineStr">
        <is>
          <t>&lt;http://purl.obolibrary.org/obo/DMBA_17691&gt;</t>
        </is>
      </c>
    </row>
    <row r="2496">
      <c r="A2496">
        <f>HYPERLINK("https://www.ebi.ac.uk/ols/ontologies/uberon/terms?iri=http://purl.obolibrary.org/obo/UBERON_0001948","regional part of spinal cord")</f>
        <v/>
      </c>
      <c r="B2496" t="inlineStr">
        <is>
          <t>&lt;http://purl.obolibrary.org/obo/UBERON_0001948&gt;</t>
        </is>
      </c>
      <c r="C2496" t="inlineStr">
        <is>
          <t>SpC basal plate (anterior horn)</t>
        </is>
      </c>
      <c r="D2496" t="inlineStr">
        <is>
          <t>&lt;http://purl.obolibrary.org/obo/DMBA_17692&gt;</t>
        </is>
      </c>
    </row>
    <row r="2497">
      <c r="A2497">
        <f>HYPERLINK("https://www.ebi.ac.uk/ols/ontologies/uberon/terms?iri=http://purl.obolibrary.org/obo/UBERON_0001948","regional part of spinal cord")</f>
        <v/>
      </c>
      <c r="B2497" t="inlineStr">
        <is>
          <t>&lt;http://purl.obolibrary.org/obo/UBERON_0001948&gt;</t>
        </is>
      </c>
      <c r="C2497" t="inlineStr">
        <is>
          <t>lateral part of SpB</t>
        </is>
      </c>
      <c r="D2497" t="inlineStr">
        <is>
          <t>&lt;http://purl.obolibrary.org/obo/DMBA_17693&gt;</t>
        </is>
      </c>
    </row>
    <row r="2498">
      <c r="A2498">
        <f>HYPERLINK("https://www.ebi.ac.uk/ols/ontologies/uberon/terms?iri=http://purl.obolibrary.org/obo/UBERON_0001948","regional part of spinal cord")</f>
        <v/>
      </c>
      <c r="B2498" t="inlineStr">
        <is>
          <t>&lt;http://purl.obolibrary.org/obo/UBERON_0001948&gt;</t>
        </is>
      </c>
      <c r="C2498" t="inlineStr">
        <is>
          <t>ventricular zone of SpBL</t>
        </is>
      </c>
      <c r="D2498" t="inlineStr">
        <is>
          <t>&lt;http://purl.obolibrary.org/obo/DMBA_17694&gt;</t>
        </is>
      </c>
    </row>
    <row r="2499">
      <c r="A2499">
        <f>HYPERLINK("https://www.ebi.ac.uk/ols/ontologies/uberon/terms?iri=http://purl.obolibrary.org/obo/UBERON_0001948","regional part of spinal cord")</f>
        <v/>
      </c>
      <c r="B2499" t="inlineStr">
        <is>
          <t>&lt;http://purl.obolibrary.org/obo/UBERON_0001948&gt;</t>
        </is>
      </c>
      <c r="C2499" t="inlineStr">
        <is>
          <t>mantle zone of SpBL</t>
        </is>
      </c>
      <c r="D2499" t="inlineStr">
        <is>
          <t>&lt;http://purl.obolibrary.org/obo/DMBA_17695&gt;</t>
        </is>
      </c>
    </row>
    <row r="2500">
      <c r="A2500">
        <f>HYPERLINK("https://www.ebi.ac.uk/ols/ontologies/uberon/terms?iri=http://purl.obolibrary.org/obo/UBERON_0001948","regional part of spinal cord")</f>
        <v/>
      </c>
      <c r="B2500" t="inlineStr">
        <is>
          <t>&lt;http://purl.obolibrary.org/obo/UBERON_0001948&gt;</t>
        </is>
      </c>
      <c r="C2500" t="inlineStr">
        <is>
          <t>periventricular stratum of SpBL</t>
        </is>
      </c>
      <c r="D2500" t="inlineStr">
        <is>
          <t>&lt;http://purl.obolibrary.org/obo/DMBA_17696&gt;</t>
        </is>
      </c>
    </row>
    <row r="2501">
      <c r="A2501">
        <f>HYPERLINK("https://www.ebi.ac.uk/ols/ontologies/uberon/terms?iri=http://purl.obolibrary.org/obo/UBERON_0001948","regional part of spinal cord")</f>
        <v/>
      </c>
      <c r="B2501" t="inlineStr">
        <is>
          <t>&lt;http://purl.obolibrary.org/obo/UBERON_0001948&gt;</t>
        </is>
      </c>
      <c r="C2501" t="inlineStr">
        <is>
          <t>basal lateral part of Rexed's layer 10</t>
        </is>
      </c>
      <c r="D2501" t="inlineStr">
        <is>
          <t>&lt;http://purl.obolibrary.org/obo/DMBA_17697&gt;</t>
        </is>
      </c>
    </row>
    <row r="2502">
      <c r="A2502">
        <f>HYPERLINK("https://www.ebi.ac.uk/ols/ontologies/uberon/terms?iri=http://purl.obolibrary.org/obo/UBERON_0001948","regional part of spinal cord")</f>
        <v/>
      </c>
      <c r="B2502" t="inlineStr">
        <is>
          <t>&lt;http://purl.obolibrary.org/obo/UBERON_0001948&gt;</t>
        </is>
      </c>
      <c r="C2502" t="inlineStr">
        <is>
          <t>intermediate stratum of SpBL</t>
        </is>
      </c>
      <c r="D2502" t="inlineStr">
        <is>
          <t>&lt;http://purl.obolibrary.org/obo/DMBA_17698&gt;</t>
        </is>
      </c>
    </row>
    <row r="2503">
      <c r="A2503">
        <f>HYPERLINK("https://www.ebi.ac.uk/ols/ontologies/uberon/terms?iri=http://purl.obolibrary.org/obo/UBERON_0001948","regional part of spinal cord")</f>
        <v/>
      </c>
      <c r="B2503" t="inlineStr">
        <is>
          <t>&lt;http://purl.obolibrary.org/obo/UBERON_0001948&gt;</t>
        </is>
      </c>
      <c r="C2503" t="inlineStr">
        <is>
          <t>Rexed's layer 7 (intermediate zone)</t>
        </is>
      </c>
      <c r="D2503" t="inlineStr">
        <is>
          <t>&lt;http://purl.obolibrary.org/obo/DMBA_17699&gt;</t>
        </is>
      </c>
    </row>
    <row r="2504">
      <c r="A2504">
        <f>HYPERLINK("https://www.ebi.ac.uk/ols/ontologies/uberon/terms?iri=http://purl.obolibrary.org/obo/UBERON_0001948","regional part of spinal cord")</f>
        <v/>
      </c>
      <c r="B2504" t="inlineStr">
        <is>
          <t>&lt;http://purl.obolibrary.org/obo/UBERON_0001948&gt;</t>
        </is>
      </c>
      <c r="C2504" t="inlineStr">
        <is>
          <t>lumbar precerebellar nucleus</t>
        </is>
      </c>
      <c r="D2504" t="inlineStr">
        <is>
          <t>&lt;http://purl.obolibrary.org/obo/DMBA_17700&gt;</t>
        </is>
      </c>
    </row>
    <row r="2505">
      <c r="A2505">
        <f>HYPERLINK("https://www.ebi.ac.uk/ols/ontologies/uberon/terms?iri=http://purl.obolibrary.org/obo/UBERON_0001948","regional part of spinal cord")</f>
        <v/>
      </c>
      <c r="B2505" t="inlineStr">
        <is>
          <t>&lt;http://purl.obolibrary.org/obo/UBERON_0001948&gt;</t>
        </is>
      </c>
      <c r="C2505" t="inlineStr">
        <is>
          <t>sacral precerebellar nucleus</t>
        </is>
      </c>
      <c r="D2505" t="inlineStr">
        <is>
          <t>&lt;http://purl.obolibrary.org/obo/DMBA_17701&gt;</t>
        </is>
      </c>
    </row>
    <row r="2506">
      <c r="A2506">
        <f>HYPERLINK("https://www.ebi.ac.uk/ols/ontologies/uberon/terms?iri=http://purl.obolibrary.org/obo/UBERON_0001948","regional part of spinal cord")</f>
        <v/>
      </c>
      <c r="B2506" t="inlineStr">
        <is>
          <t>&lt;http://purl.obolibrary.org/obo/UBERON_0001948&gt;</t>
        </is>
      </c>
      <c r="C2506" t="inlineStr">
        <is>
          <t>central cervical nucleus</t>
        </is>
      </c>
      <c r="D2506" t="inlineStr">
        <is>
          <t>&lt;http://purl.obolibrary.org/obo/DMBA_17702&gt;</t>
        </is>
      </c>
    </row>
    <row r="2507">
      <c r="A2507">
        <f>HYPERLINK("https://www.ebi.ac.uk/ols/ontologies/uberon/terms?iri=http://purl.obolibrary.org/obo/UBERON_0001948","regional part of spinal cord")</f>
        <v/>
      </c>
      <c r="B2507" t="inlineStr">
        <is>
          <t>&lt;http://purl.obolibrary.org/obo/UBERON_0001948&gt;</t>
        </is>
      </c>
      <c r="C2507" t="inlineStr">
        <is>
          <t>ventral horn lateral interneurons</t>
        </is>
      </c>
      <c r="D2507" t="inlineStr">
        <is>
          <t>&lt;http://purl.obolibrary.org/obo/DMBA_17703&gt;</t>
        </is>
      </c>
    </row>
    <row r="2508">
      <c r="A2508">
        <f>HYPERLINK("https://www.ebi.ac.uk/ols/ontologies/uberon/terms?iri=http://purl.obolibrary.org/obo/UBERON_0001948","regional part of spinal cord")</f>
        <v/>
      </c>
      <c r="B2508" t="inlineStr">
        <is>
          <t>&lt;http://purl.obolibrary.org/obo/UBERON_0001948&gt;</t>
        </is>
      </c>
      <c r="C2508" t="inlineStr">
        <is>
          <t>thoracic sympathetic preganglionic neurons</t>
        </is>
      </c>
      <c r="D2508" t="inlineStr">
        <is>
          <t>&lt;http://purl.obolibrary.org/obo/DMBA_17704&gt;</t>
        </is>
      </c>
    </row>
    <row r="2509">
      <c r="A2509">
        <f>HYPERLINK("https://www.ebi.ac.uk/ols/ontologies/uberon/terms?iri=http://purl.obolibrary.org/obo/UBERON_0001948","regional part of spinal cord")</f>
        <v/>
      </c>
      <c r="B2509" t="inlineStr">
        <is>
          <t>&lt;http://purl.obolibrary.org/obo/UBERON_0001948&gt;</t>
        </is>
      </c>
      <c r="C2509" t="inlineStr">
        <is>
          <t>intermediomedial nucleus</t>
        </is>
      </c>
      <c r="D2509" t="inlineStr">
        <is>
          <t>&lt;http://purl.obolibrary.org/obo/DMBA_17705&gt;</t>
        </is>
      </c>
    </row>
    <row r="2510">
      <c r="A2510">
        <f>HYPERLINK("https://www.ebi.ac.uk/ols/ontologies/uberon/terms?iri=http://purl.obolibrary.org/obo/UBERON_0001948","regional part of spinal cord")</f>
        <v/>
      </c>
      <c r="B2510" t="inlineStr">
        <is>
          <t>&lt;http://purl.obolibrary.org/obo/UBERON_0001948&gt;</t>
        </is>
      </c>
      <c r="C2510" t="inlineStr">
        <is>
          <t>intermediolateral nucleus (lateral horn)</t>
        </is>
      </c>
      <c r="D2510" t="inlineStr">
        <is>
          <t>&lt;http://purl.obolibrary.org/obo/DMBA_17706&gt;</t>
        </is>
      </c>
    </row>
    <row r="2511">
      <c r="A2511">
        <f>HYPERLINK("https://www.ebi.ac.uk/ols/ontologies/uberon/terms?iri=http://purl.obolibrary.org/obo/UBERON_0001948","regional part of spinal cord")</f>
        <v/>
      </c>
      <c r="B2511" t="inlineStr">
        <is>
          <t>&lt;http://purl.obolibrary.org/obo/UBERON_0001948&gt;</t>
        </is>
      </c>
      <c r="C2511" t="inlineStr">
        <is>
          <t>laterodorsal commissural nucleus</t>
        </is>
      </c>
      <c r="D2511" t="inlineStr">
        <is>
          <t>&lt;http://purl.obolibrary.org/obo/DMBA_17707&gt;</t>
        </is>
      </c>
    </row>
    <row r="2512">
      <c r="A2512">
        <f>HYPERLINK("https://www.ebi.ac.uk/ols/ontologies/uberon/terms?iri=http://purl.obolibrary.org/obo/UBERON_0001948","regional part of spinal cord")</f>
        <v/>
      </c>
      <c r="B2512" t="inlineStr">
        <is>
          <t>&lt;http://purl.obolibrary.org/obo/UBERON_0001948&gt;</t>
        </is>
      </c>
      <c r="C2512" t="inlineStr">
        <is>
          <t>sacral parasympathetic preganglionic neurons</t>
        </is>
      </c>
      <c r="D2512" t="inlineStr">
        <is>
          <t>&lt;http://purl.obolibrary.org/obo/DMBA_17708&gt;</t>
        </is>
      </c>
    </row>
    <row r="2513">
      <c r="A2513">
        <f>HYPERLINK("https://www.ebi.ac.uk/ols/ontologies/uberon/terms?iri=http://purl.obolibrary.org/obo/UBERON_0001948","regional part of spinal cord")</f>
        <v/>
      </c>
      <c r="B2513" t="inlineStr">
        <is>
          <t>&lt;http://purl.obolibrary.org/obo/UBERON_0001948&gt;</t>
        </is>
      </c>
      <c r="C2513" t="inlineStr">
        <is>
          <t>superficial stratum of SpBL</t>
        </is>
      </c>
      <c r="D2513" t="inlineStr">
        <is>
          <t>&lt;http://purl.obolibrary.org/obo/DMBA_17709&gt;</t>
        </is>
      </c>
    </row>
    <row r="2514">
      <c r="A2514">
        <f>HYPERLINK("https://www.ebi.ac.uk/ols/ontologies/uberon/terms?iri=http://purl.obolibrary.org/obo/UBERON_0001948","regional part of spinal cord")</f>
        <v/>
      </c>
      <c r="B2514" t="inlineStr">
        <is>
          <t>&lt;http://purl.obolibrary.org/obo/UBERON_0001948&gt;</t>
        </is>
      </c>
      <c r="C2514" t="inlineStr">
        <is>
          <t>intermediate part of SpB</t>
        </is>
      </c>
      <c r="D2514" t="inlineStr">
        <is>
          <t>&lt;http://purl.obolibrary.org/obo/DMBA_17710&gt;</t>
        </is>
      </c>
    </row>
    <row r="2515">
      <c r="A2515">
        <f>HYPERLINK("https://www.ebi.ac.uk/ols/ontologies/uberon/terms?iri=http://purl.obolibrary.org/obo/UBERON_0001948","regional part of spinal cord")</f>
        <v/>
      </c>
      <c r="B2515" t="inlineStr">
        <is>
          <t>&lt;http://purl.obolibrary.org/obo/UBERON_0001948&gt;</t>
        </is>
      </c>
      <c r="C2515" t="inlineStr">
        <is>
          <t>ventricular zone of SpBI</t>
        </is>
      </c>
      <c r="D2515" t="inlineStr">
        <is>
          <t>&lt;http://purl.obolibrary.org/obo/DMBA_17711&gt;</t>
        </is>
      </c>
    </row>
    <row r="2516">
      <c r="A2516">
        <f>HYPERLINK("https://www.ebi.ac.uk/ols/ontologies/uberon/terms?iri=http://purl.obolibrary.org/obo/UBERON_0001948","regional part of spinal cord")</f>
        <v/>
      </c>
      <c r="B2516" t="inlineStr">
        <is>
          <t>&lt;http://purl.obolibrary.org/obo/UBERON_0001948&gt;</t>
        </is>
      </c>
      <c r="C2516" t="inlineStr">
        <is>
          <t>mantle zone of SpBI</t>
        </is>
      </c>
      <c r="D2516" t="inlineStr">
        <is>
          <t>&lt;http://purl.obolibrary.org/obo/DMBA_17712&gt;</t>
        </is>
      </c>
    </row>
    <row r="2517">
      <c r="A2517">
        <f>HYPERLINK("https://www.ebi.ac.uk/ols/ontologies/uberon/terms?iri=http://purl.obolibrary.org/obo/UBERON_0001948","regional part of spinal cord")</f>
        <v/>
      </c>
      <c r="B2517" t="inlineStr">
        <is>
          <t>&lt;http://purl.obolibrary.org/obo/UBERON_0001948&gt;</t>
        </is>
      </c>
      <c r="C2517" t="inlineStr">
        <is>
          <t>periventricular stratum of SpBI</t>
        </is>
      </c>
      <c r="D2517" t="inlineStr">
        <is>
          <t>&lt;http://purl.obolibrary.org/obo/DMBA_17713&gt;</t>
        </is>
      </c>
    </row>
    <row r="2518">
      <c r="A2518">
        <f>HYPERLINK("https://www.ebi.ac.uk/ols/ontologies/uberon/terms?iri=http://purl.obolibrary.org/obo/UBERON_0001948","regional part of spinal cord")</f>
        <v/>
      </c>
      <c r="B2518" t="inlineStr">
        <is>
          <t>&lt;http://purl.obolibrary.org/obo/UBERON_0001948&gt;</t>
        </is>
      </c>
      <c r="C2518" t="inlineStr">
        <is>
          <t>basal intermediate part of Rexed's layer 10</t>
        </is>
      </c>
      <c r="D2518" t="inlineStr">
        <is>
          <t>&lt;http://purl.obolibrary.org/obo/DMBA_17714&gt;</t>
        </is>
      </c>
    </row>
    <row r="2519">
      <c r="A2519">
        <f>HYPERLINK("https://www.ebi.ac.uk/ols/ontologies/uberon/terms?iri=http://purl.obolibrary.org/obo/UBERON_0001948","regional part of spinal cord")</f>
        <v/>
      </c>
      <c r="B2519" t="inlineStr">
        <is>
          <t>&lt;http://purl.obolibrary.org/obo/UBERON_0001948&gt;</t>
        </is>
      </c>
      <c r="C2519" t="inlineStr">
        <is>
          <t>intermediate stratum of SpBI</t>
        </is>
      </c>
      <c r="D2519" t="inlineStr">
        <is>
          <t>&lt;http://purl.obolibrary.org/obo/DMBA_17715&gt;</t>
        </is>
      </c>
    </row>
    <row r="2520">
      <c r="A2520">
        <f>HYPERLINK("https://www.ebi.ac.uk/ols/ontologies/uberon/terms?iri=http://purl.obolibrary.org/obo/UBERON_0001948","regional part of spinal cord")</f>
        <v/>
      </c>
      <c r="B2520" t="inlineStr">
        <is>
          <t>&lt;http://purl.obolibrary.org/obo/UBERON_0001948&gt;</t>
        </is>
      </c>
      <c r="C2520" t="inlineStr">
        <is>
          <t>Rexed's layer 9</t>
        </is>
      </c>
      <c r="D2520" t="inlineStr">
        <is>
          <t>&lt;http://purl.obolibrary.org/obo/DMBA_17716&gt;</t>
        </is>
      </c>
    </row>
    <row r="2521">
      <c r="A2521">
        <f>HYPERLINK("https://www.ebi.ac.uk/ols/ontologies/uberon/terms?iri=http://purl.obolibrary.org/obo/UBERON_0001948","regional part of spinal cord")</f>
        <v/>
      </c>
      <c r="B2521" t="inlineStr">
        <is>
          <t>&lt;http://purl.obolibrary.org/obo/UBERON_0001948&gt;</t>
        </is>
      </c>
      <c r="C2521" t="inlineStr">
        <is>
          <t>motoneuron columns</t>
        </is>
      </c>
      <c r="D2521" t="inlineStr">
        <is>
          <t>&lt;http://purl.obolibrary.org/obo/DMBA_17717&gt;</t>
        </is>
      </c>
    </row>
    <row r="2522">
      <c r="A2522">
        <f>HYPERLINK("https://www.ebi.ac.uk/ols/ontologies/uberon/terms?iri=http://purl.obolibrary.org/obo/UBERON_0001948","regional part of spinal cord")</f>
        <v/>
      </c>
      <c r="B2522" t="inlineStr">
        <is>
          <t>&lt;http://purl.obolibrary.org/obo/UBERON_0001948&gt;</t>
        </is>
      </c>
      <c r="C2522" t="inlineStr">
        <is>
          <t>medial motoneuron columns</t>
        </is>
      </c>
      <c r="D2522" t="inlineStr">
        <is>
          <t>&lt;http://purl.obolibrary.org/obo/DMBA_17718&gt;</t>
        </is>
      </c>
    </row>
    <row r="2523">
      <c r="A2523">
        <f>HYPERLINK("https://www.ebi.ac.uk/ols/ontologies/uberon/terms?iri=http://purl.obolibrary.org/obo/UBERON_0001948","regional part of spinal cord")</f>
        <v/>
      </c>
      <c r="B2523" t="inlineStr">
        <is>
          <t>&lt;http://purl.obolibrary.org/obo/UBERON_0001948&gt;</t>
        </is>
      </c>
      <c r="C2523" t="inlineStr">
        <is>
          <t>lateral motoneuron columns</t>
        </is>
      </c>
      <c r="D2523" t="inlineStr">
        <is>
          <t>&lt;http://purl.obolibrary.org/obo/DMBA_17719&gt;</t>
        </is>
      </c>
    </row>
    <row r="2524">
      <c r="A2524">
        <f>HYPERLINK("https://www.ebi.ac.uk/ols/ontologies/uberon/terms?iri=http://purl.obolibrary.org/obo/UBERON_0001948","regional part of spinal cord")</f>
        <v/>
      </c>
      <c r="B2524" t="inlineStr">
        <is>
          <t>&lt;http://purl.obolibrary.org/obo/UBERON_0001948&gt;</t>
        </is>
      </c>
      <c r="C2524" t="inlineStr">
        <is>
          <t>central motoneuron columns</t>
        </is>
      </c>
      <c r="D2524" t="inlineStr">
        <is>
          <t>&lt;http://purl.obolibrary.org/obo/DMBA_17720&gt;</t>
        </is>
      </c>
    </row>
    <row r="2525">
      <c r="A2525">
        <f>HYPERLINK("https://www.ebi.ac.uk/ols/ontologies/uberon/terms?iri=http://purl.obolibrary.org/obo/UBERON_0001948","regional part of spinal cord")</f>
        <v/>
      </c>
      <c r="B2525" t="inlineStr">
        <is>
          <t>&lt;http://purl.obolibrary.org/obo/UBERON_0001948&gt;</t>
        </is>
      </c>
      <c r="C2525" t="inlineStr">
        <is>
          <t>Onuf's nucleus</t>
        </is>
      </c>
      <c r="D2525" t="inlineStr">
        <is>
          <t>&lt;http://purl.obolibrary.org/obo/DMBA_17721&gt;</t>
        </is>
      </c>
    </row>
    <row r="2526">
      <c r="A2526">
        <f>HYPERLINK("https://www.ebi.ac.uk/ols/ontologies/uberon/terms?iri=http://purl.obolibrary.org/obo/UBERON_0001948","regional part of spinal cord")</f>
        <v/>
      </c>
      <c r="B2526" t="inlineStr">
        <is>
          <t>&lt;http://purl.obolibrary.org/obo/UBERON_0001948&gt;</t>
        </is>
      </c>
      <c r="C2526" t="inlineStr">
        <is>
          <t>medial (anal) part of Onuf's nucleus</t>
        </is>
      </c>
      <c r="D2526" t="inlineStr">
        <is>
          <t>&lt;http://purl.obolibrary.org/obo/DMBA_17722&gt;</t>
        </is>
      </c>
    </row>
    <row r="2527">
      <c r="A2527">
        <f>HYPERLINK("https://www.ebi.ac.uk/ols/ontologies/uberon/terms?iri=http://purl.obolibrary.org/obo/UBERON_0001948","regional part of spinal cord")</f>
        <v/>
      </c>
      <c r="B2527" t="inlineStr">
        <is>
          <t>&lt;http://purl.obolibrary.org/obo/UBERON_0001948&gt;</t>
        </is>
      </c>
      <c r="C2527" t="inlineStr">
        <is>
          <t>lateral (urethral) part of Onuf's nucleus</t>
        </is>
      </c>
      <c r="D2527" t="inlineStr">
        <is>
          <t>&lt;http://purl.obolibrary.org/obo/DMBA_17723&gt;</t>
        </is>
      </c>
    </row>
    <row r="2528">
      <c r="A2528">
        <f>HYPERLINK("https://www.ebi.ac.uk/ols/ontologies/uberon/terms?iri=http://purl.obolibrary.org/obo/UBERON_0001948","regional part of spinal cord")</f>
        <v/>
      </c>
      <c r="B2528" t="inlineStr">
        <is>
          <t>&lt;http://purl.obolibrary.org/obo/UBERON_0001948&gt;</t>
        </is>
      </c>
      <c r="C2528" t="inlineStr">
        <is>
          <t>superficial stratum of SpBI</t>
        </is>
      </c>
      <c r="D2528" t="inlineStr">
        <is>
          <t>&lt;http://purl.obolibrary.org/obo/DMBA_17724&gt;</t>
        </is>
      </c>
    </row>
    <row r="2529">
      <c r="A2529">
        <f>HYPERLINK("https://www.ebi.ac.uk/ols/ontologies/uberon/terms?iri=http://purl.obolibrary.org/obo/UBERON_0001948","regional part of spinal cord")</f>
        <v/>
      </c>
      <c r="B2529" t="inlineStr">
        <is>
          <t>&lt;http://purl.obolibrary.org/obo/UBERON_0001948&gt;</t>
        </is>
      </c>
      <c r="C2529" t="inlineStr">
        <is>
          <t>medial part of SpB</t>
        </is>
      </c>
      <c r="D2529" t="inlineStr">
        <is>
          <t>&lt;http://purl.obolibrary.org/obo/DMBA_17725&gt;</t>
        </is>
      </c>
    </row>
    <row r="2530">
      <c r="A2530">
        <f>HYPERLINK("https://www.ebi.ac.uk/ols/ontologies/uberon/terms?iri=http://purl.obolibrary.org/obo/UBERON_0001948","regional part of spinal cord")</f>
        <v/>
      </c>
      <c r="B2530" t="inlineStr">
        <is>
          <t>&lt;http://purl.obolibrary.org/obo/UBERON_0001948&gt;</t>
        </is>
      </c>
      <c r="C2530" t="inlineStr">
        <is>
          <t>ventricular zone of SpBM</t>
        </is>
      </c>
      <c r="D2530" t="inlineStr">
        <is>
          <t>&lt;http://purl.obolibrary.org/obo/DMBA_17726&gt;</t>
        </is>
      </c>
    </row>
    <row r="2531">
      <c r="A2531">
        <f>HYPERLINK("https://www.ebi.ac.uk/ols/ontologies/uberon/terms?iri=http://purl.obolibrary.org/obo/UBERON_0001948","regional part of spinal cord")</f>
        <v/>
      </c>
      <c r="B2531" t="inlineStr">
        <is>
          <t>&lt;http://purl.obolibrary.org/obo/UBERON_0001948&gt;</t>
        </is>
      </c>
      <c r="C2531" t="inlineStr">
        <is>
          <t>mantle zone of SpBM</t>
        </is>
      </c>
      <c r="D2531" t="inlineStr">
        <is>
          <t>&lt;http://purl.obolibrary.org/obo/DMBA_17727&gt;</t>
        </is>
      </c>
    </row>
    <row r="2532">
      <c r="A2532">
        <f>HYPERLINK("https://www.ebi.ac.uk/ols/ontologies/uberon/terms?iri=http://purl.obolibrary.org/obo/UBERON_0001948","regional part of spinal cord")</f>
        <v/>
      </c>
      <c r="B2532" t="inlineStr">
        <is>
          <t>&lt;http://purl.obolibrary.org/obo/UBERON_0001948&gt;</t>
        </is>
      </c>
      <c r="C2532" t="inlineStr">
        <is>
          <t>periventricular stratum of SpBM</t>
        </is>
      </c>
      <c r="D2532" t="inlineStr">
        <is>
          <t>&lt;http://purl.obolibrary.org/obo/DMBA_17728&gt;</t>
        </is>
      </c>
    </row>
    <row r="2533">
      <c r="A2533">
        <f>HYPERLINK("https://www.ebi.ac.uk/ols/ontologies/uberon/terms?iri=http://purl.obolibrary.org/obo/UBERON_0001948","regional part of spinal cord")</f>
        <v/>
      </c>
      <c r="B2533" t="inlineStr">
        <is>
          <t>&lt;http://purl.obolibrary.org/obo/UBERON_0001948&gt;</t>
        </is>
      </c>
      <c r="C2533" t="inlineStr">
        <is>
          <t>basal medial part of Rexed's layer 10</t>
        </is>
      </c>
      <c r="D2533" t="inlineStr">
        <is>
          <t>&lt;http://purl.obolibrary.org/obo/DMBA_17729&gt;</t>
        </is>
      </c>
    </row>
    <row r="2534">
      <c r="A2534">
        <f>HYPERLINK("https://www.ebi.ac.uk/ols/ontologies/uberon/terms?iri=http://purl.obolibrary.org/obo/UBERON_0001948","regional part of spinal cord")</f>
        <v/>
      </c>
      <c r="B2534" t="inlineStr">
        <is>
          <t>&lt;http://purl.obolibrary.org/obo/UBERON_0001948&gt;</t>
        </is>
      </c>
      <c r="C2534" t="inlineStr">
        <is>
          <t>intermediate stratum of SpBM</t>
        </is>
      </c>
      <c r="D2534" t="inlineStr">
        <is>
          <t>&lt;http://purl.obolibrary.org/obo/DMBA_17730&gt;</t>
        </is>
      </c>
    </row>
    <row r="2535">
      <c r="A2535">
        <f>HYPERLINK("https://www.ebi.ac.uk/ols/ontologies/uberon/terms?iri=http://purl.obolibrary.org/obo/UBERON_0001948","regional part of spinal cord")</f>
        <v/>
      </c>
      <c r="B2535" t="inlineStr">
        <is>
          <t>&lt;http://purl.obolibrary.org/obo/UBERON_0001948&gt;</t>
        </is>
      </c>
      <c r="C2535" t="inlineStr">
        <is>
          <t>Rexed's layer 8</t>
        </is>
      </c>
      <c r="D2535" t="inlineStr">
        <is>
          <t>&lt;http://purl.obolibrary.org/obo/DMBA_17731&gt;</t>
        </is>
      </c>
    </row>
    <row r="2536">
      <c r="A2536">
        <f>HYPERLINK("https://www.ebi.ac.uk/ols/ontologies/uberon/terms?iri=http://purl.obolibrary.org/obo/UBERON_0001948","regional part of spinal cord")</f>
        <v/>
      </c>
      <c r="B2536" t="inlineStr">
        <is>
          <t>&lt;http://purl.obolibrary.org/obo/UBERON_0001948&gt;</t>
        </is>
      </c>
      <c r="C2536" t="inlineStr">
        <is>
          <t>ventral horn medial interneurons</t>
        </is>
      </c>
      <c r="D2536" t="inlineStr">
        <is>
          <t>&lt;http://purl.obolibrary.org/obo/DMBA_17732&gt;</t>
        </is>
      </c>
    </row>
    <row r="2537">
      <c r="A2537">
        <f>HYPERLINK("https://www.ebi.ac.uk/ols/ontologies/uberon/terms?iri=http://purl.obolibrary.org/obo/UBERON_0001948","regional part of spinal cord")</f>
        <v/>
      </c>
      <c r="B2537" t="inlineStr">
        <is>
          <t>&lt;http://purl.obolibrary.org/obo/UBERON_0001948&gt;</t>
        </is>
      </c>
      <c r="C2537" t="inlineStr">
        <is>
          <t>superficial stratum of SpBM</t>
        </is>
      </c>
      <c r="D2537" t="inlineStr">
        <is>
          <t>&lt;http://purl.obolibrary.org/obo/DMBA_17733&gt;</t>
        </is>
      </c>
    </row>
    <row r="2538">
      <c r="A2538">
        <f>HYPERLINK("https://www.ebi.ac.uk/ols/ontologies/uberon/terms?iri=http://purl.obolibrary.org/obo/UBERON_0001948","regional part of spinal cord")</f>
        <v/>
      </c>
      <c r="B2538" t="inlineStr">
        <is>
          <t>&lt;http://purl.obolibrary.org/obo/UBERON_0001948&gt;</t>
        </is>
      </c>
      <c r="C2538" t="inlineStr">
        <is>
          <t>SpC floor plate</t>
        </is>
      </c>
      <c r="D2538" t="inlineStr">
        <is>
          <t>&lt;http://purl.obolibrary.org/obo/DMBA_17734&gt;</t>
        </is>
      </c>
    </row>
    <row r="2539">
      <c r="A2539">
        <f>HYPERLINK("https://www.ebi.ac.uk/ols/ontologies/uberon/terms?iri=http://purl.obolibrary.org/obo/UBERON_0001948","regional part of spinal cord")</f>
        <v/>
      </c>
      <c r="B2539" t="inlineStr">
        <is>
          <t>&lt;http://purl.obolibrary.org/obo/UBERON_0001948&gt;</t>
        </is>
      </c>
      <c r="C2539" t="inlineStr">
        <is>
          <t>central canal</t>
        </is>
      </c>
      <c r="D2539" t="inlineStr">
        <is>
          <t>&lt;http://purl.obolibrary.org/obo/HBA_9422&gt;</t>
        </is>
      </c>
    </row>
    <row r="2540">
      <c r="A2540">
        <f>HYPERLINK("https://www.ebi.ac.uk/ols/ontologies/uberon/terms?iri=http://purl.obolibrary.org/obo/UBERON_0001948","regional part of spinal cord")</f>
        <v/>
      </c>
      <c r="B2540" t="inlineStr">
        <is>
          <t>&lt;http://purl.obolibrary.org/obo/UBERON_0001948&gt;</t>
        </is>
      </c>
      <c r="C2540" t="inlineStr">
        <is>
          <t>central glial substance</t>
        </is>
      </c>
      <c r="D2540" t="inlineStr">
        <is>
          <t>&lt;http://purl.obolibrary.org/obo/HBA_9525&gt;</t>
        </is>
      </c>
    </row>
    <row r="2541">
      <c r="A2541">
        <f>HYPERLINK("https://www.ebi.ac.uk/ols/ontologies/uberon/terms?iri=http://purl.obolibrary.org/obo/UBERON_0001948","regional part of spinal cord")</f>
        <v/>
      </c>
      <c r="B2541" t="inlineStr">
        <is>
          <t>&lt;http://purl.obolibrary.org/obo/UBERON_0001948&gt;</t>
        </is>
      </c>
      <c r="C2541" t="inlineStr">
        <is>
          <t>central glial substance, left</t>
        </is>
      </c>
      <c r="D2541" t="inlineStr">
        <is>
          <t>&lt;http://purl.obolibrary.org/obo/HBA_9526&gt;</t>
        </is>
      </c>
    </row>
    <row r="2542">
      <c r="A2542">
        <f>HYPERLINK("https://www.ebi.ac.uk/ols/ontologies/uberon/terms?iri=http://purl.obolibrary.org/obo/UBERON_0001948","regional part of spinal cord")</f>
        <v/>
      </c>
      <c r="B2542" t="inlineStr">
        <is>
          <t>&lt;http://purl.obolibrary.org/obo/UBERON_0001948&gt;</t>
        </is>
      </c>
      <c r="C2542" t="inlineStr">
        <is>
          <t>central glial substance, right</t>
        </is>
      </c>
      <c r="D2542" t="inlineStr">
        <is>
          <t>&lt;http://purl.obolibrary.org/obo/HBA_9527&gt;</t>
        </is>
      </c>
    </row>
    <row r="2543">
      <c r="A2543">
        <f>HYPERLINK("https://www.ebi.ac.uk/ols/ontologies/uberon/terms?iri=http://purl.obolibrary.org/obo/UBERON_0001948","regional part of spinal cord")</f>
        <v/>
      </c>
      <c r="B2543" t="inlineStr">
        <is>
          <t>&lt;http://purl.obolibrary.org/obo/UBERON_0001948&gt;</t>
        </is>
      </c>
      <c r="C2543" t="inlineStr">
        <is>
          <t>central canal, spinal cord/medulla</t>
        </is>
      </c>
      <c r="D2543" t="inlineStr">
        <is>
          <t>&lt;http://purl.obolibrary.org/obo/MBA_164&gt;</t>
        </is>
      </c>
    </row>
    <row r="2544">
      <c r="A2544">
        <f>HYPERLINK("https://www.ebi.ac.uk/ols/ontologies/uberon/terms?iri=http://purl.obolibrary.org/obo/UBERON_0001948","regional part of spinal cord")</f>
        <v/>
      </c>
      <c r="B2544" t="inlineStr">
        <is>
          <t>&lt;http://purl.obolibrary.org/obo/UBERON_0001948&gt;</t>
        </is>
      </c>
      <c r="C2544" t="inlineStr">
        <is>
          <t>cuneate fascicle</t>
        </is>
      </c>
      <c r="D2544" t="inlineStr">
        <is>
          <t>&lt;http://purl.obolibrary.org/obo/MBA_380&gt;</t>
        </is>
      </c>
    </row>
    <row r="2545">
      <c r="A2545">
        <f>HYPERLINK("https://www.ebi.ac.uk/ols/ontologies/uberon/terms?iri=http://purl.obolibrary.org/obo/UBERON_0001948","regional part of spinal cord")</f>
        <v/>
      </c>
      <c r="B2545" t="inlineStr">
        <is>
          <t>&lt;http://purl.obolibrary.org/obo/UBERON_0001948&gt;</t>
        </is>
      </c>
      <c r="C2545" t="inlineStr">
        <is>
          <t>gracile fascicle</t>
        </is>
      </c>
      <c r="D2545" t="inlineStr">
        <is>
          <t>&lt;http://purl.obolibrary.org/obo/MBA_388&gt;</t>
        </is>
      </c>
    </row>
    <row r="2546">
      <c r="A2546">
        <f>HYPERLINK("https://www.ebi.ac.uk/ols/ontologies/uberon/terms?iri=http://purl.obolibrary.org/obo/UBERON_0001948","regional part of spinal cord")</f>
        <v/>
      </c>
      <c r="B2546" t="inlineStr">
        <is>
          <t>&lt;http://purl.obolibrary.org/obo/UBERON_0001948&gt;</t>
        </is>
      </c>
      <c r="C2546" t="inlineStr">
        <is>
          <t>internal arcuate fibers</t>
        </is>
      </c>
      <c r="D2546" t="inlineStr">
        <is>
          <t>&lt;http://purl.obolibrary.org/obo/MBA_396&gt;</t>
        </is>
      </c>
    </row>
    <row r="2547">
      <c r="A2547">
        <f>HYPERLINK("https://www.ebi.ac.uk/ols/ontologies/uberon/terms?iri=http://purl.obolibrary.org/obo/UBERON_0001948","regional part of spinal cord")</f>
        <v/>
      </c>
      <c r="B2547" t="inlineStr">
        <is>
          <t>&lt;http://purl.obolibrary.org/obo/UBERON_0001948&gt;</t>
        </is>
      </c>
      <c r="C2547" t="inlineStr">
        <is>
          <t>dorsal column</t>
        </is>
      </c>
      <c r="D2547" t="inlineStr">
        <is>
          <t>&lt;http://purl.obolibrary.org/obo/MBA_514&gt;</t>
        </is>
      </c>
    </row>
    <row r="2548">
      <c r="A2548">
        <f>HYPERLINK("https://www.ebi.ac.uk/ols/ontologies/uberon/terms?iri=http://purl.obolibrary.org/obo/UBERON_0001948","regional part of spinal cord")</f>
        <v/>
      </c>
      <c r="B2548" t="inlineStr">
        <is>
          <t>&lt;http://purl.obolibrary.org/obo/UBERON_0001948&gt;</t>
        </is>
      </c>
      <c r="C2548" t="inlineStr">
        <is>
          <t>ventral commissure of the spinal cord</t>
        </is>
      </c>
      <c r="D2548" t="inlineStr">
        <is>
          <t>&lt;http://purl.obolibrary.org/obo/MBA_858&gt;</t>
        </is>
      </c>
    </row>
    <row r="2549">
      <c r="A2549">
        <f>HYPERLINK("https://www.ebi.ac.uk/ols/ontologies/uberon/terms?iri=http://purl.obolibrary.org/obo/UBERON_0002147","reticulotegmental nucleus")</f>
        <v/>
      </c>
      <c r="B2549" t="inlineStr">
        <is>
          <t>&lt;http://purl.obolibrary.org/obo/UBERON_0002147&gt;</t>
        </is>
      </c>
      <c r="C2549" t="inlineStr">
        <is>
          <t>reticulotegmental nucleus</t>
        </is>
      </c>
      <c r="D2549" t="inlineStr">
        <is>
          <t>&lt;http://purl.obolibrary.org/obo/DHBA_12414&gt;</t>
        </is>
      </c>
    </row>
    <row r="2550">
      <c r="A2550">
        <f>HYPERLINK("https://www.ebi.ac.uk/ols/ontologies/uberon/terms?iri=http://purl.obolibrary.org/obo/UBERON_0002147","reticulotegmental nucleus")</f>
        <v/>
      </c>
      <c r="B2550" t="inlineStr">
        <is>
          <t>&lt;http://purl.obolibrary.org/obo/UBERON_0002147&gt;</t>
        </is>
      </c>
      <c r="C2550" t="inlineStr">
        <is>
          <t>reticulotegmental nucleus</t>
        </is>
      </c>
      <c r="D2550" t="inlineStr">
        <is>
          <t>&lt;http://purl.obolibrary.org/obo/DHBA_12497&gt;</t>
        </is>
      </c>
    </row>
    <row r="2551">
      <c r="A2551">
        <f>HYPERLINK("https://www.ebi.ac.uk/ols/ontologies/uberon/terms?iri=http://purl.obolibrary.org/obo/UBERON_0002147","reticulotegmental nucleus")</f>
        <v/>
      </c>
      <c r="B2551" t="inlineStr">
        <is>
          <t>&lt;http://purl.obolibrary.org/obo/UBERON_0002147&gt;</t>
        </is>
      </c>
      <c r="C2551" t="inlineStr">
        <is>
          <t>reticulotegmental nucleus, left</t>
        </is>
      </c>
      <c r="D2551" t="inlineStr">
        <is>
          <t>&lt;http://purl.obolibrary.org/obo/HBA_9167&gt;</t>
        </is>
      </c>
    </row>
    <row r="2552">
      <c r="A2552">
        <f>HYPERLINK("https://www.ebi.ac.uk/ols/ontologies/uberon/terms?iri=http://purl.obolibrary.org/obo/UBERON_0002147","reticulotegmental nucleus")</f>
        <v/>
      </c>
      <c r="B2552" t="inlineStr">
        <is>
          <t>&lt;http://purl.obolibrary.org/obo/UBERON_0002147&gt;</t>
        </is>
      </c>
      <c r="C2552" t="inlineStr">
        <is>
          <t>Tegmental reticular nucleus</t>
        </is>
      </c>
      <c r="D2552" t="inlineStr">
        <is>
          <t>&lt;http://purl.obolibrary.org/obo/MBA_574&gt;</t>
        </is>
      </c>
    </row>
    <row r="2553">
      <c r="A2553">
        <f>HYPERLINK("https://www.ebi.ac.uk/ols/ontologies/uberon/terms?iri=http://purl.obolibrary.org/obo/UBERON_0000966","retina")</f>
        <v/>
      </c>
      <c r="B2553" t="inlineStr">
        <is>
          <t>&lt;http://purl.obolibrary.org/obo/UBERON_0000966&gt;</t>
        </is>
      </c>
      <c r="C2553" t="inlineStr">
        <is>
          <t>retina</t>
        </is>
      </c>
      <c r="D2553" t="inlineStr">
        <is>
          <t>&lt;http://purl.obolibrary.org/obo/MBA_304325711&gt;</t>
        </is>
      </c>
    </row>
    <row r="2554">
      <c r="A2554">
        <f>HYPERLINK("https://www.ebi.ac.uk/ols/ontologies/uberon/terms?iri=http://purl.obolibrary.org/obo/UBERON_0035930","retro-olivary nucleus")</f>
        <v/>
      </c>
      <c r="B2554" t="inlineStr">
        <is>
          <t>&lt;http://purl.obolibrary.org/obo/UBERON_0035930&gt;</t>
        </is>
      </c>
      <c r="C2554" t="inlineStr">
        <is>
          <t>retro-olivary cell group</t>
        </is>
      </c>
      <c r="D2554" t="inlineStr">
        <is>
          <t>&lt;http://purl.obolibrary.org/obo/DHBA_12467&gt;</t>
        </is>
      </c>
    </row>
    <row r="2555">
      <c r="A2555">
        <f>HYPERLINK("https://www.ebi.ac.uk/ols/ontologies/uberon/terms?iri=http://purl.obolibrary.org/obo/UBERON_0035930","retro-olivary nucleus")</f>
        <v/>
      </c>
      <c r="B2555" t="inlineStr">
        <is>
          <t>&lt;http://purl.obolibrary.org/obo/UBERON_0035930&gt;</t>
        </is>
      </c>
      <c r="C2555" t="inlineStr">
        <is>
          <t>retro-olivary cell group, left</t>
        </is>
      </c>
      <c r="D2555" t="inlineStr">
        <is>
          <t>&lt;http://purl.obolibrary.org/obo/HBA_9181&gt;</t>
        </is>
      </c>
    </row>
    <row r="2556">
      <c r="A2556">
        <f>HYPERLINK("https://www.ebi.ac.uk/ols/ontologies/uberon/terms?iri=http://purl.obolibrary.org/obo/UBERON_0016848","retroambiguus nucleus")</f>
        <v/>
      </c>
      <c r="B2556" t="inlineStr">
        <is>
          <t>&lt;http://purl.obolibrary.org/obo/UBERON_0016848&gt;</t>
        </is>
      </c>
      <c r="C2556" t="inlineStr">
        <is>
          <t>retroambiguus nucleus</t>
        </is>
      </c>
      <c r="D2556" t="inlineStr">
        <is>
          <t>&lt;http://purl.obolibrary.org/obo/HBA_9650&gt;</t>
        </is>
      </c>
    </row>
    <row r="2557">
      <c r="A2557">
        <f>HYPERLINK("https://www.ebi.ac.uk/ols/ontologies/uberon/terms?iri=http://purl.obolibrary.org/obo/UBERON_0001933","retrochiasmatic area")</f>
        <v/>
      </c>
      <c r="B2557" t="inlineStr">
        <is>
          <t>&lt;http://purl.obolibrary.org/obo/UBERON_0001933&gt;</t>
        </is>
      </c>
      <c r="C2557" t="inlineStr">
        <is>
          <t>Retrochiasmatic area</t>
        </is>
      </c>
      <c r="D2557" t="inlineStr">
        <is>
          <t>&lt;http://purl.obolibrary.org/obo/MBA_173&gt;</t>
        </is>
      </c>
    </row>
    <row r="2558">
      <c r="A2558">
        <f>HYPERLINK("https://www.ebi.ac.uk/ols/ontologies/uberon/terms?iri=http://purl.obolibrary.org/obo/UBERON_0022230","retrohippocampal region")</f>
        <v/>
      </c>
      <c r="B2558" t="inlineStr">
        <is>
          <t>&lt;http://purl.obolibrary.org/obo/UBERON_0022230&gt;</t>
        </is>
      </c>
      <c r="C2558" t="inlineStr">
        <is>
          <t>Retrohippocampal region</t>
        </is>
      </c>
      <c r="D2558" t="inlineStr">
        <is>
          <t>&lt;http://purl.obolibrary.org/obo/MBA_822&gt;</t>
        </is>
      </c>
    </row>
    <row r="2559">
      <c r="A2559">
        <f>HYPERLINK("https://www.ebi.ac.uk/ols/ontologies/uberon/terms?iri=http://purl.obolibrary.org/obo/UBERON_0034749","retrolenticular part of internal capsule")</f>
        <v/>
      </c>
      <c r="B2559" t="inlineStr">
        <is>
          <t>&lt;http://purl.obolibrary.org/obo/UBERON_0034749&gt;</t>
        </is>
      </c>
      <c r="C2559" t="inlineStr">
        <is>
          <t>retrolenticular portion</t>
        </is>
      </c>
      <c r="D2559" t="inlineStr">
        <is>
          <t>&lt;http://purl.obolibrary.org/obo/DHBA_12052&gt;</t>
        </is>
      </c>
    </row>
    <row r="2560">
      <c r="A2560">
        <f>HYPERLINK("https://www.ebi.ac.uk/ols/ontologies/uberon/terms?iri=http://purl.obolibrary.org/obo/UBERON_0011172","retrorubral area of midbrain reticular nucleus")</f>
        <v/>
      </c>
      <c r="B2560" t="inlineStr">
        <is>
          <t>&lt;http://purl.obolibrary.org/obo/UBERON_0011172&gt;</t>
        </is>
      </c>
      <c r="C2560" t="inlineStr">
        <is>
          <t>retrorubral field</t>
        </is>
      </c>
      <c r="D2560" t="inlineStr">
        <is>
          <t>&lt;http://purl.obolibrary.org/obo/DHBA_12289&gt;</t>
        </is>
      </c>
    </row>
    <row r="2561">
      <c r="A2561">
        <f>HYPERLINK("https://www.ebi.ac.uk/ols/ontologies/uberon/terms?iri=http://purl.obolibrary.org/obo/UBERON_0011172","retrorubral area of midbrain reticular nucleus")</f>
        <v/>
      </c>
      <c r="B2561" t="inlineStr">
        <is>
          <t>&lt;http://purl.obolibrary.org/obo/UBERON_0011172&gt;</t>
        </is>
      </c>
      <c r="C2561" t="inlineStr">
        <is>
          <t>retrorubral field</t>
        </is>
      </c>
      <c r="D2561" t="inlineStr">
        <is>
          <t>&lt;http://purl.obolibrary.org/obo/DMBA_16884&gt;</t>
        </is>
      </c>
    </row>
    <row r="2562">
      <c r="A2562">
        <f>HYPERLINK("https://www.ebi.ac.uk/ols/ontologies/uberon/terms?iri=http://purl.obolibrary.org/obo/UBERON_0011172","retrorubral area of midbrain reticular nucleus")</f>
        <v/>
      </c>
      <c r="B2562" t="inlineStr">
        <is>
          <t>&lt;http://purl.obolibrary.org/obo/UBERON_0011172&gt;</t>
        </is>
      </c>
      <c r="C2562" t="inlineStr">
        <is>
          <t>Midbrain reticular nucleus, retrorubral area</t>
        </is>
      </c>
      <c r="D2562" t="inlineStr">
        <is>
          <t>&lt;http://purl.obolibrary.org/obo/MBA_246&gt;</t>
        </is>
      </c>
    </row>
    <row r="2563">
      <c r="A2563">
        <f>HYPERLINK("https://www.ebi.ac.uk/ols/ontologies/uberon/terms?iri=http://purl.obolibrary.org/obo/UBERON_0014918","retrosplenial granular cortex")</f>
        <v/>
      </c>
      <c r="B2563" t="inlineStr">
        <is>
          <t>&lt;http://purl.obolibrary.org/obo/UBERON_0014918&gt;</t>
        </is>
      </c>
      <c r="C2563" t="inlineStr">
        <is>
          <t>Retrosplenial area, ventral part</t>
        </is>
      </c>
      <c r="D2563" t="inlineStr">
        <is>
          <t>&lt;http://purl.obolibrary.org/obo/MBA_886&gt;</t>
        </is>
      </c>
    </row>
    <row r="2564">
      <c r="A2564">
        <f>HYPERLINK("https://www.ebi.ac.uk/ols/ontologies/uberon/terms?iri=http://purl.obolibrary.org/obo/UBERON_0013531","retrosplenial region")</f>
        <v/>
      </c>
      <c r="B2564" t="inlineStr">
        <is>
          <t>&lt;http://purl.obolibrary.org/obo/UBERON_0013531&gt;</t>
        </is>
      </c>
      <c r="C2564" t="inlineStr">
        <is>
          <t>retrosplenial cortex</t>
        </is>
      </c>
      <c r="D2564" t="inlineStr">
        <is>
          <t>&lt;http://purl.obolibrary.org/obo/DHBA_10324&gt;</t>
        </is>
      </c>
    </row>
    <row r="2565">
      <c r="A2565">
        <f>HYPERLINK("https://www.ebi.ac.uk/ols/ontologies/uberon/terms?iri=http://purl.obolibrary.org/obo/UBERON_0013531","retrosplenial region")</f>
        <v/>
      </c>
      <c r="B2565" t="inlineStr">
        <is>
          <t>&lt;http://purl.obolibrary.org/obo/UBERON_0013531&gt;</t>
        </is>
      </c>
      <c r="C2565" t="inlineStr">
        <is>
          <t>cingulate gyrus, retrospleninal part</t>
        </is>
      </c>
      <c r="D2565" t="inlineStr">
        <is>
          <t>&lt;http://purl.obolibrary.org/obo/DHBA_266441669&gt;</t>
        </is>
      </c>
    </row>
    <row r="2566">
      <c r="A2566">
        <f>HYPERLINK("https://www.ebi.ac.uk/ols/ontologies/uberon/terms?iri=http://purl.obolibrary.org/obo/UBERON_0013531","retrosplenial region")</f>
        <v/>
      </c>
      <c r="B2566" t="inlineStr">
        <is>
          <t>&lt;http://purl.obolibrary.org/obo/UBERON_0013531&gt;</t>
        </is>
      </c>
      <c r="C2566" t="inlineStr">
        <is>
          <t>retrosplenial cortex</t>
        </is>
      </c>
      <c r="D2566" t="inlineStr">
        <is>
          <t>&lt;http://purl.obolibrary.org/obo/DMBA_16093&gt;</t>
        </is>
      </c>
    </row>
    <row r="2567">
      <c r="A2567">
        <f>HYPERLINK("https://www.ebi.ac.uk/ols/ontologies/uberon/terms?iri=http://purl.obolibrary.org/obo/UBERON_0013531","retrosplenial region")</f>
        <v/>
      </c>
      <c r="B2567" t="inlineStr">
        <is>
          <t>&lt;http://purl.obolibrary.org/obo/UBERON_0013531&gt;</t>
        </is>
      </c>
      <c r="C2567" t="inlineStr">
        <is>
          <t>Retrosplenial area</t>
        </is>
      </c>
      <c r="D2567" t="inlineStr">
        <is>
          <t>&lt;http://purl.obolibrary.org/obo/MBA_254&gt;</t>
        </is>
      </c>
    </row>
    <row r="2568">
      <c r="A2568">
        <f>HYPERLINK("https://www.ebi.ac.uk/ols/ontologies/uberon/terms?iri=http://purl.obolibrary.org/obo/UBERON_0009918","retrotrapezoid nucleus")</f>
        <v/>
      </c>
      <c r="B2568" t="inlineStr">
        <is>
          <t>&lt;http://purl.obolibrary.org/obo/UBERON_0009918&gt;</t>
        </is>
      </c>
      <c r="C2568" t="inlineStr">
        <is>
          <t>retrotrapezoid nucleus</t>
        </is>
      </c>
      <c r="D2568" t="inlineStr">
        <is>
          <t>&lt;http://purl.obolibrary.org/obo/DHBA_12531&gt;</t>
        </is>
      </c>
    </row>
    <row r="2569">
      <c r="A2569">
        <f>HYPERLINK("https://www.ebi.ac.uk/ols/ontologies/uberon/terms?iri=http://purl.obolibrary.org/obo/UBERON_0009918","retrotrapezoid nucleus")</f>
        <v/>
      </c>
      <c r="B2569" t="inlineStr">
        <is>
          <t>&lt;http://purl.obolibrary.org/obo/UBERON_0009918&gt;</t>
        </is>
      </c>
      <c r="C2569" t="inlineStr">
        <is>
          <t>retrotrapezoid nucleus</t>
        </is>
      </c>
      <c r="D2569" t="inlineStr">
        <is>
          <t>&lt;http://purl.obolibrary.org/obo/DMBA_17327&gt;</t>
        </is>
      </c>
    </row>
    <row r="2570">
      <c r="A2570">
        <f>HYPERLINK("https://www.ebi.ac.uk/ols/ontologies/uberon/terms?iri=http://purl.obolibrary.org/obo/UBERON_0001921","reuniens nucleus")</f>
        <v/>
      </c>
      <c r="B2570" t="inlineStr">
        <is>
          <t>&lt;http://purl.obolibrary.org/obo/UBERON_0001921&gt;</t>
        </is>
      </c>
      <c r="C2570" t="inlineStr">
        <is>
          <t>reuniens nucleus (medioventral nucleus) of thalamus</t>
        </is>
      </c>
      <c r="D2570" t="inlineStr">
        <is>
          <t>&lt;http://purl.obolibrary.org/obo/DHBA_10403&gt;</t>
        </is>
      </c>
    </row>
    <row r="2571">
      <c r="A2571">
        <f>HYPERLINK("https://www.ebi.ac.uk/ols/ontologies/uberon/terms?iri=http://purl.obolibrary.org/obo/UBERON_0001921","reuniens nucleus")</f>
        <v/>
      </c>
      <c r="B2571" t="inlineStr">
        <is>
          <t>&lt;http://purl.obolibrary.org/obo/UBERON_0001921&gt;</t>
        </is>
      </c>
      <c r="C2571" t="inlineStr">
        <is>
          <t>Nucleus of reuniens</t>
        </is>
      </c>
      <c r="D2571" t="inlineStr">
        <is>
          <t>&lt;http://purl.obolibrary.org/obo/MBA_181&gt;</t>
        </is>
      </c>
    </row>
    <row r="2572">
      <c r="A2572">
        <f>HYPERLINK("https://www.ebi.ac.uk/ols/ontologies/uberon/terms?iri=http://purl.obolibrary.org/obo/UBERON_0002683","rhinal sulcus")</f>
        <v/>
      </c>
      <c r="B2572" t="inlineStr">
        <is>
          <t>&lt;http://purl.obolibrary.org/obo/UBERON_0002683&gt;</t>
        </is>
      </c>
      <c r="C2572" t="inlineStr">
        <is>
          <t>rhinal sulcus</t>
        </is>
      </c>
      <c r="D2572" t="inlineStr">
        <is>
          <t>&lt;http://purl.obolibrary.org/obo/DHBA_10636&gt;</t>
        </is>
      </c>
    </row>
    <row r="2573">
      <c r="A2573">
        <f>HYPERLINK("https://www.ebi.ac.uk/ols/ontologies/uberon/terms?iri=http://purl.obolibrary.org/obo/UBERON_0002683","rhinal sulcus")</f>
        <v/>
      </c>
      <c r="B2573" t="inlineStr">
        <is>
          <t>&lt;http://purl.obolibrary.org/obo/UBERON_0002683&gt;</t>
        </is>
      </c>
      <c r="C2573" t="inlineStr">
        <is>
          <t>rhinal sulcus</t>
        </is>
      </c>
      <c r="D2573" t="inlineStr">
        <is>
          <t>&lt;http://purl.obolibrary.org/obo/HBA_9383&gt;</t>
        </is>
      </c>
    </row>
    <row r="2574">
      <c r="A2574">
        <f>HYPERLINK("https://www.ebi.ac.uk/ols/ontologies/uberon/terms?iri=http://purl.obolibrary.org/obo/UBERON_0002683","rhinal sulcus")</f>
        <v/>
      </c>
      <c r="B2574" t="inlineStr">
        <is>
          <t>&lt;http://purl.obolibrary.org/obo/UBERON_0002683&gt;</t>
        </is>
      </c>
      <c r="C2574" t="inlineStr">
        <is>
          <t>rhinal fissure</t>
        </is>
      </c>
      <c r="D2574" t="inlineStr">
        <is>
          <t>&lt;http://purl.obolibrary.org/obo/MBA_1071&gt;</t>
        </is>
      </c>
    </row>
    <row r="2575">
      <c r="A2575">
        <f>HYPERLINK("https://www.ebi.ac.uk/ols/ontologies/uberon/terms?iri=http://purl.obolibrary.org/obo/UBERON_0006215","rhombic lip")</f>
        <v/>
      </c>
      <c r="B2575" t="inlineStr">
        <is>
          <t>&lt;http://purl.obolibrary.org/obo/UBERON_0006215&gt;</t>
        </is>
      </c>
      <c r="C2575" t="inlineStr">
        <is>
          <t>rhombic lip</t>
        </is>
      </c>
      <c r="D2575" t="inlineStr">
        <is>
          <t>&lt;http://purl.obolibrary.org/obo/DHBA_10664&gt;</t>
        </is>
      </c>
    </row>
    <row r="2576">
      <c r="A2576">
        <f>HYPERLINK("https://www.ebi.ac.uk/ols/ontologies/uberon/terms?iri=http://purl.obolibrary.org/obo/UBERON_0002955","rhomboidal nucleus")</f>
        <v/>
      </c>
      <c r="B2576" t="inlineStr">
        <is>
          <t>&lt;http://purl.obolibrary.org/obo/UBERON_0002955&gt;</t>
        </is>
      </c>
      <c r="C2576" t="inlineStr">
        <is>
          <t>rhomboid (central) nucleus of thalamus</t>
        </is>
      </c>
      <c r="D2576" t="inlineStr">
        <is>
          <t>&lt;http://purl.obolibrary.org/obo/DHBA_10447&gt;</t>
        </is>
      </c>
    </row>
    <row r="2577">
      <c r="A2577">
        <f>HYPERLINK("https://www.ebi.ac.uk/ols/ontologies/uberon/terms?iri=http://purl.obolibrary.org/obo/UBERON_0002955","rhomboidal nucleus")</f>
        <v/>
      </c>
      <c r="B2577" t="inlineStr">
        <is>
          <t>&lt;http://purl.obolibrary.org/obo/UBERON_0002955&gt;</t>
        </is>
      </c>
      <c r="C2577" t="inlineStr">
        <is>
          <t>rhomboid nucleus</t>
        </is>
      </c>
      <c r="D2577" t="inlineStr">
        <is>
          <t>&lt;http://purl.obolibrary.org/obo/DMBA_16405&gt;</t>
        </is>
      </c>
    </row>
    <row r="2578">
      <c r="A2578">
        <f>HYPERLINK("https://www.ebi.ac.uk/ols/ontologies/uberon/terms?iri=http://purl.obolibrary.org/obo/UBERON_0002955","rhomboidal nucleus")</f>
        <v/>
      </c>
      <c r="B2578" t="inlineStr">
        <is>
          <t>&lt;http://purl.obolibrary.org/obo/UBERON_0002955&gt;</t>
        </is>
      </c>
      <c r="C2578" t="inlineStr">
        <is>
          <t>rhomboid nucleus of the thalamus, left</t>
        </is>
      </c>
      <c r="D2578" t="inlineStr">
        <is>
          <t>&lt;http://purl.obolibrary.org/obo/HBA_4433&gt;</t>
        </is>
      </c>
    </row>
    <row r="2579">
      <c r="A2579">
        <f>HYPERLINK("https://www.ebi.ac.uk/ols/ontologies/uberon/terms?iri=http://purl.obolibrary.org/obo/UBERON_0002955","rhomboidal nucleus")</f>
        <v/>
      </c>
      <c r="B2579" t="inlineStr">
        <is>
          <t>&lt;http://purl.obolibrary.org/obo/UBERON_0002955&gt;</t>
        </is>
      </c>
      <c r="C2579" t="inlineStr">
        <is>
          <t>Rhomboid nucleus</t>
        </is>
      </c>
      <c r="D2579" t="inlineStr">
        <is>
          <t>&lt;http://purl.obolibrary.org/obo/MBA_189&gt;</t>
        </is>
      </c>
    </row>
    <row r="2580">
      <c r="A2580">
        <f>HYPERLINK("https://www.ebi.ac.uk/ols/ontologies/uberon/terms?iri=http://purl.obolibrary.org/obo/UBERON_0001892","rhombomere")</f>
        <v/>
      </c>
      <c r="B2580" t="inlineStr">
        <is>
          <t>&lt;http://purl.obolibrary.org/obo/UBERON_0001892&gt;</t>
        </is>
      </c>
      <c r="C2580" t="inlineStr">
        <is>
          <t>hindbrain neuromeres</t>
        </is>
      </c>
      <c r="D2580" t="inlineStr">
        <is>
          <t>&lt;http://purl.obolibrary.org/obo/DHBA_12664&gt;</t>
        </is>
      </c>
    </row>
    <row r="2581">
      <c r="A2581">
        <f>HYPERLINK("https://www.ebi.ac.uk/ols/ontologies/uberon/terms?iri=http://purl.obolibrary.org/obo/UBERON_0005499","rhombomere 1")</f>
        <v/>
      </c>
      <c r="B2581" t="inlineStr">
        <is>
          <t>&lt;http://purl.obolibrary.org/obo/UBERON_0005499&gt;</t>
        </is>
      </c>
      <c r="C2581" t="inlineStr">
        <is>
          <t>rhombomere 1</t>
        </is>
      </c>
      <c r="D2581" t="inlineStr">
        <is>
          <t>&lt;http://purl.obolibrary.org/obo/DHBA_12667&gt;</t>
        </is>
      </c>
    </row>
    <row r="2582">
      <c r="A2582">
        <f>HYPERLINK("https://www.ebi.ac.uk/ols/ontologies/uberon/terms?iri=http://purl.obolibrary.org/obo/UBERON_0005499","rhombomere 1")</f>
        <v/>
      </c>
      <c r="B2582" t="inlineStr">
        <is>
          <t>&lt;http://purl.obolibrary.org/obo/UBERON_0005499&gt;</t>
        </is>
      </c>
      <c r="C2582" t="inlineStr">
        <is>
          <t>rhombomere 1</t>
        </is>
      </c>
      <c r="D2582" t="inlineStr">
        <is>
          <t>&lt;http://purl.obolibrary.org/obo/DMBA_16915&gt;</t>
        </is>
      </c>
    </row>
    <row r="2583">
      <c r="A2583">
        <f>HYPERLINK("https://www.ebi.ac.uk/ols/ontologies/uberon/terms?iri=http://purl.obolibrary.org/obo/UBERON_0005566","rhombomere 1 floor plate")</f>
        <v/>
      </c>
      <c r="B2583" t="inlineStr">
        <is>
          <t>&lt;http://purl.obolibrary.org/obo/UBERON_0005566&gt;</t>
        </is>
      </c>
      <c r="C2583" t="inlineStr">
        <is>
          <t>r1 floor plate</t>
        </is>
      </c>
      <c r="D2583" t="inlineStr">
        <is>
          <t>&lt;http://purl.obolibrary.org/obo/DMBA_17022&gt;</t>
        </is>
      </c>
    </row>
    <row r="2584">
      <c r="A2584">
        <f>HYPERLINK("https://www.ebi.ac.uk/ols/ontologies/uberon/terms?iri=http://purl.obolibrary.org/obo/UBERON_0005568","rhombomere 1 roof plate")</f>
        <v/>
      </c>
      <c r="B2584" t="inlineStr">
        <is>
          <t>&lt;http://purl.obolibrary.org/obo/UBERON_0005568&gt;</t>
        </is>
      </c>
      <c r="C2584" t="inlineStr">
        <is>
          <t>r1 roof plate</t>
        </is>
      </c>
      <c r="D2584" t="inlineStr">
        <is>
          <t>&lt;http://purl.obolibrary.org/obo/DMBA_16916&gt;</t>
        </is>
      </c>
    </row>
    <row r="2585">
      <c r="A2585">
        <f>HYPERLINK("https://www.ebi.ac.uk/ols/ontologies/uberon/terms?iri=http://purl.obolibrary.org/obo/UBERON_0019285","rhombomere 10")</f>
        <v/>
      </c>
      <c r="B2585" t="inlineStr">
        <is>
          <t>&lt;http://purl.obolibrary.org/obo/UBERON_0019285&gt;</t>
        </is>
      </c>
      <c r="C2585" t="inlineStr">
        <is>
          <t>rhombomere 10</t>
        </is>
      </c>
      <c r="D2585" t="inlineStr">
        <is>
          <t>&lt;http://purl.obolibrary.org/obo/DMBA_17538&gt;</t>
        </is>
      </c>
    </row>
    <row r="2586">
      <c r="A2586">
        <f>HYPERLINK("https://www.ebi.ac.uk/ols/ontologies/uberon/terms?iri=http://purl.obolibrary.org/obo/UBERON_0019286","rhombomere 11")</f>
        <v/>
      </c>
      <c r="B2586" t="inlineStr">
        <is>
          <t>&lt;http://purl.obolibrary.org/obo/UBERON_0019286&gt;</t>
        </is>
      </c>
      <c r="C2586" t="inlineStr">
        <is>
          <t>rhombomere 11</t>
        </is>
      </c>
      <c r="D2586" t="inlineStr">
        <is>
          <t>&lt;http://purl.obolibrary.org/obo/DMBA_17596&gt;</t>
        </is>
      </c>
    </row>
    <row r="2587">
      <c r="A2587">
        <f>HYPERLINK("https://www.ebi.ac.uk/ols/ontologies/uberon/terms?iri=http://purl.obolibrary.org/obo/UBERON_0005569","rhombomere 2")</f>
        <v/>
      </c>
      <c r="B2587" t="inlineStr">
        <is>
          <t>&lt;http://purl.obolibrary.org/obo/UBERON_0005569&gt;</t>
        </is>
      </c>
      <c r="C2587" t="inlineStr">
        <is>
          <t>rhombomere 2</t>
        </is>
      </c>
      <c r="D2587" t="inlineStr">
        <is>
          <t>&lt;http://purl.obolibrary.org/obo/DHBA_12668&gt;</t>
        </is>
      </c>
    </row>
    <row r="2588">
      <c r="A2588">
        <f>HYPERLINK("https://www.ebi.ac.uk/ols/ontologies/uberon/terms?iri=http://purl.obolibrary.org/obo/UBERON_0005569","rhombomere 2")</f>
        <v/>
      </c>
      <c r="B2588" t="inlineStr">
        <is>
          <t>&lt;http://purl.obolibrary.org/obo/UBERON_0005569&gt;</t>
        </is>
      </c>
      <c r="C2588" t="inlineStr">
        <is>
          <t>rhombomere 2</t>
        </is>
      </c>
      <c r="D2588" t="inlineStr">
        <is>
          <t>&lt;http://purl.obolibrary.org/obo/DMBA_17023&gt;</t>
        </is>
      </c>
    </row>
    <row r="2589">
      <c r="A2589">
        <f>HYPERLINK("https://www.ebi.ac.uk/ols/ontologies/uberon/terms?iri=http://purl.obolibrary.org/obo/UBERON_0005570","rhombomere 2 floor plate")</f>
        <v/>
      </c>
      <c r="B2589" t="inlineStr">
        <is>
          <t>&lt;http://purl.obolibrary.org/obo/UBERON_0005570&gt;</t>
        </is>
      </c>
      <c r="C2589" t="inlineStr">
        <is>
          <t>r2 floor plate</t>
        </is>
      </c>
      <c r="D2589" t="inlineStr">
        <is>
          <t>&lt;http://purl.obolibrary.org/obo/DMBA_17091&gt;</t>
        </is>
      </c>
    </row>
    <row r="2590">
      <c r="A2590">
        <f>HYPERLINK("https://www.ebi.ac.uk/ols/ontologies/uberon/terms?iri=http://purl.obolibrary.org/obo/UBERON_0005572","rhombomere 2 roof plate")</f>
        <v/>
      </c>
      <c r="B2590" t="inlineStr">
        <is>
          <t>&lt;http://purl.obolibrary.org/obo/UBERON_0005572&gt;</t>
        </is>
      </c>
      <c r="C2590" t="inlineStr">
        <is>
          <t>r2 roof plate</t>
        </is>
      </c>
      <c r="D2590" t="inlineStr">
        <is>
          <t>&lt;http://purl.obolibrary.org/obo/DMBA_17024&gt;</t>
        </is>
      </c>
    </row>
    <row r="2591">
      <c r="A2591">
        <f>HYPERLINK("https://www.ebi.ac.uk/ols/ontologies/uberon/terms?iri=http://purl.obolibrary.org/obo/UBERON_0005507","rhombomere 3")</f>
        <v/>
      </c>
      <c r="B2591" t="inlineStr">
        <is>
          <t>&lt;http://purl.obolibrary.org/obo/UBERON_0005507&gt;</t>
        </is>
      </c>
      <c r="C2591" t="inlineStr">
        <is>
          <t>rhombomere 3</t>
        </is>
      </c>
      <c r="D2591" t="inlineStr">
        <is>
          <t>&lt;http://purl.obolibrary.org/obo/DHBA_12669&gt;</t>
        </is>
      </c>
    </row>
    <row r="2592">
      <c r="A2592">
        <f>HYPERLINK("https://www.ebi.ac.uk/ols/ontologies/uberon/terms?iri=http://purl.obolibrary.org/obo/UBERON_0005507","rhombomere 3")</f>
        <v/>
      </c>
      <c r="B2592" t="inlineStr">
        <is>
          <t>&lt;http://purl.obolibrary.org/obo/UBERON_0005507&gt;</t>
        </is>
      </c>
      <c r="C2592" t="inlineStr">
        <is>
          <t>rhombomere 3</t>
        </is>
      </c>
      <c r="D2592" t="inlineStr">
        <is>
          <t>&lt;http://purl.obolibrary.org/obo/DMBA_17093&gt;</t>
        </is>
      </c>
    </row>
    <row r="2593">
      <c r="A2593">
        <f>HYPERLINK("https://www.ebi.ac.uk/ols/ontologies/uberon/terms?iri=http://purl.obolibrary.org/obo/UBERON_0005573","rhombomere 3 floor plate")</f>
        <v/>
      </c>
      <c r="B2593" t="inlineStr">
        <is>
          <t>&lt;http://purl.obolibrary.org/obo/UBERON_0005573&gt;</t>
        </is>
      </c>
      <c r="C2593" t="inlineStr">
        <is>
          <t>r3 floor plate</t>
        </is>
      </c>
      <c r="D2593" t="inlineStr">
        <is>
          <t>&lt;http://purl.obolibrary.org/obo/DMBA_17155&gt;</t>
        </is>
      </c>
    </row>
    <row r="2594">
      <c r="A2594">
        <f>HYPERLINK("https://www.ebi.ac.uk/ols/ontologies/uberon/terms?iri=http://purl.obolibrary.org/obo/UBERON_0005575","rhombomere 3 roof plate")</f>
        <v/>
      </c>
      <c r="B2594" t="inlineStr">
        <is>
          <t>&lt;http://purl.obolibrary.org/obo/UBERON_0005575&gt;</t>
        </is>
      </c>
      <c r="C2594" t="inlineStr">
        <is>
          <t>r3 roof plate</t>
        </is>
      </c>
      <c r="D2594" t="inlineStr">
        <is>
          <t>&lt;http://purl.obolibrary.org/obo/DMBA_17094&gt;</t>
        </is>
      </c>
    </row>
    <row r="2595">
      <c r="A2595">
        <f>HYPERLINK("https://www.ebi.ac.uk/ols/ontologies/uberon/terms?iri=http://purl.obolibrary.org/obo/UBERON_0005511","rhombomere 4")</f>
        <v/>
      </c>
      <c r="B2595" t="inlineStr">
        <is>
          <t>&lt;http://purl.obolibrary.org/obo/UBERON_0005511&gt;</t>
        </is>
      </c>
      <c r="C2595" t="inlineStr">
        <is>
          <t>rhombomere 4</t>
        </is>
      </c>
      <c r="D2595" t="inlineStr">
        <is>
          <t>&lt;http://purl.obolibrary.org/obo/DHBA_12671&gt;</t>
        </is>
      </c>
    </row>
    <row r="2596">
      <c r="A2596">
        <f>HYPERLINK("https://www.ebi.ac.uk/ols/ontologies/uberon/terms?iri=http://purl.obolibrary.org/obo/UBERON_0005511","rhombomere 4")</f>
        <v/>
      </c>
      <c r="B2596" t="inlineStr">
        <is>
          <t>&lt;http://purl.obolibrary.org/obo/UBERON_0005511&gt;</t>
        </is>
      </c>
      <c r="C2596" t="inlineStr">
        <is>
          <t>rhombomere 4</t>
        </is>
      </c>
      <c r="D2596" t="inlineStr">
        <is>
          <t>&lt;http://purl.obolibrary.org/obo/DMBA_17156&gt;</t>
        </is>
      </c>
    </row>
    <row r="2597">
      <c r="A2597">
        <f>HYPERLINK("https://www.ebi.ac.uk/ols/ontologies/uberon/terms?iri=http://purl.obolibrary.org/obo/UBERON_0005576","rhombomere 4 floor plate")</f>
        <v/>
      </c>
      <c r="B2597" t="inlineStr">
        <is>
          <t>&lt;http://purl.obolibrary.org/obo/UBERON_0005576&gt;</t>
        </is>
      </c>
      <c r="C2597" t="inlineStr">
        <is>
          <t>r4 floor plate</t>
        </is>
      </c>
      <c r="D2597" t="inlineStr">
        <is>
          <t>&lt;http://purl.obolibrary.org/obo/DMBA_17219&gt;</t>
        </is>
      </c>
    </row>
    <row r="2598">
      <c r="A2598">
        <f>HYPERLINK("https://www.ebi.ac.uk/ols/ontologies/uberon/terms?iri=http://purl.obolibrary.org/obo/UBERON_0005578","rhombomere 4 roof plate")</f>
        <v/>
      </c>
      <c r="B2598" t="inlineStr">
        <is>
          <t>&lt;http://purl.obolibrary.org/obo/UBERON_0005578&gt;</t>
        </is>
      </c>
      <c r="C2598" t="inlineStr">
        <is>
          <t>r4 roof plate</t>
        </is>
      </c>
      <c r="D2598" t="inlineStr">
        <is>
          <t>&lt;http://purl.obolibrary.org/obo/DMBA_17157&gt;</t>
        </is>
      </c>
    </row>
    <row r="2599">
      <c r="A2599">
        <f>HYPERLINK("https://www.ebi.ac.uk/ols/ontologies/uberon/terms?iri=http://purl.obolibrary.org/obo/UBERON_0005515","rhombomere 5")</f>
        <v/>
      </c>
      <c r="B2599" t="inlineStr">
        <is>
          <t>&lt;http://purl.obolibrary.org/obo/UBERON_0005515&gt;</t>
        </is>
      </c>
      <c r="C2599" t="inlineStr">
        <is>
          <t>rhombomere 5</t>
        </is>
      </c>
      <c r="D2599" t="inlineStr">
        <is>
          <t>&lt;http://purl.obolibrary.org/obo/DHBA_12673&gt;</t>
        </is>
      </c>
    </row>
    <row r="2600">
      <c r="A2600">
        <f>HYPERLINK("https://www.ebi.ac.uk/ols/ontologies/uberon/terms?iri=http://purl.obolibrary.org/obo/UBERON_0005515","rhombomere 5")</f>
        <v/>
      </c>
      <c r="B2600" t="inlineStr">
        <is>
          <t>&lt;http://purl.obolibrary.org/obo/UBERON_0005515&gt;</t>
        </is>
      </c>
      <c r="C2600" t="inlineStr">
        <is>
          <t>rhombomere 5</t>
        </is>
      </c>
      <c r="D2600" t="inlineStr">
        <is>
          <t>&lt;http://purl.obolibrary.org/obo/DMBA_17221&gt;</t>
        </is>
      </c>
    </row>
    <row r="2601">
      <c r="A2601">
        <f>HYPERLINK("https://www.ebi.ac.uk/ols/ontologies/uberon/terms?iri=http://purl.obolibrary.org/obo/UBERON_0005579","rhombomere 5 floor plate")</f>
        <v/>
      </c>
      <c r="B2601" t="inlineStr">
        <is>
          <t>&lt;http://purl.obolibrary.org/obo/UBERON_0005579&gt;</t>
        </is>
      </c>
      <c r="C2601" t="inlineStr">
        <is>
          <t>r5 floor plate</t>
        </is>
      </c>
      <c r="D2601" t="inlineStr">
        <is>
          <t>&lt;http://purl.obolibrary.org/obo/DMBA_17289&gt;</t>
        </is>
      </c>
    </row>
    <row r="2602">
      <c r="A2602">
        <f>HYPERLINK("https://www.ebi.ac.uk/ols/ontologies/uberon/terms?iri=http://purl.obolibrary.org/obo/UBERON_0005581","rhombomere 5 roof plate")</f>
        <v/>
      </c>
      <c r="B2602" t="inlineStr">
        <is>
          <t>&lt;http://purl.obolibrary.org/obo/UBERON_0005581&gt;</t>
        </is>
      </c>
      <c r="C2602" t="inlineStr">
        <is>
          <t>r5 roof plate</t>
        </is>
      </c>
      <c r="D2602" t="inlineStr">
        <is>
          <t>&lt;http://purl.obolibrary.org/obo/DMBA_17222&gt;</t>
        </is>
      </c>
    </row>
    <row r="2603">
      <c r="A2603">
        <f>HYPERLINK("https://www.ebi.ac.uk/ols/ontologies/uberon/terms?iri=http://purl.obolibrary.org/obo/UBERON_0005519","rhombomere 6")</f>
        <v/>
      </c>
      <c r="B2603" t="inlineStr">
        <is>
          <t>&lt;http://purl.obolibrary.org/obo/UBERON_0005519&gt;</t>
        </is>
      </c>
      <c r="C2603" t="inlineStr">
        <is>
          <t>rhombomere 6</t>
        </is>
      </c>
      <c r="D2603" t="inlineStr">
        <is>
          <t>&lt;http://purl.obolibrary.org/obo/DHBA_12674&gt;</t>
        </is>
      </c>
    </row>
    <row r="2604">
      <c r="A2604">
        <f>HYPERLINK("https://www.ebi.ac.uk/ols/ontologies/uberon/terms?iri=http://purl.obolibrary.org/obo/UBERON_0005519","rhombomere 6")</f>
        <v/>
      </c>
      <c r="B2604" t="inlineStr">
        <is>
          <t>&lt;http://purl.obolibrary.org/obo/UBERON_0005519&gt;</t>
        </is>
      </c>
      <c r="C2604" t="inlineStr">
        <is>
          <t>rhombomere 6</t>
        </is>
      </c>
      <c r="D2604" t="inlineStr">
        <is>
          <t>&lt;http://purl.obolibrary.org/obo/DMBA_17290&gt;</t>
        </is>
      </c>
    </row>
    <row r="2605">
      <c r="A2605">
        <f>HYPERLINK("https://www.ebi.ac.uk/ols/ontologies/uberon/terms?iri=http://purl.obolibrary.org/obo/UBERON_0005582","rhombomere 6 floor plate")</f>
        <v/>
      </c>
      <c r="B2605" t="inlineStr">
        <is>
          <t>&lt;http://purl.obolibrary.org/obo/UBERON_0005582&gt;</t>
        </is>
      </c>
      <c r="C2605" t="inlineStr">
        <is>
          <t>r6 floor plate</t>
        </is>
      </c>
      <c r="D2605" t="inlineStr">
        <is>
          <t>&lt;http://purl.obolibrary.org/obo/DMBA_17351&gt;</t>
        </is>
      </c>
    </row>
    <row r="2606">
      <c r="A2606">
        <f>HYPERLINK("https://www.ebi.ac.uk/ols/ontologies/uberon/terms?iri=http://purl.obolibrary.org/obo/UBERON_0005584","rhombomere 6 roof plate")</f>
        <v/>
      </c>
      <c r="B2606" t="inlineStr">
        <is>
          <t>&lt;http://purl.obolibrary.org/obo/UBERON_0005584&gt;</t>
        </is>
      </c>
      <c r="C2606" t="inlineStr">
        <is>
          <t>r6 roof plate</t>
        </is>
      </c>
      <c r="D2606" t="inlineStr">
        <is>
          <t>&lt;http://purl.obolibrary.org/obo/DMBA_17291&gt;</t>
        </is>
      </c>
    </row>
    <row r="2607">
      <c r="A2607">
        <f>HYPERLINK("https://www.ebi.ac.uk/ols/ontologies/uberon/terms?iri=http://purl.obolibrary.org/obo/UBERON_0005523","rhombomere 7")</f>
        <v/>
      </c>
      <c r="B2607" t="inlineStr">
        <is>
          <t>&lt;http://purl.obolibrary.org/obo/UBERON_0005523&gt;</t>
        </is>
      </c>
      <c r="C2607" t="inlineStr">
        <is>
          <t>rhombomere 7</t>
        </is>
      </c>
      <c r="D2607" t="inlineStr">
        <is>
          <t>&lt;http://purl.obolibrary.org/obo/DHBA_12675&gt;</t>
        </is>
      </c>
    </row>
    <row r="2608">
      <c r="A2608">
        <f>HYPERLINK("https://www.ebi.ac.uk/ols/ontologies/uberon/terms?iri=http://purl.obolibrary.org/obo/UBERON_0005523","rhombomere 7")</f>
        <v/>
      </c>
      <c r="B2608" t="inlineStr">
        <is>
          <t>&lt;http://purl.obolibrary.org/obo/UBERON_0005523&gt;</t>
        </is>
      </c>
      <c r="C2608" t="inlineStr">
        <is>
          <t>rhombomere 7</t>
        </is>
      </c>
      <c r="D2608" t="inlineStr">
        <is>
          <t>&lt;http://purl.obolibrary.org/obo/DMBA_17353&gt;</t>
        </is>
      </c>
    </row>
    <row r="2609">
      <c r="A2609">
        <f>HYPERLINK("https://www.ebi.ac.uk/ols/ontologies/uberon/terms?iri=http://purl.obolibrary.org/obo/UBERON_0005585","rhombomere 7 floor plate")</f>
        <v/>
      </c>
      <c r="B2609" t="inlineStr">
        <is>
          <t>&lt;http://purl.obolibrary.org/obo/UBERON_0005585&gt;</t>
        </is>
      </c>
      <c r="C2609" t="inlineStr">
        <is>
          <t>r7 floor plate</t>
        </is>
      </c>
      <c r="D2609" t="inlineStr">
        <is>
          <t>&lt;http://purl.obolibrary.org/obo/DMBA_17415&gt;</t>
        </is>
      </c>
    </row>
    <row r="2610">
      <c r="A2610">
        <f>HYPERLINK("https://www.ebi.ac.uk/ols/ontologies/uberon/terms?iri=http://purl.obolibrary.org/obo/UBERON_0005587","rhombomere 7 roof plate")</f>
        <v/>
      </c>
      <c r="B2610" t="inlineStr">
        <is>
          <t>&lt;http://purl.obolibrary.org/obo/UBERON_0005587&gt;</t>
        </is>
      </c>
      <c r="C2610" t="inlineStr">
        <is>
          <t>r7 roof plate</t>
        </is>
      </c>
      <c r="D2610" t="inlineStr">
        <is>
          <t>&lt;http://purl.obolibrary.org/obo/DMBA_17354&gt;</t>
        </is>
      </c>
    </row>
    <row r="2611">
      <c r="A2611">
        <f>HYPERLINK("https://www.ebi.ac.uk/ols/ontologies/uberon/terms?iri=http://purl.obolibrary.org/obo/UBERON_0005527","rhombomere 8")</f>
        <v/>
      </c>
      <c r="B2611" t="inlineStr">
        <is>
          <t>&lt;http://purl.obolibrary.org/obo/UBERON_0005527&gt;</t>
        </is>
      </c>
      <c r="C2611" t="inlineStr">
        <is>
          <t>rhombomere 8</t>
        </is>
      </c>
      <c r="D2611" t="inlineStr">
        <is>
          <t>&lt;http://purl.obolibrary.org/obo/DHBA_12677&gt;</t>
        </is>
      </c>
    </row>
    <row r="2612">
      <c r="A2612">
        <f>HYPERLINK("https://www.ebi.ac.uk/ols/ontologies/uberon/terms?iri=http://purl.obolibrary.org/obo/UBERON_0005527","rhombomere 8")</f>
        <v/>
      </c>
      <c r="B2612" t="inlineStr">
        <is>
          <t>&lt;http://purl.obolibrary.org/obo/UBERON_0005527&gt;</t>
        </is>
      </c>
      <c r="C2612" t="inlineStr">
        <is>
          <t>root of vestibulocochlear nerve</t>
        </is>
      </c>
      <c r="D2612" t="inlineStr">
        <is>
          <t>&lt;http://purl.obolibrary.org/obo/DHBA_12868&gt;</t>
        </is>
      </c>
    </row>
    <row r="2613">
      <c r="A2613">
        <f>HYPERLINK("https://www.ebi.ac.uk/ols/ontologies/uberon/terms?iri=http://purl.obolibrary.org/obo/UBERON_0005527","rhombomere 8")</f>
        <v/>
      </c>
      <c r="B2613" t="inlineStr">
        <is>
          <t>&lt;http://purl.obolibrary.org/obo/UBERON_0005527&gt;</t>
        </is>
      </c>
      <c r="C2613" t="inlineStr">
        <is>
          <t>rhombomere 8</t>
        </is>
      </c>
      <c r="D2613" t="inlineStr">
        <is>
          <t>&lt;http://purl.obolibrary.org/obo/DMBA_17416&gt;</t>
        </is>
      </c>
    </row>
    <row r="2614">
      <c r="A2614">
        <f>HYPERLINK("https://www.ebi.ac.uk/ols/ontologies/uberon/terms?iri=http://purl.obolibrary.org/obo/UBERON_0005588","rhombomere 8 floor plate")</f>
        <v/>
      </c>
      <c r="B2614" t="inlineStr">
        <is>
          <t>&lt;http://purl.obolibrary.org/obo/UBERON_0005588&gt;</t>
        </is>
      </c>
      <c r="C2614" t="inlineStr">
        <is>
          <t>r8 floor plate</t>
        </is>
      </c>
      <c r="D2614" t="inlineStr">
        <is>
          <t>&lt;http://purl.obolibrary.org/obo/DMBA_17475&gt;</t>
        </is>
      </c>
    </row>
    <row r="2615">
      <c r="A2615">
        <f>HYPERLINK("https://www.ebi.ac.uk/ols/ontologies/uberon/terms?iri=http://purl.obolibrary.org/obo/UBERON_0005590","rhombomere 8 roof plate")</f>
        <v/>
      </c>
      <c r="B2615" t="inlineStr">
        <is>
          <t>&lt;http://purl.obolibrary.org/obo/UBERON_0005590&gt;</t>
        </is>
      </c>
      <c r="C2615" t="inlineStr">
        <is>
          <t>r8 roof plate</t>
        </is>
      </c>
      <c r="D2615" t="inlineStr">
        <is>
          <t>&lt;http://purl.obolibrary.org/obo/DMBA_17417&gt;</t>
        </is>
      </c>
    </row>
    <row r="2616">
      <c r="A2616">
        <f>HYPERLINK("https://www.ebi.ac.uk/ols/ontologies/uberon/terms?iri=http://purl.obolibrary.org/obo/UBERON_0019284","rhombomere 9")</f>
        <v/>
      </c>
      <c r="B2616" t="inlineStr">
        <is>
          <t>&lt;http://purl.obolibrary.org/obo/UBERON_0019284&gt;</t>
        </is>
      </c>
      <c r="C2616" t="inlineStr">
        <is>
          <t>rhombomere 9</t>
        </is>
      </c>
      <c r="D2616" t="inlineStr">
        <is>
          <t>&lt;http://purl.obolibrary.org/obo/DMBA_17476&gt;</t>
        </is>
      </c>
    </row>
    <row r="2617">
      <c r="A2617">
        <f>HYPERLINK("https://www.ebi.ac.uk/ols/ontologies/uberon/terms?iri=http://purl.obolibrary.org/obo/UBERON_0008885","right putamen")</f>
        <v/>
      </c>
      <c r="B2617" t="inlineStr">
        <is>
          <t>&lt;http://purl.obolibrary.org/obo/UBERON_0008885&gt;</t>
        </is>
      </c>
      <c r="C2617" t="inlineStr">
        <is>
          <t>putamen, right</t>
        </is>
      </c>
      <c r="D2617" t="inlineStr">
        <is>
          <t>&lt;http://purl.obolibrary.org/obo/HBA_4289&gt;</t>
        </is>
      </c>
    </row>
    <row r="2618">
      <c r="A2618">
        <f>HYPERLINK("https://www.ebi.ac.uk/ols/ontologies/uberon/terms?iri=http://purl.obolibrary.org/obo/UBERON_0003299","roof plate of midbrain")</f>
        <v/>
      </c>
      <c r="B2618" t="inlineStr">
        <is>
          <t>&lt;http://purl.obolibrary.org/obo/UBERON_0003299&gt;</t>
        </is>
      </c>
      <c r="C2618" t="inlineStr">
        <is>
          <t>roof plate of midbrain</t>
        </is>
      </c>
      <c r="D2618" t="inlineStr">
        <is>
          <t>&lt;http://purl.obolibrary.org/obo/DHBA_12320&gt;</t>
        </is>
      </c>
    </row>
    <row r="2619">
      <c r="A2619">
        <f>HYPERLINK("https://www.ebi.ac.uk/ols/ontologies/uberon/terms?iri=http://purl.obolibrary.org/obo/UBERON_0002786","root of abducens nerve")</f>
        <v/>
      </c>
      <c r="B2619" t="inlineStr">
        <is>
          <t>&lt;http://purl.obolibrary.org/obo/UBERON_0002786&gt;</t>
        </is>
      </c>
      <c r="C2619" t="inlineStr">
        <is>
          <t>root of abducens nerve</t>
        </is>
      </c>
      <c r="D2619" t="inlineStr">
        <is>
          <t>&lt;http://purl.obolibrary.org/obo/DHBA_12861&gt;</t>
        </is>
      </c>
    </row>
    <row r="2620">
      <c r="A2620">
        <f>HYPERLINK("https://www.ebi.ac.uk/ols/ontologies/uberon/terms?iri=http://purl.obolibrary.org/obo/UBERON_0002786","root of abducens nerve")</f>
        <v/>
      </c>
      <c r="B2620" t="inlineStr">
        <is>
          <t>&lt;http://purl.obolibrary.org/obo/UBERON_0002786&gt;</t>
        </is>
      </c>
      <c r="C2620" t="inlineStr">
        <is>
          <t>abducens nerve root</t>
        </is>
      </c>
      <c r="D2620" t="inlineStr">
        <is>
          <t>&lt;http://purl.obolibrary.org/obo/DMBA_17741&gt;</t>
        </is>
      </c>
    </row>
    <row r="2621">
      <c r="A2621">
        <f>HYPERLINK("https://www.ebi.ac.uk/ols/ontologies/uberon/terms?iri=http://purl.obolibrary.org/obo/UBERON_0006843","root of cranial nerve")</f>
        <v/>
      </c>
      <c r="B2621" t="inlineStr">
        <is>
          <t>&lt;http://purl.obolibrary.org/obo/UBERON_0006843&gt;</t>
        </is>
      </c>
      <c r="C2621" t="inlineStr">
        <is>
          <t>root of vagus nerve</t>
        </is>
      </c>
      <c r="D2621" t="inlineStr">
        <is>
          <t>&lt;http://purl.obolibrary.org/obo/DHBA_12888&gt;</t>
        </is>
      </c>
    </row>
    <row r="2622">
      <c r="A2622">
        <f>HYPERLINK("https://www.ebi.ac.uk/ols/ontologies/uberon/terms?iri=http://purl.obolibrary.org/obo/UBERON_0006843","root of cranial nerve")</f>
        <v/>
      </c>
      <c r="B2622" t="inlineStr">
        <is>
          <t>&lt;http://purl.obolibrary.org/obo/UBERON_0006843&gt;</t>
        </is>
      </c>
      <c r="C2622" t="inlineStr">
        <is>
          <t>vagal nerve root</t>
        </is>
      </c>
      <c r="D2622" t="inlineStr">
        <is>
          <t>&lt;http://purl.obolibrary.org/obo/DMBA_17748&gt;</t>
        </is>
      </c>
    </row>
    <row r="2623">
      <c r="A2623">
        <f>HYPERLINK("https://www.ebi.ac.uk/ols/ontologies/uberon/terms?iri=http://purl.obolibrary.org/obo/UBERON_0002618","root of trochlear nerve")</f>
        <v/>
      </c>
      <c r="B2623" t="inlineStr">
        <is>
          <t>&lt;http://purl.obolibrary.org/obo/UBERON_0002618&gt;</t>
        </is>
      </c>
      <c r="C2623" t="inlineStr">
        <is>
          <t>root of trochlear nerve</t>
        </is>
      </c>
      <c r="D2623" t="inlineStr">
        <is>
          <t>&lt;http://purl.obolibrary.org/obo/DHBA_12377&gt;</t>
        </is>
      </c>
    </row>
    <row r="2624">
      <c r="A2624">
        <f>HYPERLINK("https://www.ebi.ac.uk/ols/ontologies/uberon/terms?iri=http://purl.obolibrary.org/obo/UBERON_0002618","root of trochlear nerve")</f>
        <v/>
      </c>
      <c r="B2624" t="inlineStr">
        <is>
          <t>&lt;http://purl.obolibrary.org/obo/UBERON_0002618&gt;</t>
        </is>
      </c>
      <c r="C2624" t="inlineStr">
        <is>
          <t>trochlear nerve root</t>
        </is>
      </c>
      <c r="D2624" t="inlineStr">
        <is>
          <t>&lt;http://purl.obolibrary.org/obo/DMBA_17737&gt;</t>
        </is>
      </c>
    </row>
    <row r="2625">
      <c r="A2625">
        <f>HYPERLINK("https://www.ebi.ac.uk/ols/ontologies/uberon/terms?iri=http://purl.obolibrary.org/obo/UBERON_0011213","root of vagus nerve")</f>
        <v/>
      </c>
      <c r="B2625" t="inlineStr">
        <is>
          <t>&lt;http://purl.obolibrary.org/obo/UBERON_0011213&gt;</t>
        </is>
      </c>
      <c r="C2625" t="inlineStr">
        <is>
          <t>root of vagus nerve</t>
        </is>
      </c>
      <c r="D2625" t="inlineStr">
        <is>
          <t>&lt;http://purl.obolibrary.org/obo/DHBA_12888&gt;</t>
        </is>
      </c>
    </row>
    <row r="2626">
      <c r="A2626">
        <f>HYPERLINK("https://www.ebi.ac.uk/ols/ontologies/uberon/terms?iri=http://purl.obolibrary.org/obo/UBERON_0011213","root of vagus nerve")</f>
        <v/>
      </c>
      <c r="B2626" t="inlineStr">
        <is>
          <t>&lt;http://purl.obolibrary.org/obo/UBERON_0011213&gt;</t>
        </is>
      </c>
      <c r="C2626" t="inlineStr">
        <is>
          <t>vagal nerve root</t>
        </is>
      </c>
      <c r="D2626" t="inlineStr">
        <is>
          <t>&lt;http://purl.obolibrary.org/obo/DMBA_17748&gt;</t>
        </is>
      </c>
    </row>
    <row r="2627">
      <c r="A2627">
        <f>HYPERLINK("https://www.ebi.ac.uk/ols/ontologies/uberon/terms?iri=http://purl.obolibrary.org/obo/UBERON_0034777","rostral CA1")</f>
        <v/>
      </c>
      <c r="B2627" t="inlineStr">
        <is>
          <t>&lt;http://purl.obolibrary.org/obo/UBERON_0034777&gt;</t>
        </is>
      </c>
      <c r="C2627" t="inlineStr">
        <is>
          <t>rostral CA1</t>
        </is>
      </c>
      <c r="D2627" t="inlineStr">
        <is>
          <t>&lt;http://purl.obolibrary.org/obo/DHBA_11275&gt;</t>
        </is>
      </c>
    </row>
    <row r="2628">
      <c r="A2628">
        <f>HYPERLINK("https://www.ebi.ac.uk/ols/ontologies/uberon/terms?iri=http://purl.obolibrary.org/obo/UBERON_0034778","rostral CA2")</f>
        <v/>
      </c>
      <c r="B2628" t="inlineStr">
        <is>
          <t>&lt;http://purl.obolibrary.org/obo/UBERON_0034778&gt;</t>
        </is>
      </c>
      <c r="C2628" t="inlineStr">
        <is>
          <t>rostral CA2</t>
        </is>
      </c>
      <c r="D2628" t="inlineStr">
        <is>
          <t>&lt;http://purl.obolibrary.org/obo/DHBA_11285&gt;</t>
        </is>
      </c>
    </row>
    <row r="2629">
      <c r="A2629">
        <f>HYPERLINK("https://www.ebi.ac.uk/ols/ontologies/uberon/terms?iri=http://purl.obolibrary.org/obo/UBERON_0034779","rostral CA3")</f>
        <v/>
      </c>
      <c r="B2629" t="inlineStr">
        <is>
          <t>&lt;http://purl.obolibrary.org/obo/UBERON_0034779&gt;</t>
        </is>
      </c>
      <c r="C2629" t="inlineStr">
        <is>
          <t>rostral CA3</t>
        </is>
      </c>
      <c r="D2629" t="inlineStr">
        <is>
          <t>&lt;http://purl.obolibrary.org/obo/DHBA_11295&gt;</t>
        </is>
      </c>
    </row>
    <row r="2630">
      <c r="A2630">
        <f>HYPERLINK("https://www.ebi.ac.uk/ols/ontologies/uberon/terms?iri=http://purl.obolibrary.org/obo/UBERON_0019280","rostral gyrus")</f>
        <v/>
      </c>
      <c r="B2630" t="inlineStr">
        <is>
          <t>&lt;http://purl.obolibrary.org/obo/UBERON_0019280&gt;</t>
        </is>
      </c>
      <c r="C2630" t="inlineStr">
        <is>
          <t>rostral gyrus</t>
        </is>
      </c>
      <c r="D2630" t="inlineStr">
        <is>
          <t>&lt;http://purl.obolibrary.org/obo/DHBA_146034876&gt;</t>
        </is>
      </c>
    </row>
    <row r="2631">
      <c r="A2631">
        <f>HYPERLINK("https://www.ebi.ac.uk/ols/ontologies/uberon/terms?iri=http://purl.obolibrary.org/obo/UBERON_0002717","rostral interstitial nucleus of medial longitudinal fasciculus")</f>
        <v/>
      </c>
      <c r="B2631" t="inlineStr">
        <is>
          <t>&lt;http://purl.obolibrary.org/obo/UBERON_0002717&gt;</t>
        </is>
      </c>
      <c r="C2631" t="inlineStr">
        <is>
          <t>rostral interstitial nucleus of the medial longitudinal fasciculus</t>
        </is>
      </c>
      <c r="D2631" t="inlineStr">
        <is>
          <t>&lt;http://purl.obolibrary.org/obo/HBA_9060&gt;</t>
        </is>
      </c>
    </row>
    <row r="2632">
      <c r="A2632">
        <f>HYPERLINK("https://www.ebi.ac.uk/ols/ontologies/uberon/terms?iri=http://purl.obolibrary.org/obo/UBERON_0002717","rostral interstitial nucleus of medial longitudinal fasciculus")</f>
        <v/>
      </c>
      <c r="B2632" t="inlineStr">
        <is>
          <t>&lt;http://purl.obolibrary.org/obo/UBERON_0002717&gt;</t>
        </is>
      </c>
      <c r="C2632" t="inlineStr">
        <is>
          <t>rhinal incisure</t>
        </is>
      </c>
      <c r="D2632" t="inlineStr">
        <is>
          <t>&lt;http://purl.obolibrary.org/obo/MBA_1078&gt;</t>
        </is>
      </c>
    </row>
    <row r="2633">
      <c r="A2633">
        <f>HYPERLINK("https://www.ebi.ac.uk/ols/ontologies/uberon/terms?iri=http://purl.obolibrary.org/obo/UBERON_0002965","rostral intralaminar nuclear group")</f>
        <v/>
      </c>
      <c r="B2633" t="inlineStr">
        <is>
          <t>&lt;http://purl.obolibrary.org/obo/UBERON_0002965&gt;</t>
        </is>
      </c>
      <c r="C2633" t="inlineStr">
        <is>
          <t>anterior group of intralaminar nuclei</t>
        </is>
      </c>
      <c r="D2633" t="inlineStr">
        <is>
          <t>&lt;http://purl.obolibrary.org/obo/DHBA_10443&gt;</t>
        </is>
      </c>
    </row>
    <row r="2634">
      <c r="A2634">
        <f>HYPERLINK("https://www.ebi.ac.uk/ols/ontologies/uberon/terms?iri=http://purl.obolibrary.org/obo/UBERON_0002965","rostral intralaminar nuclear group")</f>
        <v/>
      </c>
      <c r="B2634" t="inlineStr">
        <is>
          <t>&lt;http://purl.obolibrary.org/obo/UBERON_0002965&gt;</t>
        </is>
      </c>
      <c r="C2634" t="inlineStr">
        <is>
          <t>rostral group of intralaminar nuclei</t>
        </is>
      </c>
      <c r="D2634" t="inlineStr">
        <is>
          <t>&lt;http://purl.obolibrary.org/obo/HBA_12929&gt;</t>
        </is>
      </c>
    </row>
    <row r="2635">
      <c r="A2635">
        <f>HYPERLINK("https://www.ebi.ac.uk/ols/ontologies/uberon/terms?iri=http://purl.obolibrary.org/obo/UBERON_0013734","rostral linear nucleus")</f>
        <v/>
      </c>
      <c r="B2635" t="inlineStr">
        <is>
          <t>&lt;http://purl.obolibrary.org/obo/UBERON_0013734&gt;</t>
        </is>
      </c>
      <c r="C2635" t="inlineStr">
        <is>
          <t>rostral linear nucleus of the raphe</t>
        </is>
      </c>
      <c r="D2635" t="inlineStr">
        <is>
          <t>&lt;http://purl.obolibrary.org/obo/DHBA_12234&gt;</t>
        </is>
      </c>
    </row>
    <row r="2636">
      <c r="A2636">
        <f>HYPERLINK("https://www.ebi.ac.uk/ols/ontologies/uberon/terms?iri=http://purl.obolibrary.org/obo/UBERON_0013734","rostral linear nucleus")</f>
        <v/>
      </c>
      <c r="B2636" t="inlineStr">
        <is>
          <t>&lt;http://purl.obolibrary.org/obo/UBERON_0013734&gt;</t>
        </is>
      </c>
      <c r="C2636" t="inlineStr">
        <is>
          <t>rostral linear nucleus</t>
        </is>
      </c>
      <c r="D2636" t="inlineStr">
        <is>
          <t>&lt;http://purl.obolibrary.org/obo/DMBA_16748&gt;</t>
        </is>
      </c>
    </row>
    <row r="2637">
      <c r="A2637">
        <f>HYPERLINK("https://www.ebi.ac.uk/ols/ontologies/uberon/terms?iri=http://purl.obolibrary.org/obo/UBERON_0013734","rostral linear nucleus")</f>
        <v/>
      </c>
      <c r="B2637" t="inlineStr">
        <is>
          <t>&lt;http://purl.obolibrary.org/obo/UBERON_0013734&gt;</t>
        </is>
      </c>
      <c r="C2637" t="inlineStr">
        <is>
          <t>rostral linear nucleus, left</t>
        </is>
      </c>
      <c r="D2637" t="inlineStr">
        <is>
          <t>&lt;http://purl.obolibrary.org/obo/HBA_9471&gt;</t>
        </is>
      </c>
    </row>
    <row r="2638">
      <c r="A2638">
        <f>HYPERLINK("https://www.ebi.ac.uk/ols/ontologies/uberon/terms?iri=http://purl.obolibrary.org/obo/UBERON_0013734","rostral linear nucleus")</f>
        <v/>
      </c>
      <c r="B2638" t="inlineStr">
        <is>
          <t>&lt;http://purl.obolibrary.org/obo/UBERON_0013734&gt;</t>
        </is>
      </c>
      <c r="C2638" t="inlineStr">
        <is>
          <t>Rostral linear nucleus raphe</t>
        </is>
      </c>
      <c r="D2638" t="inlineStr">
        <is>
          <t>&lt;http://purl.obolibrary.org/obo/MBA_197&gt;</t>
        </is>
      </c>
    </row>
    <row r="2639">
      <c r="A2639">
        <f>HYPERLINK("https://www.ebi.ac.uk/ols/ontologies/uberon/terms?iri=http://purl.obolibrary.org/obo/UBERON_0008881","rostral migratory stream")</f>
        <v/>
      </c>
      <c r="B2639" t="inlineStr">
        <is>
          <t>&lt;http://purl.obolibrary.org/obo/UBERON_0008881&gt;</t>
        </is>
      </c>
      <c r="C2639" t="inlineStr">
        <is>
          <t>rostral migratory stream</t>
        </is>
      </c>
      <c r="D2639" t="inlineStr">
        <is>
          <t>&lt;http://purl.obolibrary.org/obo/DHBA_10556&gt;</t>
        </is>
      </c>
    </row>
    <row r="2640">
      <c r="A2640">
        <f>HYPERLINK("https://www.ebi.ac.uk/ols/ontologies/uberon/terms?iri=http://purl.obolibrary.org/obo/UBERON_0008881","rostral migratory stream")</f>
        <v/>
      </c>
      <c r="B2640" t="inlineStr">
        <is>
          <t>&lt;http://purl.obolibrary.org/obo/UBERON_0008881&gt;</t>
        </is>
      </c>
      <c r="C2640" t="inlineStr">
        <is>
          <t>rostral migratory stream (RMS)</t>
        </is>
      </c>
      <c r="D2640" t="inlineStr">
        <is>
          <t>&lt;http://purl.obolibrary.org/obo/PBA_128012584&gt;</t>
        </is>
      </c>
    </row>
    <row r="2641">
      <c r="A2641">
        <f>HYPERLINK("https://www.ebi.ac.uk/ols/ontologies/uberon/terms?iri=http://purl.obolibrary.org/obo/UBERON_0035920","rostrolateral area, layer 5")</f>
        <v/>
      </c>
      <c r="B2641" t="inlineStr">
        <is>
          <t>&lt;http://purl.obolibrary.org/obo/UBERON_0035920&gt;</t>
        </is>
      </c>
      <c r="C2641" t="inlineStr">
        <is>
          <t>Rostrolateral area, layer 5</t>
        </is>
      </c>
      <c r="D2641" t="inlineStr">
        <is>
          <t>&lt;http://purl.obolibrary.org/obo/MBA_312782616&gt;</t>
        </is>
      </c>
    </row>
    <row r="2642">
      <c r="A2642">
        <f>HYPERLINK("https://www.ebi.ac.uk/ols/ontologies/uberon/terms?iri=http://purl.obolibrary.org/obo/UBERON_0035912","rostrolateral visual area")</f>
        <v/>
      </c>
      <c r="B2642" t="inlineStr">
        <is>
          <t>&lt;http://purl.obolibrary.org/obo/UBERON_0035912&gt;</t>
        </is>
      </c>
      <c r="C2642" t="inlineStr">
        <is>
          <t>Rostrolateral visual area</t>
        </is>
      </c>
      <c r="D2642" t="inlineStr">
        <is>
          <t>&lt;http://purl.obolibrary.org/obo/MBA_417&gt;</t>
        </is>
      </c>
    </row>
    <row r="2643">
      <c r="A2643">
        <f>HYPERLINK("https://www.ebi.ac.uk/ols/ontologies/uberon/terms?iri=http://purl.obolibrary.org/obo/UBERON_0015703","rostrum of corpus callosum")</f>
        <v/>
      </c>
      <c r="B2643" t="inlineStr">
        <is>
          <t>&lt;http://purl.obolibrary.org/obo/UBERON_0015703&gt;</t>
        </is>
      </c>
      <c r="C2643" t="inlineStr">
        <is>
          <t>rostrum of corpus callosum</t>
        </is>
      </c>
      <c r="D2643" t="inlineStr">
        <is>
          <t>&lt;http://purl.obolibrary.org/obo/DHBA_10562&gt;</t>
        </is>
      </c>
    </row>
    <row r="2644">
      <c r="A2644">
        <f>HYPERLINK("https://www.ebi.ac.uk/ols/ontologies/uberon/terms?iri=http://purl.obolibrary.org/obo/UBERON_0015703","rostrum of corpus callosum")</f>
        <v/>
      </c>
      <c r="B2644" t="inlineStr">
        <is>
          <t>&lt;http://purl.obolibrary.org/obo/UBERON_0015703&gt;</t>
        </is>
      </c>
      <c r="C2644" t="inlineStr">
        <is>
          <t>rostrum of the corpus callosum</t>
        </is>
      </c>
      <c r="D2644" t="inlineStr">
        <is>
          <t>&lt;http://purl.obolibrary.org/obo/HBA_9226&gt;</t>
        </is>
      </c>
    </row>
    <row r="2645">
      <c r="A2645">
        <f>HYPERLINK("https://www.ebi.ac.uk/ols/ontologies/uberon/terms?iri=http://purl.obolibrary.org/obo/UBERON_0015703","rostrum of corpus callosum")</f>
        <v/>
      </c>
      <c r="B2645" t="inlineStr">
        <is>
          <t>&lt;http://purl.obolibrary.org/obo/UBERON_0015703&gt;</t>
        </is>
      </c>
      <c r="C2645" t="inlineStr">
        <is>
          <t>corpus callosum, rostrum</t>
        </is>
      </c>
      <c r="D2645" t="inlineStr">
        <is>
          <t>&lt;http://purl.obolibrary.org/obo/MBA_979&gt;</t>
        </is>
      </c>
    </row>
    <row r="2646">
      <c r="A2646">
        <f>HYPERLINK("https://www.ebi.ac.uk/ols/ontologies/uberon/terms?iri=http://purl.obolibrary.org/obo/UBERON_0002714","rubrospinal tract")</f>
        <v/>
      </c>
      <c r="B2646" t="inlineStr">
        <is>
          <t>&lt;http://purl.obolibrary.org/obo/UBERON_0002714&gt;</t>
        </is>
      </c>
      <c r="C2646" t="inlineStr">
        <is>
          <t>rubrospinal tract</t>
        </is>
      </c>
      <c r="D2646" t="inlineStr">
        <is>
          <t>&lt;http://purl.obolibrary.org/obo/DHBA_12782&gt;</t>
        </is>
      </c>
    </row>
    <row r="2647">
      <c r="A2647">
        <f>HYPERLINK("https://www.ebi.ac.uk/ols/ontologies/uberon/terms?iri=http://purl.obolibrary.org/obo/UBERON_0002714","rubrospinal tract")</f>
        <v/>
      </c>
      <c r="B2647" t="inlineStr">
        <is>
          <t>&lt;http://purl.obolibrary.org/obo/UBERON_0002714&gt;</t>
        </is>
      </c>
      <c r="C2647" t="inlineStr">
        <is>
          <t>rubrospinal tract</t>
        </is>
      </c>
      <c r="D2647" t="inlineStr">
        <is>
          <t>&lt;http://purl.obolibrary.org/obo/DMBA_17792&gt;</t>
        </is>
      </c>
    </row>
    <row r="2648">
      <c r="A2648">
        <f>HYPERLINK("https://www.ebi.ac.uk/ols/ontologies/uberon/terms?iri=http://purl.obolibrary.org/obo/UBERON_0002714","rubrospinal tract")</f>
        <v/>
      </c>
      <c r="B2648" t="inlineStr">
        <is>
          <t>&lt;http://purl.obolibrary.org/obo/UBERON_0002714&gt;</t>
        </is>
      </c>
      <c r="C2648" t="inlineStr">
        <is>
          <t>rubrospinal tract</t>
        </is>
      </c>
      <c r="D2648" t="inlineStr">
        <is>
          <t>&lt;http://purl.obolibrary.org/obo/MBA_863&gt;</t>
        </is>
      </c>
    </row>
    <row r="2649">
      <c r="A2649">
        <f>HYPERLINK("https://www.ebi.ac.uk/ols/ontologies/uberon/terms?iri=http://purl.obolibrary.org/obo/UBERON_0035931","sagittal stratum")</f>
        <v/>
      </c>
      <c r="B2649" t="inlineStr">
        <is>
          <t>&lt;http://purl.obolibrary.org/obo/UBERON_0035931&gt;</t>
        </is>
      </c>
      <c r="C2649" t="inlineStr">
        <is>
          <t>sagittal stratum</t>
        </is>
      </c>
      <c r="D2649" t="inlineStr">
        <is>
          <t>&lt;http://purl.obolibrary.org/obo/DHBA_12082&gt;</t>
        </is>
      </c>
    </row>
    <row r="2650">
      <c r="A2650">
        <f>HYPERLINK("https://www.ebi.ac.uk/ols/ontologies/uberon/terms?iri=http://purl.obolibrary.org/obo/UBERON_0035931","sagittal stratum")</f>
        <v/>
      </c>
      <c r="B2650" t="inlineStr">
        <is>
          <t>&lt;http://purl.obolibrary.org/obo/UBERON_0035931&gt;</t>
        </is>
      </c>
      <c r="C2650" t="inlineStr">
        <is>
          <t>sagittal stratum</t>
        </is>
      </c>
      <c r="D2650" t="inlineStr">
        <is>
          <t>&lt;http://purl.obolibrary.org/obo/HBA_265505286&gt;</t>
        </is>
      </c>
    </row>
    <row r="2651">
      <c r="A2651">
        <f>HYPERLINK("https://www.ebi.ac.uk/ols/ontologies/uberon/terms?iri=http://purl.obolibrary.org/obo/UBERON_0022423","sagulum nucleus")</f>
        <v/>
      </c>
      <c r="B2651" t="inlineStr">
        <is>
          <t>&lt;http://purl.obolibrary.org/obo/UBERON_0022423&gt;</t>
        </is>
      </c>
      <c r="C2651" t="inlineStr">
        <is>
          <t>sagulum nucleus</t>
        </is>
      </c>
      <c r="D2651" t="inlineStr">
        <is>
          <t>&lt;http://purl.obolibrary.org/obo/DHBA_12313&gt;</t>
        </is>
      </c>
    </row>
    <row r="2652">
      <c r="A2652">
        <f>HYPERLINK("https://www.ebi.ac.uk/ols/ontologies/uberon/terms?iri=http://purl.obolibrary.org/obo/UBERON_0022423","sagulum nucleus")</f>
        <v/>
      </c>
      <c r="B2652" t="inlineStr">
        <is>
          <t>&lt;http://purl.obolibrary.org/obo/UBERON_0022423&gt;</t>
        </is>
      </c>
      <c r="C2652" t="inlineStr">
        <is>
          <t>sagulum nucleus</t>
        </is>
      </c>
      <c r="D2652" t="inlineStr">
        <is>
          <t>&lt;http://purl.obolibrary.org/obo/HBA_9486&gt;</t>
        </is>
      </c>
    </row>
    <row r="2653">
      <c r="A2653">
        <f>HYPERLINK("https://www.ebi.ac.uk/ols/ontologies/uberon/terms?iri=http://purl.obolibrary.org/obo/UBERON_0034752","secondary auditory cortex")</f>
        <v/>
      </c>
      <c r="B2653" t="inlineStr">
        <is>
          <t>&lt;http://purl.obolibrary.org/obo/UBERON_0034752&gt;</t>
        </is>
      </c>
      <c r="C2653" t="inlineStr">
        <is>
          <t>secondary auditory cortex (belt, area 42)</t>
        </is>
      </c>
      <c r="D2653" t="inlineStr">
        <is>
          <t>&lt;http://purl.obolibrary.org/obo/DHBA_10239&gt;</t>
        </is>
      </c>
    </row>
    <row r="2654">
      <c r="A2654">
        <f>HYPERLINK("https://www.ebi.ac.uk/ols/ontologies/uberon/terms?iri=http://purl.obolibrary.org/obo/UBERON_0002817","secondary fissure of cerebellum")</f>
        <v/>
      </c>
      <c r="B2654" t="inlineStr">
        <is>
          <t>&lt;http://purl.obolibrary.org/obo/UBERON_0002817&gt;</t>
        </is>
      </c>
      <c r="C2654" t="inlineStr">
        <is>
          <t>secondary fissure</t>
        </is>
      </c>
      <c r="D2654" t="inlineStr">
        <is>
          <t>&lt;http://purl.obolibrary.org/obo/HBA_9416&gt;</t>
        </is>
      </c>
    </row>
    <row r="2655">
      <c r="A2655">
        <f>HYPERLINK("https://www.ebi.ac.uk/ols/ontologies/uberon/terms?iri=http://purl.obolibrary.org/obo/UBERON_0002817","secondary fissure of cerebellum")</f>
        <v/>
      </c>
      <c r="B2655" t="inlineStr">
        <is>
          <t>&lt;http://purl.obolibrary.org/obo/UBERON_0002817&gt;</t>
        </is>
      </c>
      <c r="C2655" t="inlineStr">
        <is>
          <t>secondary fissure</t>
        </is>
      </c>
      <c r="D2655" t="inlineStr">
        <is>
          <t>&lt;http://purl.obolibrary.org/obo/MBA_3&gt;</t>
        </is>
      </c>
    </row>
    <row r="2656">
      <c r="A2656">
        <f>HYPERLINK("https://www.ebi.ac.uk/ols/ontologies/uberon/terms?iri=http://purl.obolibrary.org/obo/UBERON_0036218","secondary prosencephalon")</f>
        <v/>
      </c>
      <c r="B2656" t="inlineStr">
        <is>
          <t>&lt;http://purl.obolibrary.org/obo/UBERON_0036218&gt;</t>
        </is>
      </c>
      <c r="C2656" t="inlineStr">
        <is>
          <t>secondary prosencephalon</t>
        </is>
      </c>
      <c r="D2656" t="inlineStr">
        <is>
          <t>&lt;http://purl.obolibrary.org/obo/DMBA_15567&gt;</t>
        </is>
      </c>
    </row>
    <row r="2657">
      <c r="A2657">
        <f>HYPERLINK("https://www.ebi.ac.uk/ols/ontologies/uberon/terms?iri=http://purl.obolibrary.org/obo/UBERON_0008934","secondary somatosensory cortex")</f>
        <v/>
      </c>
      <c r="B2657" t="inlineStr">
        <is>
          <t>&lt;http://purl.obolibrary.org/obo/UBERON_0008934&gt;</t>
        </is>
      </c>
      <c r="C2657" t="inlineStr">
        <is>
          <t>Supplemental somatosensory area</t>
        </is>
      </c>
      <c r="D2657" t="inlineStr">
        <is>
          <t>&lt;http://purl.obolibrary.org/obo/MBA_378&gt;</t>
        </is>
      </c>
    </row>
    <row r="2658">
      <c r="A2658">
        <f>HYPERLINK("https://www.ebi.ac.uk/ols/ontologies/uberon/terms?iri=http://purl.obolibrary.org/obo/UBERON_0004733","segmental subdivision of hindbrain")</f>
        <v/>
      </c>
      <c r="B2658" t="inlineStr">
        <is>
          <t>&lt;http://purl.obolibrary.org/obo/UBERON_0004733&gt;</t>
        </is>
      </c>
      <c r="C2658" t="inlineStr">
        <is>
          <t>hindbrain neuromeres</t>
        </is>
      </c>
      <c r="D2658" t="inlineStr">
        <is>
          <t>&lt;http://purl.obolibrary.org/obo/DHBA_12664&gt;</t>
        </is>
      </c>
    </row>
    <row r="2659">
      <c r="A2659">
        <f>HYPERLINK("https://www.ebi.ac.uk/ols/ontologies/uberon/terms?iri=http://purl.obolibrary.org/obo/UBERON_0004733","segmental subdivision of hindbrain")</f>
        <v/>
      </c>
      <c r="B2659" t="inlineStr">
        <is>
          <t>&lt;http://purl.obolibrary.org/obo/UBERON_0004733&gt;</t>
        </is>
      </c>
      <c r="C2659" t="inlineStr">
        <is>
          <t>rhombomere 1</t>
        </is>
      </c>
      <c r="D2659" t="inlineStr">
        <is>
          <t>&lt;http://purl.obolibrary.org/obo/DMBA_16915&gt;</t>
        </is>
      </c>
    </row>
    <row r="2660">
      <c r="A2660">
        <f>HYPERLINK("https://www.ebi.ac.uk/ols/ontologies/uberon/terms?iri=http://purl.obolibrary.org/obo/UBERON_0004733","segmental subdivision of hindbrain")</f>
        <v/>
      </c>
      <c r="B2660" t="inlineStr">
        <is>
          <t>&lt;http://purl.obolibrary.org/obo/UBERON_0004733&gt;</t>
        </is>
      </c>
      <c r="C2660" t="inlineStr">
        <is>
          <t>rhombomere 2</t>
        </is>
      </c>
      <c r="D2660" t="inlineStr">
        <is>
          <t>&lt;http://purl.obolibrary.org/obo/DMBA_17023&gt;</t>
        </is>
      </c>
    </row>
    <row r="2661">
      <c r="A2661">
        <f>HYPERLINK("https://www.ebi.ac.uk/ols/ontologies/uberon/terms?iri=http://purl.obolibrary.org/obo/UBERON_0004733","segmental subdivision of hindbrain")</f>
        <v/>
      </c>
      <c r="B2661" t="inlineStr">
        <is>
          <t>&lt;http://purl.obolibrary.org/obo/UBERON_0004733&gt;</t>
        </is>
      </c>
      <c r="C2661" t="inlineStr">
        <is>
          <t>rhombomere 3</t>
        </is>
      </c>
      <c r="D2661" t="inlineStr">
        <is>
          <t>&lt;http://purl.obolibrary.org/obo/DMBA_17093&gt;</t>
        </is>
      </c>
    </row>
    <row r="2662">
      <c r="A2662">
        <f>HYPERLINK("https://www.ebi.ac.uk/ols/ontologies/uberon/terms?iri=http://purl.obolibrary.org/obo/UBERON_0004733","segmental subdivision of hindbrain")</f>
        <v/>
      </c>
      <c r="B2662" t="inlineStr">
        <is>
          <t>&lt;http://purl.obolibrary.org/obo/UBERON_0004733&gt;</t>
        </is>
      </c>
      <c r="C2662" t="inlineStr">
        <is>
          <t>rhombomere 4</t>
        </is>
      </c>
      <c r="D2662" t="inlineStr">
        <is>
          <t>&lt;http://purl.obolibrary.org/obo/DMBA_17156&gt;</t>
        </is>
      </c>
    </row>
    <row r="2663">
      <c r="A2663">
        <f>HYPERLINK("https://www.ebi.ac.uk/ols/ontologies/uberon/terms?iri=http://purl.obolibrary.org/obo/UBERON_0004733","segmental subdivision of hindbrain")</f>
        <v/>
      </c>
      <c r="B2663" t="inlineStr">
        <is>
          <t>&lt;http://purl.obolibrary.org/obo/UBERON_0004733&gt;</t>
        </is>
      </c>
      <c r="C2663" t="inlineStr">
        <is>
          <t>rhombomere 5</t>
        </is>
      </c>
      <c r="D2663" t="inlineStr">
        <is>
          <t>&lt;http://purl.obolibrary.org/obo/DMBA_17221&gt;</t>
        </is>
      </c>
    </row>
    <row r="2664">
      <c r="A2664">
        <f>HYPERLINK("https://www.ebi.ac.uk/ols/ontologies/uberon/terms?iri=http://purl.obolibrary.org/obo/UBERON_0004733","segmental subdivision of hindbrain")</f>
        <v/>
      </c>
      <c r="B2664" t="inlineStr">
        <is>
          <t>&lt;http://purl.obolibrary.org/obo/UBERON_0004733&gt;</t>
        </is>
      </c>
      <c r="C2664" t="inlineStr">
        <is>
          <t>rhombomere 6</t>
        </is>
      </c>
      <c r="D2664" t="inlineStr">
        <is>
          <t>&lt;http://purl.obolibrary.org/obo/DMBA_17290&gt;</t>
        </is>
      </c>
    </row>
    <row r="2665">
      <c r="A2665">
        <f>HYPERLINK("https://www.ebi.ac.uk/ols/ontologies/uberon/terms?iri=http://purl.obolibrary.org/obo/UBERON_0004733","segmental subdivision of hindbrain")</f>
        <v/>
      </c>
      <c r="B2665" t="inlineStr">
        <is>
          <t>&lt;http://purl.obolibrary.org/obo/UBERON_0004733&gt;</t>
        </is>
      </c>
      <c r="C2665" t="inlineStr">
        <is>
          <t>rhombomere 7</t>
        </is>
      </c>
      <c r="D2665" t="inlineStr">
        <is>
          <t>&lt;http://purl.obolibrary.org/obo/DMBA_17353&gt;</t>
        </is>
      </c>
    </row>
    <row r="2666">
      <c r="A2666">
        <f>HYPERLINK("https://www.ebi.ac.uk/ols/ontologies/uberon/terms?iri=http://purl.obolibrary.org/obo/UBERON_0004733","segmental subdivision of hindbrain")</f>
        <v/>
      </c>
      <c r="B2666" t="inlineStr">
        <is>
          <t>&lt;http://purl.obolibrary.org/obo/UBERON_0004733&gt;</t>
        </is>
      </c>
      <c r="C2666" t="inlineStr">
        <is>
          <t>rhombomere 8</t>
        </is>
      </c>
      <c r="D2666" t="inlineStr">
        <is>
          <t>&lt;http://purl.obolibrary.org/obo/DMBA_17416&gt;</t>
        </is>
      </c>
    </row>
    <row r="2667">
      <c r="A2667">
        <f>HYPERLINK("https://www.ebi.ac.uk/ols/ontologies/uberon/terms?iri=http://purl.obolibrary.org/obo/UBERON_0004733","segmental subdivision of hindbrain")</f>
        <v/>
      </c>
      <c r="B2667" t="inlineStr">
        <is>
          <t>&lt;http://purl.obolibrary.org/obo/UBERON_0004733&gt;</t>
        </is>
      </c>
      <c r="C2667" t="inlineStr">
        <is>
          <t>rhombomere 9</t>
        </is>
      </c>
      <c r="D2667" t="inlineStr">
        <is>
          <t>&lt;http://purl.obolibrary.org/obo/DMBA_17476&gt;</t>
        </is>
      </c>
    </row>
    <row r="2668">
      <c r="A2668">
        <f>HYPERLINK("https://www.ebi.ac.uk/ols/ontologies/uberon/terms?iri=http://purl.obolibrary.org/obo/UBERON_0004733","segmental subdivision of hindbrain")</f>
        <v/>
      </c>
      <c r="B2668" t="inlineStr">
        <is>
          <t>&lt;http://purl.obolibrary.org/obo/UBERON_0004733&gt;</t>
        </is>
      </c>
      <c r="C2668" t="inlineStr">
        <is>
          <t>rhombomere 10</t>
        </is>
      </c>
      <c r="D2668" t="inlineStr">
        <is>
          <t>&lt;http://purl.obolibrary.org/obo/DMBA_17538&gt;</t>
        </is>
      </c>
    </row>
    <row r="2669">
      <c r="A2669">
        <f>HYPERLINK("https://www.ebi.ac.uk/ols/ontologies/uberon/terms?iri=http://purl.obolibrary.org/obo/UBERON_0004733","segmental subdivision of hindbrain")</f>
        <v/>
      </c>
      <c r="B2669" t="inlineStr">
        <is>
          <t>&lt;http://purl.obolibrary.org/obo/UBERON_0004733&gt;</t>
        </is>
      </c>
      <c r="C2669" t="inlineStr">
        <is>
          <t>rhombomere 11</t>
        </is>
      </c>
      <c r="D2669" t="inlineStr">
        <is>
          <t>&lt;http://purl.obolibrary.org/obo/DMBA_17596&gt;</t>
        </is>
      </c>
    </row>
    <row r="2670">
      <c r="A2670">
        <f>HYPERLINK("https://www.ebi.ac.uk/ols/ontologies/uberon/terms?iri=http://purl.obolibrary.org/obo/UBERON_0001699","sensory root of facial nerve")</f>
        <v/>
      </c>
      <c r="B2670" t="inlineStr">
        <is>
          <t>&lt;http://purl.obolibrary.org/obo/UBERON_0001699&gt;</t>
        </is>
      </c>
      <c r="C2670" t="inlineStr">
        <is>
          <t>root of intermediate nerve</t>
        </is>
      </c>
      <c r="D2670" t="inlineStr">
        <is>
          <t>&lt;http://purl.obolibrary.org/obo/DHBA_12864&gt;</t>
        </is>
      </c>
    </row>
    <row r="2671">
      <c r="A2671">
        <f>HYPERLINK("https://www.ebi.ac.uk/ols/ontologies/uberon/terms?iri=http://purl.obolibrary.org/obo/UBERON_0001699","sensory root of facial nerve")</f>
        <v/>
      </c>
      <c r="B2671" t="inlineStr">
        <is>
          <t>&lt;http://purl.obolibrary.org/obo/UBERON_0001699&gt;</t>
        </is>
      </c>
      <c r="C2671" t="inlineStr">
        <is>
          <t>intermediate nerve</t>
        </is>
      </c>
      <c r="D2671" t="inlineStr">
        <is>
          <t>&lt;http://purl.obolibrary.org/obo/MBA_1131&gt;</t>
        </is>
      </c>
    </row>
    <row r="2672">
      <c r="A2672">
        <f>HYPERLINK("https://www.ebi.ac.uk/ols/ontologies/uberon/terms?iri=http://purl.obolibrary.org/obo/UBERON_0009907","sensory root of trigeminal nerve")</f>
        <v/>
      </c>
      <c r="B2672" t="inlineStr">
        <is>
          <t>&lt;http://purl.obolibrary.org/obo/UBERON_0009907&gt;</t>
        </is>
      </c>
      <c r="C2672" t="inlineStr">
        <is>
          <t>sensory root of trigeminal nerve</t>
        </is>
      </c>
      <c r="D2672" t="inlineStr">
        <is>
          <t>&lt;http://purl.obolibrary.org/obo/DHBA_12867&gt;</t>
        </is>
      </c>
    </row>
    <row r="2673">
      <c r="A2673">
        <f>HYPERLINK("https://www.ebi.ac.uk/ols/ontologies/uberon/terms?iri=http://purl.obolibrary.org/obo/UBERON_0009907","sensory root of trigeminal nerve")</f>
        <v/>
      </c>
      <c r="B2673" t="inlineStr">
        <is>
          <t>&lt;http://purl.obolibrary.org/obo/UBERON_0009907&gt;</t>
        </is>
      </c>
      <c r="C2673" t="inlineStr">
        <is>
          <t>sensory root of the trigeminal nerve</t>
        </is>
      </c>
      <c r="D2673" t="inlineStr">
        <is>
          <t>&lt;http://purl.obolibrary.org/obo/MBA_229&gt;</t>
        </is>
      </c>
    </row>
    <row r="2674">
      <c r="A2674">
        <f>HYPERLINK("https://www.ebi.ac.uk/ols/ontologies/uberon/terms?iri=http://purl.obolibrary.org/obo/UBERON_0002663","septal nuclear complex")</f>
        <v/>
      </c>
      <c r="B2674" t="inlineStr">
        <is>
          <t>&lt;http://purl.obolibrary.org/obo/UBERON_0002663&gt;</t>
        </is>
      </c>
      <c r="C2674" t="inlineStr">
        <is>
          <t>septal nuclei</t>
        </is>
      </c>
      <c r="D2674" t="inlineStr">
        <is>
          <t>&lt;http://purl.obolibrary.org/obo/DHBA_10350&gt;</t>
        </is>
      </c>
    </row>
    <row r="2675">
      <c r="A2675">
        <f>HYPERLINK("https://www.ebi.ac.uk/ols/ontologies/uberon/terms?iri=http://purl.obolibrary.org/obo/UBERON_0002663","septal nuclear complex")</f>
        <v/>
      </c>
      <c r="B2675" t="inlineStr">
        <is>
          <t>&lt;http://purl.obolibrary.org/obo/UBERON_0002663&gt;</t>
        </is>
      </c>
      <c r="C2675" t="inlineStr">
        <is>
          <t>septal nuclei</t>
        </is>
      </c>
      <c r="D2675" t="inlineStr">
        <is>
          <t>&lt;http://purl.obolibrary.org/obo/HBA_13002&gt;</t>
        </is>
      </c>
    </row>
    <row r="2676">
      <c r="A2676">
        <f>HYPERLINK("https://www.ebi.ac.uk/ols/ontologies/uberon/terms?iri=http://purl.obolibrary.org/obo/UBERON_0001878","septofimbrial nucleus")</f>
        <v/>
      </c>
      <c r="B2676" t="inlineStr">
        <is>
          <t>&lt;http://purl.obolibrary.org/obo/UBERON_0001878&gt;</t>
        </is>
      </c>
      <c r="C2676" t="inlineStr">
        <is>
          <t>septofimbrial nucleus</t>
        </is>
      </c>
      <c r="D2676" t="inlineStr">
        <is>
          <t>&lt;http://purl.obolibrary.org/obo/DHBA_13032&gt;</t>
        </is>
      </c>
    </row>
    <row r="2677">
      <c r="A2677">
        <f>HYPERLINK("https://www.ebi.ac.uk/ols/ontologies/uberon/terms?iri=http://purl.obolibrary.org/obo/UBERON_0001878","septofimbrial nucleus")</f>
        <v/>
      </c>
      <c r="B2677" t="inlineStr">
        <is>
          <t>&lt;http://purl.obolibrary.org/obo/UBERON_0001878&gt;</t>
        </is>
      </c>
      <c r="C2677" t="inlineStr">
        <is>
          <t>septofimbrial nucleus</t>
        </is>
      </c>
      <c r="D2677" t="inlineStr">
        <is>
          <t>&lt;http://purl.obolibrary.org/obo/DMBA_15780&gt;</t>
        </is>
      </c>
    </row>
    <row r="2678">
      <c r="A2678">
        <f>HYPERLINK("https://www.ebi.ac.uk/ols/ontologies/uberon/terms?iri=http://purl.obolibrary.org/obo/UBERON_0001878","septofimbrial nucleus")</f>
        <v/>
      </c>
      <c r="B2678" t="inlineStr">
        <is>
          <t>&lt;http://purl.obolibrary.org/obo/UBERON_0001878&gt;</t>
        </is>
      </c>
      <c r="C2678" t="inlineStr">
        <is>
          <t>Septofimbrial nucleus</t>
        </is>
      </c>
      <c r="D2678" t="inlineStr">
        <is>
          <t>&lt;http://purl.obolibrary.org/obo/MBA_310&gt;</t>
        </is>
      </c>
    </row>
    <row r="2679">
      <c r="A2679">
        <f>HYPERLINK("https://www.ebi.ac.uk/ols/ontologies/uberon/terms?iri=http://purl.obolibrary.org/obo/UBERON_0007630","septohippocampal nucleus")</f>
        <v/>
      </c>
      <c r="B2679" t="inlineStr">
        <is>
          <t>&lt;http://purl.obolibrary.org/obo/UBERON_0007630&gt;</t>
        </is>
      </c>
      <c r="C2679" t="inlineStr">
        <is>
          <t>septohippocampal nucleus</t>
        </is>
      </c>
      <c r="D2679" t="inlineStr">
        <is>
          <t>&lt;http://purl.obolibrary.org/obo/DMBA_16204&gt;</t>
        </is>
      </c>
    </row>
    <row r="2680">
      <c r="A2680">
        <f>HYPERLINK("https://www.ebi.ac.uk/ols/ontologies/uberon/terms?iri=http://purl.obolibrary.org/obo/UBERON_0007630","septohippocampal nucleus")</f>
        <v/>
      </c>
      <c r="B2680" t="inlineStr">
        <is>
          <t>&lt;http://purl.obolibrary.org/obo/UBERON_0007630&gt;</t>
        </is>
      </c>
      <c r="C2680" t="inlineStr">
        <is>
          <t>Septohippocampal nucleus</t>
        </is>
      </c>
      <c r="D2680" t="inlineStr">
        <is>
          <t>&lt;http://purl.obolibrary.org/obo/MBA_333&gt;</t>
        </is>
      </c>
    </row>
    <row r="2681">
      <c r="A2681">
        <f>HYPERLINK("https://www.ebi.ac.uk/ols/ontologies/uberon/terms?iri=http://purl.obolibrary.org/obo/UBERON_0019308","septohypothalamic nucleus")</f>
        <v/>
      </c>
      <c r="B2681" t="inlineStr">
        <is>
          <t>&lt;http://purl.obolibrary.org/obo/UBERON_0019308&gt;</t>
        </is>
      </c>
      <c r="C2681" t="inlineStr">
        <is>
          <t>septohypothalamic nucleus</t>
        </is>
      </c>
      <c r="D2681" t="inlineStr">
        <is>
          <t>&lt;http://purl.obolibrary.org/obo/DHBA_13033&gt;</t>
        </is>
      </c>
    </row>
    <row r="2682">
      <c r="A2682">
        <f>HYPERLINK("https://www.ebi.ac.uk/ols/ontologies/uberon/terms?iri=http://purl.obolibrary.org/obo/UBERON_0019308","septohypothalamic nucleus")</f>
        <v/>
      </c>
      <c r="B2682" t="inlineStr">
        <is>
          <t>&lt;http://purl.obolibrary.org/obo/UBERON_0019308&gt;</t>
        </is>
      </c>
      <c r="C2682" t="inlineStr">
        <is>
          <t>septohypothalamic nucleus</t>
        </is>
      </c>
      <c r="D2682" t="inlineStr">
        <is>
          <t>&lt;http://purl.obolibrary.org/obo/DMBA_15761&gt;</t>
        </is>
      </c>
    </row>
    <row r="2683">
      <c r="A2683">
        <f>HYPERLINK("https://www.ebi.ac.uk/ols/ontologies/uberon/terms?iri=http://purl.obolibrary.org/obo/UBERON_0004714","septum pellucidum")</f>
        <v/>
      </c>
      <c r="B2683" t="inlineStr">
        <is>
          <t>&lt;http://purl.obolibrary.org/obo/UBERON_0004714&gt;</t>
        </is>
      </c>
      <c r="C2683" t="inlineStr">
        <is>
          <t>septum pellucidum</t>
        </is>
      </c>
      <c r="D2683" t="inlineStr">
        <is>
          <t>&lt;http://purl.obolibrary.org/obo/DHBA_12098&gt;</t>
        </is>
      </c>
    </row>
    <row r="2684">
      <c r="A2684">
        <f>HYPERLINK("https://www.ebi.ac.uk/ols/ontologies/uberon/terms?iri=http://purl.obolibrary.org/obo/UBERON_0012171","shell of nucleus accumbens")</f>
        <v/>
      </c>
      <c r="B2684" t="inlineStr">
        <is>
          <t>&lt;http://purl.obolibrary.org/obo/UBERON_0012171&gt;</t>
        </is>
      </c>
      <c r="C2684" t="inlineStr">
        <is>
          <t>shell of nucleus accumbens</t>
        </is>
      </c>
      <c r="D2684" t="inlineStr">
        <is>
          <t>&lt;http://purl.obolibrary.org/obo/DHBA_10341&gt;</t>
        </is>
      </c>
    </row>
    <row r="2685">
      <c r="A2685">
        <f>HYPERLINK("https://www.ebi.ac.uk/ols/ontologies/uberon/terms?iri=http://purl.obolibrary.org/obo/UBERON_0012171","shell of nucleus accumbens")</f>
        <v/>
      </c>
      <c r="B2685" t="inlineStr">
        <is>
          <t>&lt;http://purl.obolibrary.org/obo/UBERON_0012171&gt;</t>
        </is>
      </c>
      <c r="C2685" t="inlineStr">
        <is>
          <t>shell of nucleus accumbens</t>
        </is>
      </c>
      <c r="D2685" t="inlineStr">
        <is>
          <t>&lt;http://purl.obolibrary.org/obo/PBA_10094&gt;</t>
        </is>
      </c>
    </row>
    <row r="2686">
      <c r="A2686">
        <f>HYPERLINK("https://www.ebi.ac.uk/ols/ontologies/uberon/terms?iri=http://purl.obolibrary.org/obo/UBERON_0002718","solitary tract")</f>
        <v/>
      </c>
      <c r="B2686" t="inlineStr">
        <is>
          <t>&lt;http://purl.obolibrary.org/obo/UBERON_0002718&gt;</t>
        </is>
      </c>
      <c r="C2686" t="inlineStr">
        <is>
          <t>solitary tract</t>
        </is>
      </c>
      <c r="D2686" t="inlineStr">
        <is>
          <t>&lt;http://purl.obolibrary.org/obo/DHBA_12783&gt;</t>
        </is>
      </c>
    </row>
    <row r="2687">
      <c r="A2687">
        <f>HYPERLINK("https://www.ebi.ac.uk/ols/ontologies/uberon/terms?iri=http://purl.obolibrary.org/obo/UBERON_0002718","solitary tract")</f>
        <v/>
      </c>
      <c r="B2687" t="inlineStr">
        <is>
          <t>&lt;http://purl.obolibrary.org/obo/UBERON_0002718&gt;</t>
        </is>
      </c>
      <c r="C2687" t="inlineStr">
        <is>
          <t>solitary tract</t>
        </is>
      </c>
      <c r="D2687" t="inlineStr">
        <is>
          <t>&lt;http://purl.obolibrary.org/obo/DMBA_17796&gt;</t>
        </is>
      </c>
    </row>
    <row r="2688">
      <c r="A2688">
        <f>HYPERLINK("https://www.ebi.ac.uk/ols/ontologies/uberon/terms?iri=http://purl.obolibrary.org/obo/UBERON_0002718","solitary tract")</f>
        <v/>
      </c>
      <c r="B2688" t="inlineStr">
        <is>
          <t>&lt;http://purl.obolibrary.org/obo/UBERON_0002718&gt;</t>
        </is>
      </c>
      <c r="C2688" t="inlineStr">
        <is>
          <t>solitary tract</t>
        </is>
      </c>
      <c r="D2688" t="inlineStr">
        <is>
          <t>&lt;http://purl.obolibrary.org/obo/HBA_265505626&gt;</t>
        </is>
      </c>
    </row>
    <row r="2689">
      <c r="A2689">
        <f>HYPERLINK("https://www.ebi.ac.uk/ols/ontologies/uberon/terms?iri=http://purl.obolibrary.org/obo/UBERON_0002718","solitary tract")</f>
        <v/>
      </c>
      <c r="B2689" t="inlineStr">
        <is>
          <t>&lt;http://purl.obolibrary.org/obo/UBERON_0002718&gt;</t>
        </is>
      </c>
      <c r="C2689" t="inlineStr">
        <is>
          <t>solitary tract</t>
        </is>
      </c>
      <c r="D2689" t="inlineStr">
        <is>
          <t>&lt;http://purl.obolibrary.org/obo/MBA_237&gt;</t>
        </is>
      </c>
    </row>
    <row r="2690">
      <c r="A2690">
        <f>HYPERLINK("https://www.ebi.ac.uk/ols/ontologies/uberon/terms?iri=http://purl.obolibrary.org/obo/UBERON_0008930","somatosensory cortex")</f>
        <v/>
      </c>
      <c r="B2690" t="inlineStr">
        <is>
          <t>&lt;http://purl.obolibrary.org/obo/UBERON_0008930&gt;</t>
        </is>
      </c>
      <c r="C2690" t="inlineStr">
        <is>
          <t>Somatosensory areas</t>
        </is>
      </c>
      <c r="D2690" t="inlineStr">
        <is>
          <t>&lt;http://purl.obolibrary.org/obo/MBA_453&gt;</t>
        </is>
      </c>
    </row>
    <row r="2691">
      <c r="A2691">
        <f>HYPERLINK("https://www.ebi.ac.uk/ols/ontologies/uberon/terms?iri=http://purl.obolibrary.org/obo/UBERON_0002240","spinal cord")</f>
        <v/>
      </c>
      <c r="B2691" t="inlineStr">
        <is>
          <t>&lt;http://purl.obolibrary.org/obo/UBERON_0002240&gt;</t>
        </is>
      </c>
      <c r="C2691" t="inlineStr">
        <is>
          <t>spinal cord</t>
        </is>
      </c>
      <c r="D2691" t="inlineStr">
        <is>
          <t>&lt;http://purl.obolibrary.org/obo/DHBA_12890&gt;</t>
        </is>
      </c>
    </row>
    <row r="2692">
      <c r="A2692">
        <f>HYPERLINK("https://www.ebi.ac.uk/ols/ontologies/uberon/terms?iri=http://purl.obolibrary.org/obo/UBERON_0002240","spinal cord")</f>
        <v/>
      </c>
      <c r="B2692" t="inlineStr">
        <is>
          <t>&lt;http://purl.obolibrary.org/obo/UBERON_0002240&gt;</t>
        </is>
      </c>
      <c r="C2692" t="inlineStr">
        <is>
          <t>spinal cord</t>
        </is>
      </c>
      <c r="D2692" t="inlineStr">
        <is>
          <t>&lt;http://purl.obolibrary.org/obo/DMBA_17651&gt;</t>
        </is>
      </c>
    </row>
    <row r="2693">
      <c r="A2693">
        <f>HYPERLINK("https://www.ebi.ac.uk/ols/ontologies/uberon/terms?iri=http://purl.obolibrary.org/obo/UBERON_0005373","spinal cord dorsal column")</f>
        <v/>
      </c>
      <c r="B2693" t="inlineStr">
        <is>
          <t>&lt;http://purl.obolibrary.org/obo/UBERON_0005373&gt;</t>
        </is>
      </c>
      <c r="C2693" t="inlineStr">
        <is>
          <t>dorsal column</t>
        </is>
      </c>
      <c r="D2693" t="inlineStr">
        <is>
          <t>&lt;http://purl.obolibrary.org/obo/MBA_514&gt;</t>
        </is>
      </c>
    </row>
    <row r="2694">
      <c r="A2694">
        <f>HYPERLINK("https://www.ebi.ac.uk/ols/ontologies/uberon/terms?iri=http://purl.obolibrary.org/obo/UBERON_0004677","spinal cord gray commissure")</f>
        <v/>
      </c>
      <c r="B2694" t="inlineStr">
        <is>
          <t>&lt;http://purl.obolibrary.org/obo/UBERON_0004677&gt;</t>
        </is>
      </c>
      <c r="C2694" t="inlineStr">
        <is>
          <t>central glial substance</t>
        </is>
      </c>
      <c r="D2694" t="inlineStr">
        <is>
          <t>&lt;http://purl.obolibrary.org/obo/DHBA_12647&gt;</t>
        </is>
      </c>
    </row>
    <row r="2695">
      <c r="A2695">
        <f>HYPERLINK("https://www.ebi.ac.uk/ols/ontologies/uberon/terms?iri=http://purl.obolibrary.org/obo/UBERON_0004677","spinal cord gray commissure")</f>
        <v/>
      </c>
      <c r="B2695" t="inlineStr">
        <is>
          <t>&lt;http://purl.obolibrary.org/obo/UBERON_0004677&gt;</t>
        </is>
      </c>
      <c r="C2695" t="inlineStr">
        <is>
          <t>central glial substance</t>
        </is>
      </c>
      <c r="D2695" t="inlineStr">
        <is>
          <t>&lt;http://purl.obolibrary.org/obo/HBA_9525&gt;</t>
        </is>
      </c>
    </row>
    <row r="2696">
      <c r="A2696">
        <f>HYPERLINK("https://www.ebi.ac.uk/ols/ontologies/uberon/terms?iri=http://purl.obolibrary.org/obo/UBERON_0004170","spinal cord ventral commissure")</f>
        <v/>
      </c>
      <c r="B2696" t="inlineStr">
        <is>
          <t>&lt;http://purl.obolibrary.org/obo/UBERON_0004170&gt;</t>
        </is>
      </c>
      <c r="C2696" t="inlineStr">
        <is>
          <t>ventral commissure of the spinal cord</t>
        </is>
      </c>
      <c r="D2696" t="inlineStr">
        <is>
          <t>&lt;http://purl.obolibrary.org/obo/MBA_858&gt;</t>
        </is>
      </c>
    </row>
    <row r="2697">
      <c r="A2697">
        <f>HYPERLINK("https://www.ebi.ac.uk/ols/ontologies/uberon/terms?iri=http://purl.obolibrary.org/obo/UBERON_0009623","spinal nerve root")</f>
        <v/>
      </c>
      <c r="B2697" t="inlineStr">
        <is>
          <t>&lt;http://purl.obolibrary.org/obo/UBERON_0009623&gt;</t>
        </is>
      </c>
      <c r="C2697" t="inlineStr">
        <is>
          <t>roots of spinal nerves</t>
        </is>
      </c>
      <c r="D2697" t="inlineStr">
        <is>
          <t>&lt;http://purl.obolibrary.org/obo/DHBA_146035120&gt;</t>
        </is>
      </c>
    </row>
    <row r="2698">
      <c r="A2698">
        <f>HYPERLINK("https://www.ebi.ac.uk/ols/ontologies/uberon/terms?iri=http://purl.obolibrary.org/obo/UBERON_0001717","spinal nucleus of trigeminal nerve")</f>
        <v/>
      </c>
      <c r="B2698" t="inlineStr">
        <is>
          <t>&lt;http://purl.obolibrary.org/obo/UBERON_0001717&gt;</t>
        </is>
      </c>
      <c r="C2698" t="inlineStr">
        <is>
          <t>spinal trigeminal nucleus</t>
        </is>
      </c>
      <c r="D2698" t="inlineStr">
        <is>
          <t>&lt;http://purl.obolibrary.org/obo/DHBA_12572&gt;</t>
        </is>
      </c>
    </row>
    <row r="2699">
      <c r="A2699">
        <f>HYPERLINK("https://www.ebi.ac.uk/ols/ontologies/uberon/terms?iri=http://purl.obolibrary.org/obo/UBERON_0001717","spinal nucleus of trigeminal nerve")</f>
        <v/>
      </c>
      <c r="B2699" t="inlineStr">
        <is>
          <t>&lt;http://purl.obolibrary.org/obo/UBERON_0001717&gt;</t>
        </is>
      </c>
      <c r="C2699" t="inlineStr">
        <is>
          <t>spinal trigeminal nucleus</t>
        </is>
      </c>
      <c r="D2699" t="inlineStr">
        <is>
          <t>&lt;http://purl.obolibrary.org/obo/HBA_9676&gt;</t>
        </is>
      </c>
    </row>
    <row r="2700">
      <c r="A2700">
        <f>HYPERLINK("https://www.ebi.ac.uk/ols/ontologies/uberon/terms?iri=http://purl.obolibrary.org/obo/UBERON_0014761","spinal trigeminal tract")</f>
        <v/>
      </c>
      <c r="B2700" t="inlineStr">
        <is>
          <t>&lt;http://purl.obolibrary.org/obo/UBERON_0014761&gt;</t>
        </is>
      </c>
      <c r="C2700" t="inlineStr">
        <is>
          <t>spinal trigeminal tract</t>
        </is>
      </c>
      <c r="D2700" t="inlineStr">
        <is>
          <t>&lt;http://purl.obolibrary.org/obo/DHBA_12792&gt;</t>
        </is>
      </c>
    </row>
    <row r="2701">
      <c r="A2701">
        <f>HYPERLINK("https://www.ebi.ac.uk/ols/ontologies/uberon/terms?iri=http://purl.obolibrary.org/obo/UBERON_0014761","spinal trigeminal tract")</f>
        <v/>
      </c>
      <c r="B2701" t="inlineStr">
        <is>
          <t>&lt;http://purl.obolibrary.org/obo/UBERON_0014761&gt;</t>
        </is>
      </c>
      <c r="C2701" t="inlineStr">
        <is>
          <t>descending trigeminal tract</t>
        </is>
      </c>
      <c r="D2701" t="inlineStr">
        <is>
          <t>&lt;http://purl.obolibrary.org/obo/DMBA_17797&gt;</t>
        </is>
      </c>
    </row>
    <row r="2702">
      <c r="A2702">
        <f>HYPERLINK("https://www.ebi.ac.uk/ols/ontologies/uberon/terms?iri=http://purl.obolibrary.org/obo/UBERON_0014761","spinal trigeminal tract")</f>
        <v/>
      </c>
      <c r="B2702" t="inlineStr">
        <is>
          <t>&lt;http://purl.obolibrary.org/obo/UBERON_0014761&gt;</t>
        </is>
      </c>
      <c r="C2702" t="inlineStr">
        <is>
          <t>spinal trigeminal tract</t>
        </is>
      </c>
      <c r="D2702" t="inlineStr">
        <is>
          <t>&lt;http://purl.obolibrary.org/obo/HBA_265505650&gt;</t>
        </is>
      </c>
    </row>
    <row r="2703">
      <c r="A2703">
        <f>HYPERLINK("https://www.ebi.ac.uk/ols/ontologies/uberon/terms?iri=http://purl.obolibrary.org/obo/UBERON_0014761","spinal trigeminal tract")</f>
        <v/>
      </c>
      <c r="B2703" t="inlineStr">
        <is>
          <t>&lt;http://purl.obolibrary.org/obo/UBERON_0014761&gt;</t>
        </is>
      </c>
      <c r="C2703" t="inlineStr">
        <is>
          <t>spinal tract of the trigeminal nerve</t>
        </is>
      </c>
      <c r="D2703" t="inlineStr">
        <is>
          <t>&lt;http://purl.obolibrary.org/obo/MBA_794&gt;</t>
        </is>
      </c>
    </row>
    <row r="2704">
      <c r="A2704">
        <f>HYPERLINK("https://www.ebi.ac.uk/ols/ontologies/uberon/terms?iri=http://purl.obolibrary.org/obo/UBERON_0002719","spino-olivary tract")</f>
        <v/>
      </c>
      <c r="B2704" t="inlineStr">
        <is>
          <t>&lt;http://purl.obolibrary.org/obo/UBERON_0002719&gt;</t>
        </is>
      </c>
      <c r="C2704" t="inlineStr">
        <is>
          <t>spino-olivary tract</t>
        </is>
      </c>
      <c r="D2704" t="inlineStr">
        <is>
          <t>&lt;http://purl.obolibrary.org/obo/DHBA_12793&gt;</t>
        </is>
      </c>
    </row>
    <row r="2705">
      <c r="A2705">
        <f>HYPERLINK("https://www.ebi.ac.uk/ols/ontologies/uberon/terms?iri=http://purl.obolibrary.org/obo/UBERON_0002719","spino-olivary tract")</f>
        <v/>
      </c>
      <c r="B2705" t="inlineStr">
        <is>
          <t>&lt;http://purl.obolibrary.org/obo/UBERON_0002719&gt;</t>
        </is>
      </c>
      <c r="C2705" t="inlineStr">
        <is>
          <t>spino-olivary pathway</t>
        </is>
      </c>
      <c r="D2705" t="inlineStr">
        <is>
          <t>&lt;http://purl.obolibrary.org/obo/MBA_261&gt;</t>
        </is>
      </c>
    </row>
    <row r="2706">
      <c r="A2706">
        <f>HYPERLINK("https://www.ebi.ac.uk/ols/ontologies/uberon/terms?iri=http://purl.obolibrary.org/obo/UBERON_0005413","spinocerebellar tract")</f>
        <v/>
      </c>
      <c r="B2706" t="inlineStr">
        <is>
          <t>&lt;http://purl.obolibrary.org/obo/UBERON_0005413&gt;</t>
        </is>
      </c>
      <c r="C2706" t="inlineStr">
        <is>
          <t>spinocerebellar tract</t>
        </is>
      </c>
      <c r="D2706" t="inlineStr">
        <is>
          <t>&lt;http://purl.obolibrary.org/obo/DHBA_12749&gt;</t>
        </is>
      </c>
    </row>
    <row r="2707">
      <c r="A2707">
        <f>HYPERLINK("https://www.ebi.ac.uk/ols/ontologies/uberon/terms?iri=http://purl.obolibrary.org/obo/UBERON_0005413","spinocerebellar tract")</f>
        <v/>
      </c>
      <c r="B2707" t="inlineStr">
        <is>
          <t>&lt;http://purl.obolibrary.org/obo/UBERON_0005413&gt;</t>
        </is>
      </c>
      <c r="C2707" t="inlineStr">
        <is>
          <t>spinocerebellar tract</t>
        </is>
      </c>
      <c r="D2707" t="inlineStr">
        <is>
          <t>&lt;http://purl.obolibrary.org/obo/MBA_85&gt;</t>
        </is>
      </c>
    </row>
    <row r="2708">
      <c r="A2708">
        <f>HYPERLINK("https://www.ebi.ac.uk/ols/ontologies/uberon/terms?iri=http://purl.obolibrary.org/obo/UBERON_0007703","spinothalamic tract")</f>
        <v/>
      </c>
      <c r="B2708" t="inlineStr">
        <is>
          <t>&lt;http://purl.obolibrary.org/obo/UBERON_0007703&gt;</t>
        </is>
      </c>
      <c r="C2708" t="inlineStr">
        <is>
          <t>spinothalamic tract</t>
        </is>
      </c>
      <c r="D2708" t="inlineStr">
        <is>
          <t>&lt;http://purl.obolibrary.org/obo/DHBA_12789&gt;</t>
        </is>
      </c>
    </row>
    <row r="2709">
      <c r="A2709">
        <f>HYPERLINK("https://www.ebi.ac.uk/ols/ontologies/uberon/terms?iri=http://purl.obolibrary.org/obo/UBERON_0007703","spinothalamic tract")</f>
        <v/>
      </c>
      <c r="B2709" t="inlineStr">
        <is>
          <t>&lt;http://purl.obolibrary.org/obo/UBERON_0007703&gt;</t>
        </is>
      </c>
      <c r="C2709" t="inlineStr">
        <is>
          <t>spinothalamic tract</t>
        </is>
      </c>
      <c r="D2709" t="inlineStr">
        <is>
          <t>&lt;http://purl.obolibrary.org/obo/MBA_871&gt;</t>
        </is>
      </c>
    </row>
    <row r="2710">
      <c r="A2710">
        <f>HYPERLINK("https://www.ebi.ac.uk/ols/ontologies/uberon/terms?iri=http://purl.obolibrary.org/obo/UBERON_0002798","spinothalamic tract of pons")</f>
        <v/>
      </c>
      <c r="B2710" t="inlineStr">
        <is>
          <t>&lt;http://purl.obolibrary.org/obo/UBERON_0002798&gt;</t>
        </is>
      </c>
      <c r="C2710" t="inlineStr">
        <is>
          <t>spinotectal pathway</t>
        </is>
      </c>
      <c r="D2710" t="inlineStr">
        <is>
          <t>&lt;http://purl.obolibrary.org/obo/MBA_277&gt;</t>
        </is>
      </c>
    </row>
    <row r="2711">
      <c r="A2711">
        <f>HYPERLINK("https://www.ebi.ac.uk/ols/ontologies/uberon/terms?iri=http://purl.obolibrary.org/obo/UBERON_0015708","splenium of the corpus callosum")</f>
        <v/>
      </c>
      <c r="B2711" t="inlineStr">
        <is>
          <t>&lt;http://purl.obolibrary.org/obo/UBERON_0015708&gt;</t>
        </is>
      </c>
      <c r="C2711" t="inlineStr">
        <is>
          <t>splenium of corpus callosum</t>
        </is>
      </c>
      <c r="D2711" t="inlineStr">
        <is>
          <t>&lt;http://purl.obolibrary.org/obo/DHBA_10565&gt;</t>
        </is>
      </c>
    </row>
    <row r="2712">
      <c r="A2712">
        <f>HYPERLINK("https://www.ebi.ac.uk/ols/ontologies/uberon/terms?iri=http://purl.obolibrary.org/obo/UBERON_0015708","splenium of the corpus callosum")</f>
        <v/>
      </c>
      <c r="B2712" t="inlineStr">
        <is>
          <t>&lt;http://purl.obolibrary.org/obo/UBERON_0015708&gt;</t>
        </is>
      </c>
      <c r="C2712" t="inlineStr">
        <is>
          <t>splenium of the corpus callosum</t>
        </is>
      </c>
      <c r="D2712" t="inlineStr">
        <is>
          <t>&lt;http://purl.obolibrary.org/obo/HBA_9225&gt;</t>
        </is>
      </c>
    </row>
    <row r="2713">
      <c r="A2713">
        <f>HYPERLINK("https://www.ebi.ac.uk/ols/ontologies/uberon/terms?iri=http://purl.obolibrary.org/obo/UBERON_0015708","splenium of the corpus callosum")</f>
        <v/>
      </c>
      <c r="B2713" t="inlineStr">
        <is>
          <t>&lt;http://purl.obolibrary.org/obo/UBERON_0015708&gt;</t>
        </is>
      </c>
      <c r="C2713" t="inlineStr">
        <is>
          <t>corpus callosum, splenium</t>
        </is>
      </c>
      <c r="D2713" t="inlineStr">
        <is>
          <t>&lt;http://purl.obolibrary.org/obo/MBA_986&gt;</t>
        </is>
      </c>
    </row>
    <row r="2714">
      <c r="A2714">
        <f>HYPERLINK("https://www.ebi.ac.uk/ols/ontologies/uberon/terms?iri=http://purl.obolibrary.org/obo/UBERON_0034798","stratum lacunosum-moleculare of caudal CA1")</f>
        <v/>
      </c>
      <c r="B2714" t="inlineStr">
        <is>
          <t>&lt;http://purl.obolibrary.org/obo/UBERON_0034798&gt;</t>
        </is>
      </c>
      <c r="C2714" t="inlineStr">
        <is>
          <t>stratum lacunosum-moleculare of caudal CA1</t>
        </is>
      </c>
      <c r="D2714" t="inlineStr">
        <is>
          <t>&lt;http://purl.obolibrary.org/obo/DHBA_11281&gt;</t>
        </is>
      </c>
    </row>
    <row r="2715">
      <c r="A2715">
        <f>HYPERLINK("https://www.ebi.ac.uk/ols/ontologies/uberon/terms?iri=http://purl.obolibrary.org/obo/UBERON_0034803","stratum lacunosum-moleculare of caudal CA2")</f>
        <v/>
      </c>
      <c r="B2715" t="inlineStr">
        <is>
          <t>&lt;http://purl.obolibrary.org/obo/UBERON_0034803&gt;</t>
        </is>
      </c>
      <c r="C2715" t="inlineStr">
        <is>
          <t>stratum lacunosum-moleculare of caudal CA2</t>
        </is>
      </c>
      <c r="D2715" t="inlineStr">
        <is>
          <t>&lt;http://purl.obolibrary.org/obo/DHBA_11291&gt;</t>
        </is>
      </c>
    </row>
    <row r="2716">
      <c r="A2716">
        <f>HYPERLINK("https://www.ebi.ac.uk/ols/ontologies/uberon/terms?iri=http://purl.obolibrary.org/obo/UBERON_0034808","stratum lacunosum-moleculare of caudal CA3")</f>
        <v/>
      </c>
      <c r="B2716" t="inlineStr">
        <is>
          <t>&lt;http://purl.obolibrary.org/obo/UBERON_0034808&gt;</t>
        </is>
      </c>
      <c r="C2716" t="inlineStr">
        <is>
          <t>stratum lacunosum-moleculare of caudal CA3</t>
        </is>
      </c>
      <c r="D2716" t="inlineStr">
        <is>
          <t>&lt;http://purl.obolibrary.org/obo/DHBA_11302&gt;</t>
        </is>
      </c>
    </row>
    <row r="2717">
      <c r="A2717">
        <f>HYPERLINK("https://www.ebi.ac.uk/ols/ontologies/uberon/terms?iri=http://purl.obolibrary.org/obo/UBERON_0034828","stratum lacunosum-moleculare of rostral CA1")</f>
        <v/>
      </c>
      <c r="B2717" t="inlineStr">
        <is>
          <t>&lt;http://purl.obolibrary.org/obo/UBERON_0034828&gt;</t>
        </is>
      </c>
      <c r="C2717" t="inlineStr">
        <is>
          <t>stratum lacunosum-moleculare of rostral CA1</t>
        </is>
      </c>
      <c r="D2717" t="inlineStr">
        <is>
          <t>&lt;http://purl.obolibrary.org/obo/DHBA_11276&gt;</t>
        </is>
      </c>
    </row>
    <row r="2718">
      <c r="A2718">
        <f>HYPERLINK("https://www.ebi.ac.uk/ols/ontologies/uberon/terms?iri=http://purl.obolibrary.org/obo/UBERON_0034833","stratum lacunosum-moleculare of rostral CA2")</f>
        <v/>
      </c>
      <c r="B2718" t="inlineStr">
        <is>
          <t>&lt;http://purl.obolibrary.org/obo/UBERON_0034833&gt;</t>
        </is>
      </c>
      <c r="C2718" t="inlineStr">
        <is>
          <t>stratum lacunosum-moleculare of rostral CA2</t>
        </is>
      </c>
      <c r="D2718" t="inlineStr">
        <is>
          <t>&lt;http://purl.obolibrary.org/obo/DHBA_11286&gt;</t>
        </is>
      </c>
    </row>
    <row r="2719">
      <c r="A2719">
        <f>HYPERLINK("https://www.ebi.ac.uk/ols/ontologies/uberon/terms?iri=http://purl.obolibrary.org/obo/UBERON_0034838","stratum lacunosum-moleculare of rostral CA3")</f>
        <v/>
      </c>
      <c r="B2719" t="inlineStr">
        <is>
          <t>&lt;http://purl.obolibrary.org/obo/UBERON_0034838&gt;</t>
        </is>
      </c>
      <c r="C2719" t="inlineStr">
        <is>
          <t>stratum lacunosum-moleculare of rostral CA3</t>
        </is>
      </c>
      <c r="D2719" t="inlineStr">
        <is>
          <t>&lt;http://purl.obolibrary.org/obo/DHBA_11296&gt;</t>
        </is>
      </c>
    </row>
    <row r="2720">
      <c r="A2720">
        <f>HYPERLINK("https://www.ebi.ac.uk/ols/ontologies/uberon/terms?iri=http://purl.obolibrary.org/obo/UBERON_0034858","stratum lacunosum-moleculare of uncal CA1")</f>
        <v/>
      </c>
      <c r="B2720" t="inlineStr">
        <is>
          <t>&lt;http://purl.obolibrary.org/obo/UBERON_0034858&gt;</t>
        </is>
      </c>
      <c r="C2720" t="inlineStr">
        <is>
          <t>stratum lacunosum-moleculare of uncal CA1</t>
        </is>
      </c>
      <c r="D2720" t="inlineStr">
        <is>
          <t>&lt;http://purl.obolibrary.org/obo/DHBA_266441271&gt;</t>
        </is>
      </c>
    </row>
    <row r="2721">
      <c r="A2721">
        <f>HYPERLINK("https://www.ebi.ac.uk/ols/ontologies/uberon/terms?iri=http://purl.obolibrary.org/obo/UBERON_0034863","stratum lacunosum-moleculare of uncal CA2")</f>
        <v/>
      </c>
      <c r="B2721" t="inlineStr">
        <is>
          <t>&lt;http://purl.obolibrary.org/obo/UBERON_0034863&gt;</t>
        </is>
      </c>
      <c r="C2721" t="inlineStr">
        <is>
          <t>stratum lacunosum-moleculare of uncal CA2</t>
        </is>
      </c>
      <c r="D2721" t="inlineStr">
        <is>
          <t>&lt;http://purl.obolibrary.org/obo/DHBA_266441315&gt;</t>
        </is>
      </c>
    </row>
    <row r="2722">
      <c r="A2722">
        <f>HYPERLINK("https://www.ebi.ac.uk/ols/ontologies/uberon/terms?iri=http://purl.obolibrary.org/obo/UBERON_0034868","stratum lacunosum-moleculare of uncal CA3")</f>
        <v/>
      </c>
      <c r="B2722" t="inlineStr">
        <is>
          <t>&lt;http://purl.obolibrary.org/obo/UBERON_0034868&gt;</t>
        </is>
      </c>
      <c r="C2722" t="inlineStr">
        <is>
          <t>stratum lacunosum-moleculare of uncal CA3</t>
        </is>
      </c>
      <c r="D2722" t="inlineStr">
        <is>
          <t>&lt;http://purl.obolibrary.org/obo/DHBA_266441359&gt;</t>
        </is>
      </c>
    </row>
    <row r="2723">
      <c r="A2723">
        <f>HYPERLINK("https://www.ebi.ac.uk/ols/ontologies/uberon/terms?iri=http://purl.obolibrary.org/obo/UBERON_0006782","stratum lemnisci of superior colliculus")</f>
        <v/>
      </c>
      <c r="B2723" t="inlineStr">
        <is>
          <t>&lt;http://purl.obolibrary.org/obo/UBERON_0006782&gt;</t>
        </is>
      </c>
      <c r="C2723" t="inlineStr">
        <is>
          <t>stratum lemnisci of the superior colliculus, left</t>
        </is>
      </c>
      <c r="D2723" t="inlineStr">
        <is>
          <t>&lt;http://purl.obolibrary.org/obo/HBA_9116&gt;</t>
        </is>
      </c>
    </row>
    <row r="2724">
      <c r="A2724">
        <f>HYPERLINK("https://www.ebi.ac.uk/ols/ontologies/uberon/terms?iri=http://purl.obolibrary.org/obo/UBERON_0034810","stratum lucidum of caudal CA3")</f>
        <v/>
      </c>
      <c r="B2724" t="inlineStr">
        <is>
          <t>&lt;http://purl.obolibrary.org/obo/UBERON_0034810&gt;</t>
        </is>
      </c>
      <c r="C2724" t="inlineStr">
        <is>
          <t>stratum lucidum  of caudal CA3</t>
        </is>
      </c>
      <c r="D2724" t="inlineStr">
        <is>
          <t>&lt;http://purl.obolibrary.org/obo/DHBA_11304&gt;</t>
        </is>
      </c>
    </row>
    <row r="2725">
      <c r="A2725">
        <f>HYPERLINK("https://www.ebi.ac.uk/ols/ontologies/uberon/terms?iri=http://purl.obolibrary.org/obo/UBERON_0034840","stratum lucidum of rostral CA3")</f>
        <v/>
      </c>
      <c r="B2725" t="inlineStr">
        <is>
          <t>&lt;http://purl.obolibrary.org/obo/UBERON_0034840&gt;</t>
        </is>
      </c>
      <c r="C2725" t="inlineStr">
        <is>
          <t>stratum lucidum  of rostral CA3</t>
        </is>
      </c>
      <c r="D2725" t="inlineStr">
        <is>
          <t>&lt;http://purl.obolibrary.org/obo/DHBA_11298&gt;</t>
        </is>
      </c>
    </row>
    <row r="2726">
      <c r="A2726">
        <f>HYPERLINK("https://www.ebi.ac.uk/ols/ontologies/uberon/terms?iri=http://purl.obolibrary.org/obo/UBERON_0034870","stratum lucidum of uncal CA3")</f>
        <v/>
      </c>
      <c r="B2726" t="inlineStr">
        <is>
          <t>&lt;http://purl.obolibrary.org/obo/UBERON_0034870&gt;</t>
        </is>
      </c>
      <c r="C2726" t="inlineStr">
        <is>
          <t>stratum lucidum  of uncal CA3</t>
        </is>
      </c>
      <c r="D2726" t="inlineStr">
        <is>
          <t>&lt;http://purl.obolibrary.org/obo/DHBA_266441375&gt;</t>
        </is>
      </c>
    </row>
    <row r="2727">
      <c r="A2727">
        <f>HYPERLINK("https://www.ebi.ac.uk/ols/ontologies/uberon/terms?iri=http://purl.obolibrary.org/obo/UBERON_0034801","stratum oriens of caudal CA1")</f>
        <v/>
      </c>
      <c r="B2727" t="inlineStr">
        <is>
          <t>&lt;http://purl.obolibrary.org/obo/UBERON_0034801&gt;</t>
        </is>
      </c>
      <c r="C2727" t="inlineStr">
        <is>
          <t>stratum oriens of caudal CA1</t>
        </is>
      </c>
      <c r="D2727" t="inlineStr">
        <is>
          <t>&lt;http://purl.obolibrary.org/obo/DHBA_11284&gt;</t>
        </is>
      </c>
    </row>
    <row r="2728">
      <c r="A2728">
        <f>HYPERLINK("https://www.ebi.ac.uk/ols/ontologies/uberon/terms?iri=http://purl.obolibrary.org/obo/UBERON_0034806","stratum oriens of caudal CA2")</f>
        <v/>
      </c>
      <c r="B2728" t="inlineStr">
        <is>
          <t>&lt;http://purl.obolibrary.org/obo/UBERON_0034806&gt;</t>
        </is>
      </c>
      <c r="C2728" t="inlineStr">
        <is>
          <t>stratum oriens of caudal CA2</t>
        </is>
      </c>
      <c r="D2728" t="inlineStr">
        <is>
          <t>&lt;http://purl.obolibrary.org/obo/DHBA_11294&gt;</t>
        </is>
      </c>
    </row>
    <row r="2729">
      <c r="A2729">
        <f>HYPERLINK("https://www.ebi.ac.uk/ols/ontologies/uberon/terms?iri=http://purl.obolibrary.org/obo/UBERON_0034812","stratum oriens of caudal CA3")</f>
        <v/>
      </c>
      <c r="B2729" t="inlineStr">
        <is>
          <t>&lt;http://purl.obolibrary.org/obo/UBERON_0034812&gt;</t>
        </is>
      </c>
      <c r="C2729" t="inlineStr">
        <is>
          <t>stratum oriens of caudal CA3</t>
        </is>
      </c>
      <c r="D2729" t="inlineStr">
        <is>
          <t>&lt;http://purl.obolibrary.org/obo/DHBA_11306&gt;</t>
        </is>
      </c>
    </row>
    <row r="2730">
      <c r="A2730">
        <f>HYPERLINK("https://www.ebi.ac.uk/ols/ontologies/uberon/terms?iri=http://purl.obolibrary.org/obo/UBERON_0034831","stratum oriens of rostral CA1")</f>
        <v/>
      </c>
      <c r="B2730" t="inlineStr">
        <is>
          <t>&lt;http://purl.obolibrary.org/obo/UBERON_0034831&gt;</t>
        </is>
      </c>
      <c r="C2730" t="inlineStr">
        <is>
          <t>stratum oriens of rostral CA1</t>
        </is>
      </c>
      <c r="D2730" t="inlineStr">
        <is>
          <t>&lt;http://purl.obolibrary.org/obo/DHBA_11279&gt;</t>
        </is>
      </c>
    </row>
    <row r="2731">
      <c r="A2731">
        <f>HYPERLINK("https://www.ebi.ac.uk/ols/ontologies/uberon/terms?iri=http://purl.obolibrary.org/obo/UBERON_0034836","stratum oriens of rostral CA2")</f>
        <v/>
      </c>
      <c r="B2731" t="inlineStr">
        <is>
          <t>&lt;http://purl.obolibrary.org/obo/UBERON_0034836&gt;</t>
        </is>
      </c>
      <c r="C2731" t="inlineStr">
        <is>
          <t>stratum oriens of rostral CA2</t>
        </is>
      </c>
      <c r="D2731" t="inlineStr">
        <is>
          <t>&lt;http://purl.obolibrary.org/obo/DHBA_11289&gt;</t>
        </is>
      </c>
    </row>
    <row r="2732">
      <c r="A2732">
        <f>HYPERLINK("https://www.ebi.ac.uk/ols/ontologies/uberon/terms?iri=http://purl.obolibrary.org/obo/UBERON_0034842","stratum oriens of rostral CA3")</f>
        <v/>
      </c>
      <c r="B2732" t="inlineStr">
        <is>
          <t>&lt;http://purl.obolibrary.org/obo/UBERON_0034842&gt;</t>
        </is>
      </c>
      <c r="C2732" t="inlineStr">
        <is>
          <t>stratum oriens of rostral CA3</t>
        </is>
      </c>
      <c r="D2732" t="inlineStr">
        <is>
          <t>&lt;http://purl.obolibrary.org/obo/DHBA_11300&gt;</t>
        </is>
      </c>
    </row>
    <row r="2733">
      <c r="A2733">
        <f>HYPERLINK("https://www.ebi.ac.uk/ols/ontologies/uberon/terms?iri=http://purl.obolibrary.org/obo/UBERON_0034861","stratum oriens of uncal CA1")</f>
        <v/>
      </c>
      <c r="B2733" t="inlineStr">
        <is>
          <t>&lt;http://purl.obolibrary.org/obo/UBERON_0034861&gt;</t>
        </is>
      </c>
      <c r="C2733" t="inlineStr">
        <is>
          <t>stratum oriens of uncal CA1</t>
        </is>
      </c>
      <c r="D2733" t="inlineStr">
        <is>
          <t>&lt;http://purl.obolibrary.org/obo/DHBA_266441291&gt;</t>
        </is>
      </c>
    </row>
    <row r="2734">
      <c r="A2734">
        <f>HYPERLINK("https://www.ebi.ac.uk/ols/ontologies/uberon/terms?iri=http://purl.obolibrary.org/obo/UBERON_0034866","stratum oriens of uncal CA2")</f>
        <v/>
      </c>
      <c r="B2734" t="inlineStr">
        <is>
          <t>&lt;http://purl.obolibrary.org/obo/UBERON_0034866&gt;</t>
        </is>
      </c>
      <c r="C2734" t="inlineStr">
        <is>
          <t>stratum oriens of uncal CA2</t>
        </is>
      </c>
      <c r="D2734" t="inlineStr">
        <is>
          <t>&lt;http://purl.obolibrary.org/obo/DHBA_266441335&gt;</t>
        </is>
      </c>
    </row>
    <row r="2735">
      <c r="A2735">
        <f>HYPERLINK("https://www.ebi.ac.uk/ols/ontologies/uberon/terms?iri=http://purl.obolibrary.org/obo/UBERON_0034872","stratum oriens of uncal CA3")</f>
        <v/>
      </c>
      <c r="B2735" t="inlineStr">
        <is>
          <t>&lt;http://purl.obolibrary.org/obo/UBERON_0034872&gt;</t>
        </is>
      </c>
      <c r="C2735" t="inlineStr">
        <is>
          <t>stratum oriens of uncal CA3</t>
        </is>
      </c>
      <c r="D2735" t="inlineStr">
        <is>
          <t>&lt;http://purl.obolibrary.org/obo/DHBA_266441383&gt;</t>
        </is>
      </c>
    </row>
    <row r="2736">
      <c r="A2736">
        <f>HYPERLINK("https://www.ebi.ac.uk/ols/ontologies/uberon/terms?iri=http://purl.obolibrary.org/obo/UBERON_0034800","stratum pyramidale of caudal CA1")</f>
        <v/>
      </c>
      <c r="B2736" t="inlineStr">
        <is>
          <t>&lt;http://purl.obolibrary.org/obo/UBERON_0034800&gt;</t>
        </is>
      </c>
      <c r="C2736" t="inlineStr">
        <is>
          <t>stratum pyramidale of caudal CA1</t>
        </is>
      </c>
      <c r="D2736" t="inlineStr">
        <is>
          <t>&lt;http://purl.obolibrary.org/obo/DHBA_11283&gt;</t>
        </is>
      </c>
    </row>
    <row r="2737">
      <c r="A2737">
        <f>HYPERLINK("https://www.ebi.ac.uk/ols/ontologies/uberon/terms?iri=http://purl.obolibrary.org/obo/UBERON_0034805","stratum pyramidale of caudal CA2")</f>
        <v/>
      </c>
      <c r="B2737" t="inlineStr">
        <is>
          <t>&lt;http://purl.obolibrary.org/obo/UBERON_0034805&gt;</t>
        </is>
      </c>
      <c r="C2737" t="inlineStr">
        <is>
          <t>stratum pyramidale of caudal CA2</t>
        </is>
      </c>
      <c r="D2737" t="inlineStr">
        <is>
          <t>&lt;http://purl.obolibrary.org/obo/DHBA_11293&gt;</t>
        </is>
      </c>
    </row>
    <row r="2738">
      <c r="A2738">
        <f>HYPERLINK("https://www.ebi.ac.uk/ols/ontologies/uberon/terms?iri=http://purl.obolibrary.org/obo/UBERON_0034811","stratum pyramidale of caudal CA3")</f>
        <v/>
      </c>
      <c r="B2738" t="inlineStr">
        <is>
          <t>&lt;http://purl.obolibrary.org/obo/UBERON_0034811&gt;</t>
        </is>
      </c>
      <c r="C2738" t="inlineStr">
        <is>
          <t>stratum pyramidale of caudal CA3</t>
        </is>
      </c>
      <c r="D2738" t="inlineStr">
        <is>
          <t>&lt;http://purl.obolibrary.org/obo/DHBA_11305&gt;</t>
        </is>
      </c>
    </row>
    <row r="2739">
      <c r="A2739">
        <f>HYPERLINK("https://www.ebi.ac.uk/ols/ontologies/uberon/terms?iri=http://purl.obolibrary.org/obo/UBERON_0034830","stratum pyramidale of rostral CA1")</f>
        <v/>
      </c>
      <c r="B2739" t="inlineStr">
        <is>
          <t>&lt;http://purl.obolibrary.org/obo/UBERON_0034830&gt;</t>
        </is>
      </c>
      <c r="C2739" t="inlineStr">
        <is>
          <t>stratum pyramidale of rostral CA1</t>
        </is>
      </c>
      <c r="D2739" t="inlineStr">
        <is>
          <t>&lt;http://purl.obolibrary.org/obo/DHBA_11278&gt;</t>
        </is>
      </c>
    </row>
    <row r="2740">
      <c r="A2740">
        <f>HYPERLINK("https://www.ebi.ac.uk/ols/ontologies/uberon/terms?iri=http://purl.obolibrary.org/obo/UBERON_0034835","stratum pyramidale of rostral CA2")</f>
        <v/>
      </c>
      <c r="B2740" t="inlineStr">
        <is>
          <t>&lt;http://purl.obolibrary.org/obo/UBERON_0034835&gt;</t>
        </is>
      </c>
      <c r="C2740" t="inlineStr">
        <is>
          <t>stratum pyramidale of rostral CA2</t>
        </is>
      </c>
      <c r="D2740" t="inlineStr">
        <is>
          <t>&lt;http://purl.obolibrary.org/obo/DHBA_11288&gt;</t>
        </is>
      </c>
    </row>
    <row r="2741">
      <c r="A2741">
        <f>HYPERLINK("https://www.ebi.ac.uk/ols/ontologies/uberon/terms?iri=http://purl.obolibrary.org/obo/UBERON_0034841","stratum pyramidale of rostral CA3")</f>
        <v/>
      </c>
      <c r="B2741" t="inlineStr">
        <is>
          <t>&lt;http://purl.obolibrary.org/obo/UBERON_0034841&gt;</t>
        </is>
      </c>
      <c r="C2741" t="inlineStr">
        <is>
          <t>stratum pyramidale of rostral CA3</t>
        </is>
      </c>
      <c r="D2741" t="inlineStr">
        <is>
          <t>&lt;http://purl.obolibrary.org/obo/DHBA_11299&gt;</t>
        </is>
      </c>
    </row>
    <row r="2742">
      <c r="A2742">
        <f>HYPERLINK("https://www.ebi.ac.uk/ols/ontologies/uberon/terms?iri=http://purl.obolibrary.org/obo/UBERON_0034860","stratum pyramidale of uncal CA1")</f>
        <v/>
      </c>
      <c r="B2742" t="inlineStr">
        <is>
          <t>&lt;http://purl.obolibrary.org/obo/UBERON_0034860&gt;</t>
        </is>
      </c>
      <c r="C2742" t="inlineStr">
        <is>
          <t>stratum pyramidale of uncal CA1</t>
        </is>
      </c>
      <c r="D2742" t="inlineStr">
        <is>
          <t>&lt;http://purl.obolibrary.org/obo/DHBA_266441287&gt;</t>
        </is>
      </c>
    </row>
    <row r="2743">
      <c r="A2743">
        <f>HYPERLINK("https://www.ebi.ac.uk/ols/ontologies/uberon/terms?iri=http://purl.obolibrary.org/obo/UBERON_0034865","stratum pyramidale of uncal CA2")</f>
        <v/>
      </c>
      <c r="B2743" t="inlineStr">
        <is>
          <t>&lt;http://purl.obolibrary.org/obo/UBERON_0034865&gt;</t>
        </is>
      </c>
      <c r="C2743" t="inlineStr">
        <is>
          <t>stratum pyramidale of uncal CA2</t>
        </is>
      </c>
      <c r="D2743" t="inlineStr">
        <is>
          <t>&lt;http://purl.obolibrary.org/obo/DHBA_266441331&gt;</t>
        </is>
      </c>
    </row>
    <row r="2744">
      <c r="A2744">
        <f>HYPERLINK("https://www.ebi.ac.uk/ols/ontologies/uberon/terms?iri=http://purl.obolibrary.org/obo/UBERON_0034871","stratum pyramidale of uncal CA3")</f>
        <v/>
      </c>
      <c r="B2744" t="inlineStr">
        <is>
          <t>&lt;http://purl.obolibrary.org/obo/UBERON_0034871&gt;</t>
        </is>
      </c>
      <c r="C2744" t="inlineStr">
        <is>
          <t>stratum pyramidale of uncal CA3</t>
        </is>
      </c>
      <c r="D2744" t="inlineStr">
        <is>
          <t>&lt;http://purl.obolibrary.org/obo/DHBA_266441379&gt;</t>
        </is>
      </c>
    </row>
    <row r="2745">
      <c r="A2745">
        <f>HYPERLINK("https://www.ebi.ac.uk/ols/ontologies/uberon/terms?iri=http://purl.obolibrary.org/obo/UBERON_0034799","stratum radiatum of caudal CA1")</f>
        <v/>
      </c>
      <c r="B2745" t="inlineStr">
        <is>
          <t>&lt;http://purl.obolibrary.org/obo/UBERON_0034799&gt;</t>
        </is>
      </c>
      <c r="C2745" t="inlineStr">
        <is>
          <t>stratum radiatum of caudal CA1</t>
        </is>
      </c>
      <c r="D2745" t="inlineStr">
        <is>
          <t>&lt;http://purl.obolibrary.org/obo/DHBA_11282&gt;</t>
        </is>
      </c>
    </row>
    <row r="2746">
      <c r="A2746">
        <f>HYPERLINK("https://www.ebi.ac.uk/ols/ontologies/uberon/terms?iri=http://purl.obolibrary.org/obo/UBERON_0034804","stratum radiatum of caudal CA2")</f>
        <v/>
      </c>
      <c r="B2746" t="inlineStr">
        <is>
          <t>&lt;http://purl.obolibrary.org/obo/UBERON_0034804&gt;</t>
        </is>
      </c>
      <c r="C2746" t="inlineStr">
        <is>
          <t>stratum radiatum of caudal CA2</t>
        </is>
      </c>
      <c r="D2746" t="inlineStr">
        <is>
          <t>&lt;http://purl.obolibrary.org/obo/DHBA_11292&gt;</t>
        </is>
      </c>
    </row>
    <row r="2747">
      <c r="A2747">
        <f>HYPERLINK("https://www.ebi.ac.uk/ols/ontologies/uberon/terms?iri=http://purl.obolibrary.org/obo/UBERON_0034809","stratum radiatum of caudal CA3")</f>
        <v/>
      </c>
      <c r="B2747" t="inlineStr">
        <is>
          <t>&lt;http://purl.obolibrary.org/obo/UBERON_0034809&gt;</t>
        </is>
      </c>
      <c r="C2747" t="inlineStr">
        <is>
          <t>stratum radiatum of caudal CA3</t>
        </is>
      </c>
      <c r="D2747" t="inlineStr">
        <is>
          <t>&lt;http://purl.obolibrary.org/obo/DHBA_11303&gt;</t>
        </is>
      </c>
    </row>
    <row r="2748">
      <c r="A2748">
        <f>HYPERLINK("https://www.ebi.ac.uk/ols/ontologies/uberon/terms?iri=http://purl.obolibrary.org/obo/UBERON_0034829","stratum radiatum of rostral CA1")</f>
        <v/>
      </c>
      <c r="B2748" t="inlineStr">
        <is>
          <t>&lt;http://purl.obolibrary.org/obo/UBERON_0034829&gt;</t>
        </is>
      </c>
      <c r="C2748" t="inlineStr">
        <is>
          <t>stratum radiatum of rostral CA1</t>
        </is>
      </c>
      <c r="D2748" t="inlineStr">
        <is>
          <t>&lt;http://purl.obolibrary.org/obo/DHBA_11277&gt;</t>
        </is>
      </c>
    </row>
    <row r="2749">
      <c r="A2749">
        <f>HYPERLINK("https://www.ebi.ac.uk/ols/ontologies/uberon/terms?iri=http://purl.obolibrary.org/obo/UBERON_0034834","stratum radiatum of rostral CA2")</f>
        <v/>
      </c>
      <c r="B2749" t="inlineStr">
        <is>
          <t>&lt;http://purl.obolibrary.org/obo/UBERON_0034834&gt;</t>
        </is>
      </c>
      <c r="C2749" t="inlineStr">
        <is>
          <t>stratum radiatum of rostral CA2</t>
        </is>
      </c>
      <c r="D2749" t="inlineStr">
        <is>
          <t>&lt;http://purl.obolibrary.org/obo/DHBA_11287&gt;</t>
        </is>
      </c>
    </row>
    <row r="2750">
      <c r="A2750">
        <f>HYPERLINK("https://www.ebi.ac.uk/ols/ontologies/uberon/terms?iri=http://purl.obolibrary.org/obo/UBERON_0034839","stratum radiatum of rostral CA3")</f>
        <v/>
      </c>
      <c r="B2750" t="inlineStr">
        <is>
          <t>&lt;http://purl.obolibrary.org/obo/UBERON_0034839&gt;</t>
        </is>
      </c>
      <c r="C2750" t="inlineStr">
        <is>
          <t>stratum radiatum of rostral CA3</t>
        </is>
      </c>
      <c r="D2750" t="inlineStr">
        <is>
          <t>&lt;http://purl.obolibrary.org/obo/DHBA_11297&gt;</t>
        </is>
      </c>
    </row>
    <row r="2751">
      <c r="A2751">
        <f>HYPERLINK("https://www.ebi.ac.uk/ols/ontologies/uberon/terms?iri=http://purl.obolibrary.org/obo/UBERON_0034859","stratum radiatum of uncal CA1")</f>
        <v/>
      </c>
      <c r="B2751" t="inlineStr">
        <is>
          <t>&lt;http://purl.obolibrary.org/obo/UBERON_0034859&gt;</t>
        </is>
      </c>
      <c r="C2751" t="inlineStr">
        <is>
          <t>stratum radiatum of uncal CA1</t>
        </is>
      </c>
      <c r="D2751" t="inlineStr">
        <is>
          <t>&lt;http://purl.obolibrary.org/obo/DHBA_266441283&gt;</t>
        </is>
      </c>
    </row>
    <row r="2752">
      <c r="A2752">
        <f>HYPERLINK("https://www.ebi.ac.uk/ols/ontologies/uberon/terms?iri=http://purl.obolibrary.org/obo/UBERON_0034864","stratum radiatum of uncal CA2")</f>
        <v/>
      </c>
      <c r="B2752" t="inlineStr">
        <is>
          <t>&lt;http://purl.obolibrary.org/obo/UBERON_0034864&gt;</t>
        </is>
      </c>
      <c r="C2752" t="inlineStr">
        <is>
          <t>stratum radiatum of uncal CA2</t>
        </is>
      </c>
      <c r="D2752" t="inlineStr">
        <is>
          <t>&lt;http://purl.obolibrary.org/obo/DHBA_266441327&gt;</t>
        </is>
      </c>
    </row>
    <row r="2753">
      <c r="A2753">
        <f>HYPERLINK("https://www.ebi.ac.uk/ols/ontologies/uberon/terms?iri=http://purl.obolibrary.org/obo/UBERON_0034869","stratum radiatum of uncal CA3")</f>
        <v/>
      </c>
      <c r="B2753" t="inlineStr">
        <is>
          <t>&lt;http://purl.obolibrary.org/obo/UBERON_0034869&gt;</t>
        </is>
      </c>
      <c r="C2753" t="inlineStr">
        <is>
          <t>stratum radiatum of uncal CA3</t>
        </is>
      </c>
      <c r="D2753" t="inlineStr">
        <is>
          <t>&lt;http://purl.obolibrary.org/obo/DHBA_266441371&gt;</t>
        </is>
      </c>
    </row>
    <row r="2754">
      <c r="A2754">
        <f>HYPERLINK("https://www.ebi.ac.uk/ols/ontologies/uberon/terms?iri=http://purl.obolibrary.org/obo/UBERON_0002801","stratum zonale of thalamus")</f>
        <v/>
      </c>
      <c r="B2754" t="inlineStr">
        <is>
          <t>&lt;http://purl.obolibrary.org/obo/UBERON_0002801&gt;</t>
        </is>
      </c>
      <c r="C2754" t="inlineStr">
        <is>
          <t>stratum zonale of thalamus</t>
        </is>
      </c>
      <c r="D2754" t="inlineStr">
        <is>
          <t>&lt;http://purl.obolibrary.org/obo/DHBA_12085&gt;</t>
        </is>
      </c>
    </row>
    <row r="2755">
      <c r="A2755">
        <f>HYPERLINK("https://www.ebi.ac.uk/ols/ontologies/uberon/terms?iri=http://purl.obolibrary.org/obo/UBERON_0002801","stratum zonale of thalamus")</f>
        <v/>
      </c>
      <c r="B2755" t="inlineStr">
        <is>
          <t>&lt;http://purl.obolibrary.org/obo/UBERON_0002801&gt;</t>
        </is>
      </c>
      <c r="C2755" t="inlineStr">
        <is>
          <t>stratum zonale of thalamus</t>
        </is>
      </c>
      <c r="D2755" t="inlineStr">
        <is>
          <t>&lt;http://purl.obolibrary.org/obo/HBA_265505326&gt;</t>
        </is>
      </c>
    </row>
    <row r="2756">
      <c r="A2756">
        <f>HYPERLINK("https://www.ebi.ac.uk/ols/ontologies/uberon/terms?iri=http://purl.obolibrary.org/obo/UBERON_0006086","stria medullaris")</f>
        <v/>
      </c>
      <c r="B2756" t="inlineStr">
        <is>
          <t>&lt;http://purl.obolibrary.org/obo/UBERON_0006086&gt;</t>
        </is>
      </c>
      <c r="C2756" t="inlineStr">
        <is>
          <t>stria medullaris of thalamus</t>
        </is>
      </c>
      <c r="D2756" t="inlineStr">
        <is>
          <t>&lt;http://purl.obolibrary.org/obo/DHBA_10590&gt;</t>
        </is>
      </c>
    </row>
    <row r="2757">
      <c r="A2757">
        <f>HYPERLINK("https://www.ebi.ac.uk/ols/ontologies/uberon/terms?iri=http://purl.obolibrary.org/obo/UBERON_0006086","stria medullaris")</f>
        <v/>
      </c>
      <c r="B2757" t="inlineStr">
        <is>
          <t>&lt;http://purl.obolibrary.org/obo/UBERON_0006086&gt;</t>
        </is>
      </c>
      <c r="C2757" t="inlineStr">
        <is>
          <t>stria medullaris</t>
        </is>
      </c>
      <c r="D2757" t="inlineStr">
        <is>
          <t>&lt;http://purl.obolibrary.org/obo/DMBA_17794&gt;</t>
        </is>
      </c>
    </row>
    <row r="2758">
      <c r="A2758">
        <f>HYPERLINK("https://www.ebi.ac.uk/ols/ontologies/uberon/terms?iri=http://purl.obolibrary.org/obo/UBERON_0006086","stria medullaris")</f>
        <v/>
      </c>
      <c r="B2758" t="inlineStr">
        <is>
          <t>&lt;http://purl.obolibrary.org/obo/UBERON_0006086&gt;</t>
        </is>
      </c>
      <c r="C2758" t="inlineStr">
        <is>
          <t>stria medullaris</t>
        </is>
      </c>
      <c r="D2758" t="inlineStr">
        <is>
          <t>&lt;http://purl.obolibrary.org/obo/HBA_9275&gt;</t>
        </is>
      </c>
    </row>
    <row r="2759">
      <c r="A2759">
        <f>HYPERLINK("https://www.ebi.ac.uk/ols/ontologies/uberon/terms?iri=http://purl.obolibrary.org/obo/UBERON_0006086","stria medullaris")</f>
        <v/>
      </c>
      <c r="B2759" t="inlineStr">
        <is>
          <t>&lt;http://purl.obolibrary.org/obo/UBERON_0006086&gt;</t>
        </is>
      </c>
      <c r="C2759" t="inlineStr">
        <is>
          <t>stria medullaris</t>
        </is>
      </c>
      <c r="D2759" t="inlineStr">
        <is>
          <t>&lt;http://purl.obolibrary.org/obo/MBA_802&gt;</t>
        </is>
      </c>
    </row>
    <row r="2760">
      <c r="A2760">
        <f>HYPERLINK("https://www.ebi.ac.uk/ols/ontologies/uberon/terms?iri=http://purl.obolibrary.org/obo/UBERON_0016555","stria of telencephalon")</f>
        <v/>
      </c>
      <c r="B2760" t="inlineStr">
        <is>
          <t>&lt;http://purl.obolibrary.org/obo/UBERON_0016555&gt;</t>
        </is>
      </c>
      <c r="C2760" t="inlineStr">
        <is>
          <t>stria medullaris of thalamus</t>
        </is>
      </c>
      <c r="D2760" t="inlineStr">
        <is>
          <t>&lt;http://purl.obolibrary.org/obo/DHBA_10590&gt;</t>
        </is>
      </c>
    </row>
    <row r="2761">
      <c r="A2761">
        <f>HYPERLINK("https://www.ebi.ac.uk/ols/ontologies/uberon/terms?iri=http://purl.obolibrary.org/obo/UBERON_0016555","stria of telencephalon")</f>
        <v/>
      </c>
      <c r="B2761" t="inlineStr">
        <is>
          <t>&lt;http://purl.obolibrary.org/obo/UBERON_0016555&gt;</t>
        </is>
      </c>
      <c r="C2761" t="inlineStr">
        <is>
          <t>medial olfactory stria</t>
        </is>
      </c>
      <c r="D2761" t="inlineStr">
        <is>
          <t>&lt;http://purl.obolibrary.org/obo/DHBA_12076&gt;</t>
        </is>
      </c>
    </row>
    <row r="2762">
      <c r="A2762">
        <f>HYPERLINK("https://www.ebi.ac.uk/ols/ontologies/uberon/terms?iri=http://purl.obolibrary.org/obo/UBERON_0016555","stria of telencephalon")</f>
        <v/>
      </c>
      <c r="B2762" t="inlineStr">
        <is>
          <t>&lt;http://purl.obolibrary.org/obo/UBERON_0016555&gt;</t>
        </is>
      </c>
      <c r="C2762" t="inlineStr">
        <is>
          <t>dorsal acoustic stria</t>
        </is>
      </c>
      <c r="D2762" t="inlineStr">
        <is>
          <t>&lt;http://purl.obolibrary.org/obo/DHBA_12733&gt;</t>
        </is>
      </c>
    </row>
    <row r="2763">
      <c r="A2763">
        <f>HYPERLINK("https://www.ebi.ac.uk/ols/ontologies/uberon/terms?iri=http://purl.obolibrary.org/obo/UBERON_0016555","stria of telencephalon")</f>
        <v/>
      </c>
      <c r="B2763" t="inlineStr">
        <is>
          <t>&lt;http://purl.obolibrary.org/obo/UBERON_0016555&gt;</t>
        </is>
      </c>
      <c r="C2763" t="inlineStr">
        <is>
          <t>intermediate acoustic stria</t>
        </is>
      </c>
      <c r="D2763" t="inlineStr">
        <is>
          <t>&lt;http://purl.obolibrary.org/obo/DHBA_12755&gt;</t>
        </is>
      </c>
    </row>
    <row r="2764">
      <c r="A2764">
        <f>HYPERLINK("https://www.ebi.ac.uk/ols/ontologies/uberon/terms?iri=http://purl.obolibrary.org/obo/UBERON_0016555","stria of telencephalon")</f>
        <v/>
      </c>
      <c r="B2764" t="inlineStr">
        <is>
          <t>&lt;http://purl.obolibrary.org/obo/UBERON_0016555&gt;</t>
        </is>
      </c>
      <c r="C2764" t="inlineStr">
        <is>
          <t>medial olfactory tract, left</t>
        </is>
      </c>
      <c r="D2764" t="inlineStr">
        <is>
          <t>&lt;http://purl.obolibrary.org/obo/HBA_265505518&gt;</t>
        </is>
      </c>
    </row>
    <row r="2765">
      <c r="A2765">
        <f>HYPERLINK("https://www.ebi.ac.uk/ols/ontologies/uberon/terms?iri=http://purl.obolibrary.org/obo/UBERON_0016555","stria of telencephalon")</f>
        <v/>
      </c>
      <c r="B2765" t="inlineStr">
        <is>
          <t>&lt;http://purl.obolibrary.org/obo/UBERON_0016555&gt;</t>
        </is>
      </c>
      <c r="C2765" t="inlineStr">
        <is>
          <t>stria medullaris</t>
        </is>
      </c>
      <c r="D2765" t="inlineStr">
        <is>
          <t>&lt;http://purl.obolibrary.org/obo/HBA_9275&gt;</t>
        </is>
      </c>
    </row>
    <row r="2766">
      <c r="A2766">
        <f>HYPERLINK("https://www.ebi.ac.uk/ols/ontologies/uberon/terms?iri=http://purl.obolibrary.org/obo/UBERON_0003029","stria terminalis")</f>
        <v/>
      </c>
      <c r="B2766" t="inlineStr">
        <is>
          <t>&lt;http://purl.obolibrary.org/obo/UBERON_0003029&gt;</t>
        </is>
      </c>
      <c r="C2766" t="inlineStr">
        <is>
          <t>stria terminalis</t>
        </is>
      </c>
      <c r="D2766" t="inlineStr">
        <is>
          <t>&lt;http://purl.obolibrary.org/obo/DHBA_10591&gt;</t>
        </is>
      </c>
    </row>
    <row r="2767">
      <c r="A2767">
        <f>HYPERLINK("https://www.ebi.ac.uk/ols/ontologies/uberon/terms?iri=http://purl.obolibrary.org/obo/UBERON_0003029","stria terminalis")</f>
        <v/>
      </c>
      <c r="B2767" t="inlineStr">
        <is>
          <t>&lt;http://purl.obolibrary.org/obo/UBERON_0003029&gt;</t>
        </is>
      </c>
      <c r="C2767" t="inlineStr">
        <is>
          <t>stria terminalis</t>
        </is>
      </c>
      <c r="D2767" t="inlineStr">
        <is>
          <t>&lt;http://purl.obolibrary.org/obo/HBA_9278&gt;</t>
        </is>
      </c>
    </row>
    <row r="2768">
      <c r="A2768">
        <f>HYPERLINK("https://www.ebi.ac.uk/ols/ontologies/uberon/terms?iri=http://purl.obolibrary.org/obo/UBERON_0003029","stria terminalis")</f>
        <v/>
      </c>
      <c r="B2768" t="inlineStr">
        <is>
          <t>&lt;http://purl.obolibrary.org/obo/UBERON_0003029&gt;</t>
        </is>
      </c>
      <c r="C2768" t="inlineStr">
        <is>
          <t>stria terminalis</t>
        </is>
      </c>
      <c r="D2768" t="inlineStr">
        <is>
          <t>&lt;http://purl.obolibrary.org/obo/MBA_301&gt;</t>
        </is>
      </c>
    </row>
    <row r="2769">
      <c r="A2769">
        <f>HYPERLINK("https://www.ebi.ac.uk/ols/ontologies/uberon/terms?iri=http://purl.obolibrary.org/obo/UBERON_0002435","striatum")</f>
        <v/>
      </c>
      <c r="B2769" t="inlineStr">
        <is>
          <t>&lt;http://purl.obolibrary.org/obo/UBERON_0002435&gt;</t>
        </is>
      </c>
      <c r="C2769" t="inlineStr">
        <is>
          <t>striatum</t>
        </is>
      </c>
      <c r="D2769" t="inlineStr">
        <is>
          <t>&lt;http://purl.obolibrary.org/obo/DHBA_10333&gt;</t>
        </is>
      </c>
    </row>
    <row r="2770">
      <c r="A2770">
        <f>HYPERLINK("https://www.ebi.ac.uk/ols/ontologies/uberon/terms?iri=http://purl.obolibrary.org/obo/UBERON_0002435","striatum")</f>
        <v/>
      </c>
      <c r="B2770" t="inlineStr">
        <is>
          <t>&lt;http://purl.obolibrary.org/obo/UBERON_0002435&gt;</t>
        </is>
      </c>
      <c r="C2770" t="inlineStr">
        <is>
          <t>striatum (corpus striatum)</t>
        </is>
      </c>
      <c r="D2770" t="inlineStr">
        <is>
          <t>&lt;http://purl.obolibrary.org/obo/DMBA_15851&gt;</t>
        </is>
      </c>
    </row>
    <row r="2771">
      <c r="A2771">
        <f>HYPERLINK("https://www.ebi.ac.uk/ols/ontologies/uberon/terms?iri=http://purl.obolibrary.org/obo/UBERON_0002435","striatum")</f>
        <v/>
      </c>
      <c r="B2771" t="inlineStr">
        <is>
          <t>&lt;http://purl.obolibrary.org/obo/UBERON_0002435&gt;</t>
        </is>
      </c>
      <c r="C2771" t="inlineStr">
        <is>
          <t>striatum</t>
        </is>
      </c>
      <c r="D2771" t="inlineStr">
        <is>
          <t>&lt;http://purl.obolibrary.org/obo/HBA_4277&gt;</t>
        </is>
      </c>
    </row>
    <row r="2772">
      <c r="A2772">
        <f>HYPERLINK("https://www.ebi.ac.uk/ols/ontologies/uberon/terms?iri=http://purl.obolibrary.org/obo/UBERON_0002435","striatum")</f>
        <v/>
      </c>
      <c r="B2772" t="inlineStr">
        <is>
          <t>&lt;http://purl.obolibrary.org/obo/UBERON_0002435&gt;</t>
        </is>
      </c>
      <c r="C2772" t="inlineStr">
        <is>
          <t>Striatum</t>
        </is>
      </c>
      <c r="D2772" t="inlineStr">
        <is>
          <t>&lt;http://purl.obolibrary.org/obo/MBA_477&gt;</t>
        </is>
      </c>
    </row>
    <row r="2773">
      <c r="A2773">
        <f>HYPERLINK("https://www.ebi.ac.uk/ols/ontologies/uberon/terms?iri=http://purl.obolibrary.org/obo/UBERON_0002435","striatum")</f>
        <v/>
      </c>
      <c r="B2773" t="inlineStr">
        <is>
          <t>&lt;http://purl.obolibrary.org/obo/UBERON_0002435&gt;</t>
        </is>
      </c>
      <c r="C2773" t="inlineStr">
        <is>
          <t>striatum</t>
        </is>
      </c>
      <c r="D2773" t="inlineStr">
        <is>
          <t>&lt;http://purl.obolibrary.org/obo/PBA_10080&gt;</t>
        </is>
      </c>
    </row>
    <row r="2774">
      <c r="A2774">
        <f>HYPERLINK("https://www.ebi.ac.uk/ols/ontologies/uberon/terms?iri=http://purl.obolibrary.org/obo/UBERON_0010314","structure with developmental contribution from neural crest")</f>
        <v/>
      </c>
      <c r="B2774" t="inlineStr">
        <is>
          <t>&lt;http://purl.obolibrary.org/obo/UBERON_0010314&gt;</t>
        </is>
      </c>
      <c r="C2774" t="inlineStr">
        <is>
          <t>frontal neocortex</t>
        </is>
      </c>
      <c r="D2774" t="inlineStr">
        <is>
          <t>&lt;http://purl.obolibrary.org/obo/DHBA_10161&gt;</t>
        </is>
      </c>
    </row>
    <row r="2775">
      <c r="A2775">
        <f>HYPERLINK("https://www.ebi.ac.uk/ols/ontologies/uberon/terms?iri=http://purl.obolibrary.org/obo/UBERON_0010314","structure with developmental contribution from neural crest")</f>
        <v/>
      </c>
      <c r="B2775" t="inlineStr">
        <is>
          <t>&lt;http://purl.obolibrary.org/obo/UBERON_0010314&gt;</t>
        </is>
      </c>
      <c r="C2775" t="inlineStr">
        <is>
          <t>primary motor cortex (area M1, area 4)</t>
        </is>
      </c>
      <c r="D2775" t="inlineStr">
        <is>
          <t>&lt;http://purl.obolibrary.org/obo/DHBA_10163&gt;</t>
        </is>
      </c>
    </row>
    <row r="2776">
      <c r="A2776">
        <f>HYPERLINK("https://www.ebi.ac.uk/ols/ontologies/uberon/terms?iri=http://purl.obolibrary.org/obo/UBERON_0010314","structure with developmental contribution from neural crest")</f>
        <v/>
      </c>
      <c r="B2776" t="inlineStr">
        <is>
          <t>&lt;http://purl.obolibrary.org/obo/UBERON_0010314&gt;</t>
        </is>
      </c>
      <c r="C2776" t="inlineStr">
        <is>
          <t>head and face region of M1</t>
        </is>
      </c>
      <c r="D2776" t="inlineStr">
        <is>
          <t>&lt;http://purl.obolibrary.org/obo/DHBA_10164&gt;</t>
        </is>
      </c>
    </row>
    <row r="2777">
      <c r="A2777">
        <f>HYPERLINK("https://www.ebi.ac.uk/ols/ontologies/uberon/terms?iri=http://purl.obolibrary.org/obo/UBERON_0010314","structure with developmental contribution from neural crest")</f>
        <v/>
      </c>
      <c r="B2777" t="inlineStr">
        <is>
          <t>&lt;http://purl.obolibrary.org/obo/UBERON_0010314&gt;</t>
        </is>
      </c>
      <c r="C2777" t="inlineStr">
        <is>
          <t>upper limb region of M1</t>
        </is>
      </c>
      <c r="D2777" t="inlineStr">
        <is>
          <t>&lt;http://purl.obolibrary.org/obo/DHBA_10165&gt;</t>
        </is>
      </c>
    </row>
    <row r="2778">
      <c r="A2778">
        <f>HYPERLINK("https://www.ebi.ac.uk/ols/ontologies/uberon/terms?iri=http://purl.obolibrary.org/obo/UBERON_0010314","structure with developmental contribution from neural crest")</f>
        <v/>
      </c>
      <c r="B2778" t="inlineStr">
        <is>
          <t>&lt;http://purl.obolibrary.org/obo/UBERON_0010314&gt;</t>
        </is>
      </c>
      <c r="C2778" t="inlineStr">
        <is>
          <t>trunk region of M1</t>
        </is>
      </c>
      <c r="D2778" t="inlineStr">
        <is>
          <t>&lt;http://purl.obolibrary.org/obo/DHBA_10166&gt;</t>
        </is>
      </c>
    </row>
    <row r="2779">
      <c r="A2779">
        <f>HYPERLINK("https://www.ebi.ac.uk/ols/ontologies/uberon/terms?iri=http://purl.obolibrary.org/obo/UBERON_0010314","structure with developmental contribution from neural crest")</f>
        <v/>
      </c>
      <c r="B2779" t="inlineStr">
        <is>
          <t>&lt;http://purl.obolibrary.org/obo/UBERON_0010314&gt;</t>
        </is>
      </c>
      <c r="C2779" t="inlineStr">
        <is>
          <t>lower limb region of M1</t>
        </is>
      </c>
      <c r="D2779" t="inlineStr">
        <is>
          <t>&lt;http://purl.obolibrary.org/obo/DHBA_10167&gt;</t>
        </is>
      </c>
    </row>
    <row r="2780">
      <c r="A2780">
        <f>HYPERLINK("https://www.ebi.ac.uk/ols/ontologies/uberon/terms?iri=http://purl.obolibrary.org/obo/UBERON_0010314","structure with developmental contribution from neural crest")</f>
        <v/>
      </c>
      <c r="B2780" t="inlineStr">
        <is>
          <t>&lt;http://purl.obolibrary.org/obo/UBERON_0010314&gt;</t>
        </is>
      </c>
      <c r="C2780" t="inlineStr">
        <is>
          <t>laterodorsal subdivision of area 6</t>
        </is>
      </c>
      <c r="D2780" t="inlineStr">
        <is>
          <t>&lt;http://purl.obolibrary.org/obo/DHBA_10169&gt;</t>
        </is>
      </c>
    </row>
    <row r="2781">
      <c r="A2781">
        <f>HYPERLINK("https://www.ebi.ac.uk/ols/ontologies/uberon/terms?iri=http://purl.obolibrary.org/obo/UBERON_0010314","structure with developmental contribution from neural crest")</f>
        <v/>
      </c>
      <c r="B2781" t="inlineStr">
        <is>
          <t>&lt;http://purl.obolibrary.org/obo/UBERON_0010314&gt;</t>
        </is>
      </c>
      <c r="C2781" t="inlineStr">
        <is>
          <t>lateroventral subdivision of area 6</t>
        </is>
      </c>
      <c r="D2781" t="inlineStr">
        <is>
          <t>&lt;http://purl.obolibrary.org/obo/DHBA_10170&gt;</t>
        </is>
      </c>
    </row>
    <row r="2782">
      <c r="A2782">
        <f>HYPERLINK("https://www.ebi.ac.uk/ols/ontologies/uberon/terms?iri=http://purl.obolibrary.org/obo/UBERON_0010314","structure with developmental contribution from neural crest")</f>
        <v/>
      </c>
      <c r="B2782" t="inlineStr">
        <is>
          <t>&lt;http://purl.obolibrary.org/obo/UBERON_0010314&gt;</t>
        </is>
      </c>
      <c r="C2782" t="inlineStr">
        <is>
          <t>medial subdivision of area 6 (area MII)</t>
        </is>
      </c>
      <c r="D2782" t="inlineStr">
        <is>
          <t>&lt;http://purl.obolibrary.org/obo/DHBA_10171&gt;</t>
        </is>
      </c>
    </row>
    <row r="2783">
      <c r="A2783">
        <f>HYPERLINK("https://www.ebi.ac.uk/ols/ontologies/uberon/terms?iri=http://purl.obolibrary.org/obo/UBERON_0010314","structure with developmental contribution from neural crest")</f>
        <v/>
      </c>
      <c r="B2783" t="inlineStr">
        <is>
          <t>&lt;http://purl.obolibrary.org/obo/UBERON_0010314&gt;</t>
        </is>
      </c>
      <c r="C2783" t="inlineStr">
        <is>
          <t>caudal portion of DFC (area 8)</t>
        </is>
      </c>
      <c r="D2783" t="inlineStr">
        <is>
          <t>&lt;http://purl.obolibrary.org/obo/DHBA_10174&gt;</t>
        </is>
      </c>
    </row>
    <row r="2784">
      <c r="A2784">
        <f>HYPERLINK("https://www.ebi.ac.uk/ols/ontologies/uberon/terms?iri=http://purl.obolibrary.org/obo/UBERON_0010314","structure with developmental contribution from neural crest")</f>
        <v/>
      </c>
      <c r="B2784" t="inlineStr">
        <is>
          <t>&lt;http://purl.obolibrary.org/obo/UBERON_0010314&gt;</t>
        </is>
      </c>
      <c r="C2784" t="inlineStr">
        <is>
          <t>laterodorsal subdivision of area 8</t>
        </is>
      </c>
      <c r="D2784" t="inlineStr">
        <is>
          <t>&lt;http://purl.obolibrary.org/obo/DHBA_10175&gt;</t>
        </is>
      </c>
    </row>
    <row r="2785">
      <c r="A2785">
        <f>HYPERLINK("https://www.ebi.ac.uk/ols/ontologies/uberon/terms?iri=http://purl.obolibrary.org/obo/UBERON_0010314","structure with developmental contribution from neural crest")</f>
        <v/>
      </c>
      <c r="B2785" t="inlineStr">
        <is>
          <t>&lt;http://purl.obolibrary.org/obo/UBERON_0010314&gt;</t>
        </is>
      </c>
      <c r="C2785" t="inlineStr">
        <is>
          <t>lateroventral subdivision of area 8</t>
        </is>
      </c>
      <c r="D2785" t="inlineStr">
        <is>
          <t>&lt;http://purl.obolibrary.org/obo/DHBA_10176&gt;</t>
        </is>
      </c>
    </row>
    <row r="2786">
      <c r="A2786">
        <f>HYPERLINK("https://www.ebi.ac.uk/ols/ontologies/uberon/terms?iri=http://purl.obolibrary.org/obo/UBERON_0010314","structure with developmental contribution from neural crest")</f>
        <v/>
      </c>
      <c r="B2786" t="inlineStr">
        <is>
          <t>&lt;http://purl.obolibrary.org/obo/UBERON_0010314&gt;</t>
        </is>
      </c>
      <c r="C2786" t="inlineStr">
        <is>
          <t>medial subdivision of area 8</t>
        </is>
      </c>
      <c r="D2786" t="inlineStr">
        <is>
          <t>&lt;http://purl.obolibrary.org/obo/DHBA_10177&gt;</t>
        </is>
      </c>
    </row>
    <row r="2787">
      <c r="A2787">
        <f>HYPERLINK("https://www.ebi.ac.uk/ols/ontologies/uberon/terms?iri=http://purl.obolibrary.org/obo/UBERON_0010314","structure with developmental contribution from neural crest")</f>
        <v/>
      </c>
      <c r="B2787" t="inlineStr">
        <is>
          <t>&lt;http://purl.obolibrary.org/obo/UBERON_0010314&gt;</t>
        </is>
      </c>
      <c r="C2787" t="inlineStr">
        <is>
          <t>rostrodorsal portion of DFC (area 9)</t>
        </is>
      </c>
      <c r="D2787" t="inlineStr">
        <is>
          <t>&lt;http://purl.obolibrary.org/obo/DHBA_10178&gt;</t>
        </is>
      </c>
    </row>
    <row r="2788">
      <c r="A2788">
        <f>HYPERLINK("https://www.ebi.ac.uk/ols/ontologies/uberon/terms?iri=http://purl.obolibrary.org/obo/UBERON_0010314","structure with developmental contribution from neural crest")</f>
        <v/>
      </c>
      <c r="B2788" t="inlineStr">
        <is>
          <t>&lt;http://purl.obolibrary.org/obo/UBERON_0010314&gt;</t>
        </is>
      </c>
      <c r="C2788" t="inlineStr">
        <is>
          <t>lateral subdivision of area 9</t>
        </is>
      </c>
      <c r="D2788" t="inlineStr">
        <is>
          <t>&lt;http://purl.obolibrary.org/obo/DHBA_10179&gt;</t>
        </is>
      </c>
    </row>
    <row r="2789">
      <c r="A2789">
        <f>HYPERLINK("https://www.ebi.ac.uk/ols/ontologies/uberon/terms?iri=http://purl.obolibrary.org/obo/UBERON_0010314","structure with developmental contribution from neural crest")</f>
        <v/>
      </c>
      <c r="B2789" t="inlineStr">
        <is>
          <t>&lt;http://purl.obolibrary.org/obo/UBERON_0010314&gt;</t>
        </is>
      </c>
      <c r="C2789" t="inlineStr">
        <is>
          <t>medial subdivision of area 9</t>
        </is>
      </c>
      <c r="D2789" t="inlineStr">
        <is>
          <t>&lt;http://purl.obolibrary.org/obo/DHBA_10180&gt;</t>
        </is>
      </c>
    </row>
    <row r="2790">
      <c r="A2790">
        <f>HYPERLINK("https://www.ebi.ac.uk/ols/ontologies/uberon/terms?iri=http://purl.obolibrary.org/obo/UBERON_0010314","structure with developmental contribution from neural crest")</f>
        <v/>
      </c>
      <c r="B2790" t="inlineStr">
        <is>
          <t>&lt;http://purl.obolibrary.org/obo/UBERON_0010314&gt;</t>
        </is>
      </c>
      <c r="C2790" t="inlineStr">
        <is>
          <t>intermediate portion of DFC (area 9/46)</t>
        </is>
      </c>
      <c r="D2790" t="inlineStr">
        <is>
          <t>&lt;http://purl.obolibrary.org/obo/DHBA_10181&gt;</t>
        </is>
      </c>
    </row>
    <row r="2791">
      <c r="A2791">
        <f>HYPERLINK("https://www.ebi.ac.uk/ols/ontologies/uberon/terms?iri=http://purl.obolibrary.org/obo/UBERON_0010314","structure with developmental contribution from neural crest")</f>
        <v/>
      </c>
      <c r="B2791" t="inlineStr">
        <is>
          <t>&lt;http://purl.obolibrary.org/obo/UBERON_0010314&gt;</t>
        </is>
      </c>
      <c r="C2791" t="inlineStr">
        <is>
          <t>dorsal subdivision of A9/46</t>
        </is>
      </c>
      <c r="D2791" t="inlineStr">
        <is>
          <t>&lt;http://purl.obolibrary.org/obo/DHBA_10182&gt;</t>
        </is>
      </c>
    </row>
    <row r="2792">
      <c r="A2792">
        <f>HYPERLINK("https://www.ebi.ac.uk/ols/ontologies/uberon/terms?iri=http://purl.obolibrary.org/obo/UBERON_0010314","structure with developmental contribution from neural crest")</f>
        <v/>
      </c>
      <c r="B2792" t="inlineStr">
        <is>
          <t>&lt;http://purl.obolibrary.org/obo/UBERON_0010314&gt;</t>
        </is>
      </c>
      <c r="C2792" t="inlineStr">
        <is>
          <t>ventral subdivision of A9/46</t>
        </is>
      </c>
      <c r="D2792" t="inlineStr">
        <is>
          <t>&lt;http://purl.obolibrary.org/obo/DHBA_10183&gt;</t>
        </is>
      </c>
    </row>
    <row r="2793">
      <c r="A2793">
        <f>HYPERLINK("https://www.ebi.ac.uk/ols/ontologies/uberon/terms?iri=http://purl.obolibrary.org/obo/UBERON_0010314","structure with developmental contribution from neural crest")</f>
        <v/>
      </c>
      <c r="B2793" t="inlineStr">
        <is>
          <t>&lt;http://purl.obolibrary.org/obo/UBERON_0010314&gt;</t>
        </is>
      </c>
      <c r="C2793" t="inlineStr">
        <is>
          <t>rostroventral portion of DFC (area 46)</t>
        </is>
      </c>
      <c r="D2793" t="inlineStr">
        <is>
          <t>&lt;http://purl.obolibrary.org/obo/DHBA_10184&gt;</t>
        </is>
      </c>
    </row>
    <row r="2794">
      <c r="A2794">
        <f>HYPERLINK("https://www.ebi.ac.uk/ols/ontologies/uberon/terms?iri=http://purl.obolibrary.org/obo/UBERON_0010314","structure with developmental contribution from neural crest")</f>
        <v/>
      </c>
      <c r="B2794" t="inlineStr">
        <is>
          <t>&lt;http://purl.obolibrary.org/obo/UBERON_0010314&gt;</t>
        </is>
      </c>
      <c r="C2794" t="inlineStr">
        <is>
          <t>ventrolateral prefrontal cortex</t>
        </is>
      </c>
      <c r="D2794" t="inlineStr">
        <is>
          <t>&lt;http://purl.obolibrary.org/obo/DHBA_10185&gt;</t>
        </is>
      </c>
    </row>
    <row r="2795">
      <c r="A2795">
        <f>HYPERLINK("https://www.ebi.ac.uk/ols/ontologies/uberon/terms?iri=http://purl.obolibrary.org/obo/UBERON_0010314","structure with developmental contribution from neural crest")</f>
        <v/>
      </c>
      <c r="B2795" t="inlineStr">
        <is>
          <t>&lt;http://purl.obolibrary.org/obo/UBERON_0010314&gt;</t>
        </is>
      </c>
      <c r="C2795" t="inlineStr">
        <is>
          <t>caudal portion of VFC (area 44)</t>
        </is>
      </c>
      <c r="D2795" t="inlineStr">
        <is>
          <t>&lt;http://purl.obolibrary.org/obo/DHBA_10186&gt;</t>
        </is>
      </c>
    </row>
    <row r="2796">
      <c r="A2796">
        <f>HYPERLINK("https://www.ebi.ac.uk/ols/ontologies/uberon/terms?iri=http://purl.obolibrary.org/obo/UBERON_0010314","structure with developmental contribution from neural crest")</f>
        <v/>
      </c>
      <c r="B2796" t="inlineStr">
        <is>
          <t>&lt;http://purl.obolibrary.org/obo/UBERON_0010314&gt;</t>
        </is>
      </c>
      <c r="C2796" t="inlineStr">
        <is>
          <t>rostral portion of VFC (area 45)</t>
        </is>
      </c>
      <c r="D2796" t="inlineStr">
        <is>
          <t>&lt;http://purl.obolibrary.org/obo/DHBA_10187&gt;</t>
        </is>
      </c>
    </row>
    <row r="2797">
      <c r="A2797">
        <f>HYPERLINK("https://www.ebi.ac.uk/ols/ontologies/uberon/terms?iri=http://purl.obolibrary.org/obo/UBERON_0010314","structure with developmental contribution from neural crest")</f>
        <v/>
      </c>
      <c r="B2797" t="inlineStr">
        <is>
          <t>&lt;http://purl.obolibrary.org/obo/UBERON_0010314&gt;</t>
        </is>
      </c>
      <c r="C2797" t="inlineStr">
        <is>
          <t>rostral subdivision of A45</t>
        </is>
      </c>
      <c r="D2797" t="inlineStr">
        <is>
          <t>&lt;http://purl.obolibrary.org/obo/DHBA_10188&gt;</t>
        </is>
      </c>
    </row>
    <row r="2798">
      <c r="A2798">
        <f>HYPERLINK("https://www.ebi.ac.uk/ols/ontologies/uberon/terms?iri=http://purl.obolibrary.org/obo/UBERON_0010314","structure with developmental contribution from neural crest")</f>
        <v/>
      </c>
      <c r="B2798" t="inlineStr">
        <is>
          <t>&lt;http://purl.obolibrary.org/obo/UBERON_0010314&gt;</t>
        </is>
      </c>
      <c r="C2798" t="inlineStr">
        <is>
          <t>caudal subdivision of A45</t>
        </is>
      </c>
      <c r="D2798" t="inlineStr">
        <is>
          <t>&lt;http://purl.obolibrary.org/obo/DHBA_10189&gt;</t>
        </is>
      </c>
    </row>
    <row r="2799">
      <c r="A2799">
        <f>HYPERLINK("https://www.ebi.ac.uk/ols/ontologies/uberon/terms?iri=http://purl.obolibrary.org/obo/UBERON_0010314","structure with developmental contribution from neural crest")</f>
        <v/>
      </c>
      <c r="B2799" t="inlineStr">
        <is>
          <t>&lt;http://purl.obolibrary.org/obo/UBERON_0010314&gt;</t>
        </is>
      </c>
      <c r="C2799" t="inlineStr">
        <is>
          <t>frontal polar cortex (area 10)</t>
        </is>
      </c>
      <c r="D2799" t="inlineStr">
        <is>
          <t>&lt;http://purl.obolibrary.org/obo/DHBA_10190&gt;</t>
        </is>
      </c>
    </row>
    <row r="2800">
      <c r="A2800">
        <f>HYPERLINK("https://www.ebi.ac.uk/ols/ontologies/uberon/terms?iri=http://purl.obolibrary.org/obo/UBERON_0010314","structure with developmental contribution from neural crest")</f>
        <v/>
      </c>
      <c r="B2800" t="inlineStr">
        <is>
          <t>&lt;http://purl.obolibrary.org/obo/UBERON_0010314&gt;</t>
        </is>
      </c>
      <c r="C2800" t="inlineStr">
        <is>
          <t>medial subdivision of area 10</t>
        </is>
      </c>
      <c r="D2800" t="inlineStr">
        <is>
          <t>&lt;http://purl.obolibrary.org/obo/DHBA_10191&gt;</t>
        </is>
      </c>
    </row>
    <row r="2801">
      <c r="A2801">
        <f>HYPERLINK("https://www.ebi.ac.uk/ols/ontologies/uberon/terms?iri=http://purl.obolibrary.org/obo/UBERON_0010314","structure with developmental contribution from neural crest")</f>
        <v/>
      </c>
      <c r="B2801" t="inlineStr">
        <is>
          <t>&lt;http://purl.obolibrary.org/obo/UBERON_0010314&gt;</t>
        </is>
      </c>
      <c r="C2801" t="inlineStr">
        <is>
          <t>lateral subdivision of area 10</t>
        </is>
      </c>
      <c r="D2801" t="inlineStr">
        <is>
          <t>&lt;http://purl.obolibrary.org/obo/DHBA_10192&gt;</t>
        </is>
      </c>
    </row>
    <row r="2802">
      <c r="A2802">
        <f>HYPERLINK("https://www.ebi.ac.uk/ols/ontologies/uberon/terms?iri=http://purl.obolibrary.org/obo/UBERON_0010314","structure with developmental contribution from neural crest")</f>
        <v/>
      </c>
      <c r="B2802" t="inlineStr">
        <is>
          <t>&lt;http://purl.obolibrary.org/obo/UBERON_0010314&gt;</t>
        </is>
      </c>
      <c r="C2802" t="inlineStr">
        <is>
          <t>orbital subdivision of area 10</t>
        </is>
      </c>
      <c r="D2802" t="inlineStr">
        <is>
          <t>&lt;http://purl.obolibrary.org/obo/DHBA_10193&gt;</t>
        </is>
      </c>
    </row>
    <row r="2803">
      <c r="A2803">
        <f>HYPERLINK("https://www.ebi.ac.uk/ols/ontologies/uberon/terms?iri=http://purl.obolibrary.org/obo/UBERON_0010314","structure with developmental contribution from neural crest")</f>
        <v/>
      </c>
      <c r="B2803" t="inlineStr">
        <is>
          <t>&lt;http://purl.obolibrary.org/obo/UBERON_0010314&gt;</t>
        </is>
      </c>
      <c r="C2803" t="inlineStr">
        <is>
          <t>medial orbital frontal cortex (area 14)</t>
        </is>
      </c>
      <c r="D2803" t="inlineStr">
        <is>
          <t>&lt;http://purl.obolibrary.org/obo/DHBA_10195&gt;</t>
        </is>
      </c>
    </row>
    <row r="2804">
      <c r="A2804">
        <f>HYPERLINK("https://www.ebi.ac.uk/ols/ontologies/uberon/terms?iri=http://purl.obolibrary.org/obo/UBERON_0010314","structure with developmental contribution from neural crest")</f>
        <v/>
      </c>
      <c r="B2804" t="inlineStr">
        <is>
          <t>&lt;http://purl.obolibrary.org/obo/UBERON_0010314&gt;</t>
        </is>
      </c>
      <c r="C2804" t="inlineStr">
        <is>
          <t>rostral subdivision of area 14</t>
        </is>
      </c>
      <c r="D2804" t="inlineStr">
        <is>
          <t>&lt;http://purl.obolibrary.org/obo/DHBA_10196&gt;</t>
        </is>
      </c>
    </row>
    <row r="2805">
      <c r="A2805">
        <f>HYPERLINK("https://www.ebi.ac.uk/ols/ontologies/uberon/terms?iri=http://purl.obolibrary.org/obo/UBERON_0010314","structure with developmental contribution from neural crest")</f>
        <v/>
      </c>
      <c r="B2805" t="inlineStr">
        <is>
          <t>&lt;http://purl.obolibrary.org/obo/UBERON_0010314&gt;</t>
        </is>
      </c>
      <c r="C2805" t="inlineStr">
        <is>
          <t>caudal subdivision of area 14</t>
        </is>
      </c>
      <c r="D2805" t="inlineStr">
        <is>
          <t>&lt;http://purl.obolibrary.org/obo/DHBA_10197&gt;</t>
        </is>
      </c>
    </row>
    <row r="2806">
      <c r="A2806">
        <f>HYPERLINK("https://www.ebi.ac.uk/ols/ontologies/uberon/terms?iri=http://purl.obolibrary.org/obo/UBERON_0010314","structure with developmental contribution from neural crest")</f>
        <v/>
      </c>
      <c r="B2806" t="inlineStr">
        <is>
          <t>&lt;http://purl.obolibrary.org/obo/UBERON_0010314&gt;</t>
        </is>
      </c>
      <c r="C2806" t="inlineStr">
        <is>
          <t>intermediate orbital frontal cortex</t>
        </is>
      </c>
      <c r="D2806" t="inlineStr">
        <is>
          <t>&lt;http://purl.obolibrary.org/obo/DHBA_10198&gt;</t>
        </is>
      </c>
    </row>
    <row r="2807">
      <c r="A2807">
        <f>HYPERLINK("https://www.ebi.ac.uk/ols/ontologies/uberon/terms?iri=http://purl.obolibrary.org/obo/UBERON_0010314","structure with developmental contribution from neural crest")</f>
        <v/>
      </c>
      <c r="B2807" t="inlineStr">
        <is>
          <t>&lt;http://purl.obolibrary.org/obo/UBERON_0010314&gt;</t>
        </is>
      </c>
      <c r="C2807" t="inlineStr">
        <is>
          <t>rostral division of OFCi (area 11)</t>
        </is>
      </c>
      <c r="D2807" t="inlineStr">
        <is>
          <t>&lt;http://purl.obolibrary.org/obo/DHBA_10199&gt;</t>
        </is>
      </c>
    </row>
    <row r="2808">
      <c r="A2808">
        <f>HYPERLINK("https://www.ebi.ac.uk/ols/ontologies/uberon/terms?iri=http://purl.obolibrary.org/obo/UBERON_0010314","structure with developmental contribution from neural crest")</f>
        <v/>
      </c>
      <c r="B2808" t="inlineStr">
        <is>
          <t>&lt;http://purl.obolibrary.org/obo/UBERON_0010314&gt;</t>
        </is>
      </c>
      <c r="C2808" t="inlineStr">
        <is>
          <t>medial subdivision of area 11</t>
        </is>
      </c>
      <c r="D2808" t="inlineStr">
        <is>
          <t>&lt;http://purl.obolibrary.org/obo/DHBA_10200&gt;</t>
        </is>
      </c>
    </row>
    <row r="2809">
      <c r="A2809">
        <f>HYPERLINK("https://www.ebi.ac.uk/ols/ontologies/uberon/terms?iri=http://purl.obolibrary.org/obo/UBERON_0010314","structure with developmental contribution from neural crest")</f>
        <v/>
      </c>
      <c r="B2809" t="inlineStr">
        <is>
          <t>&lt;http://purl.obolibrary.org/obo/UBERON_0010314&gt;</t>
        </is>
      </c>
      <c r="C2809" t="inlineStr">
        <is>
          <t>lateral subdivision of area 11</t>
        </is>
      </c>
      <c r="D2809" t="inlineStr">
        <is>
          <t>&lt;http://purl.obolibrary.org/obo/DHBA_10201&gt;</t>
        </is>
      </c>
    </row>
    <row r="2810">
      <c r="A2810">
        <f>HYPERLINK("https://www.ebi.ac.uk/ols/ontologies/uberon/terms?iri=http://purl.obolibrary.org/obo/UBERON_0010314","structure with developmental contribution from neural crest")</f>
        <v/>
      </c>
      <c r="B2810" t="inlineStr">
        <is>
          <t>&lt;http://purl.obolibrary.org/obo/UBERON_0010314&gt;</t>
        </is>
      </c>
      <c r="C2810" t="inlineStr">
        <is>
          <t>caudal division of OFCi (area 13)</t>
        </is>
      </c>
      <c r="D2810" t="inlineStr">
        <is>
          <t>&lt;http://purl.obolibrary.org/obo/DHBA_10202&gt;</t>
        </is>
      </c>
    </row>
    <row r="2811">
      <c r="A2811">
        <f>HYPERLINK("https://www.ebi.ac.uk/ols/ontologies/uberon/terms?iri=http://purl.obolibrary.org/obo/UBERON_0010314","structure with developmental contribution from neural crest")</f>
        <v/>
      </c>
      <c r="B2811" t="inlineStr">
        <is>
          <t>&lt;http://purl.obolibrary.org/obo/UBERON_0010314&gt;</t>
        </is>
      </c>
      <c r="C2811" t="inlineStr">
        <is>
          <t>medial subdivision of area 13</t>
        </is>
      </c>
      <c r="D2811" t="inlineStr">
        <is>
          <t>&lt;http://purl.obolibrary.org/obo/DHBA_10203&gt;</t>
        </is>
      </c>
    </row>
    <row r="2812">
      <c r="A2812">
        <f>HYPERLINK("https://www.ebi.ac.uk/ols/ontologies/uberon/terms?iri=http://purl.obolibrary.org/obo/UBERON_0010314","structure with developmental contribution from neural crest")</f>
        <v/>
      </c>
      <c r="B2812" t="inlineStr">
        <is>
          <t>&lt;http://purl.obolibrary.org/obo/UBERON_0010314&gt;</t>
        </is>
      </c>
      <c r="C2812" t="inlineStr">
        <is>
          <t>lateral subdivision of area 13</t>
        </is>
      </c>
      <c r="D2812" t="inlineStr">
        <is>
          <t>&lt;http://purl.obolibrary.org/obo/DHBA_10204&gt;</t>
        </is>
      </c>
    </row>
    <row r="2813">
      <c r="A2813">
        <f>HYPERLINK("https://www.ebi.ac.uk/ols/ontologies/uberon/terms?iri=http://purl.obolibrary.org/obo/UBERON_0010314","structure with developmental contribution from neural crest")</f>
        <v/>
      </c>
      <c r="B2813" t="inlineStr">
        <is>
          <t>&lt;http://purl.obolibrary.org/obo/UBERON_0010314&gt;</t>
        </is>
      </c>
      <c r="C2813" t="inlineStr">
        <is>
          <t>lateral orbital frontal cortex (area 12/47)</t>
        </is>
      </c>
      <c r="D2813" t="inlineStr">
        <is>
          <t>&lt;http://purl.obolibrary.org/obo/DHBA_10205&gt;</t>
        </is>
      </c>
    </row>
    <row r="2814">
      <c r="A2814">
        <f>HYPERLINK("https://www.ebi.ac.uk/ols/ontologies/uberon/terms?iri=http://purl.obolibrary.org/obo/UBERON_0010314","structure with developmental contribution from neural crest")</f>
        <v/>
      </c>
      <c r="B2814" t="inlineStr">
        <is>
          <t>&lt;http://purl.obolibrary.org/obo/UBERON_0010314&gt;</t>
        </is>
      </c>
      <c r="C2814" t="inlineStr">
        <is>
          <t>medial subdivision of area 12/47</t>
        </is>
      </c>
      <c r="D2814" t="inlineStr">
        <is>
          <t>&lt;http://purl.obolibrary.org/obo/DHBA_10206&gt;</t>
        </is>
      </c>
    </row>
    <row r="2815">
      <c r="A2815">
        <f>HYPERLINK("https://www.ebi.ac.uk/ols/ontologies/uberon/terms?iri=http://purl.obolibrary.org/obo/UBERON_0010314","structure with developmental contribution from neural crest")</f>
        <v/>
      </c>
      <c r="B2815" t="inlineStr">
        <is>
          <t>&lt;http://purl.obolibrary.org/obo/UBERON_0010314&gt;</t>
        </is>
      </c>
      <c r="C2815" t="inlineStr">
        <is>
          <t>lateral subdivision of area 12/47</t>
        </is>
      </c>
      <c r="D2815" t="inlineStr">
        <is>
          <t>&lt;http://purl.obolibrary.org/obo/DHBA_10207&gt;</t>
        </is>
      </c>
    </row>
    <row r="2816">
      <c r="A2816">
        <f>HYPERLINK("https://www.ebi.ac.uk/ols/ontologies/uberon/terms?iri=http://purl.obolibrary.org/obo/UBERON_0010314","structure with developmental contribution from neural crest")</f>
        <v/>
      </c>
      <c r="B2816" t="inlineStr">
        <is>
          <t>&lt;http://purl.obolibrary.org/obo/UBERON_0010314&gt;</t>
        </is>
      </c>
      <c r="C2816" t="inlineStr">
        <is>
          <t>parietal neocortex</t>
        </is>
      </c>
      <c r="D2816" t="inlineStr">
        <is>
          <t>&lt;http://purl.obolibrary.org/obo/DHBA_10208&gt;</t>
        </is>
      </c>
    </row>
    <row r="2817">
      <c r="A2817">
        <f>HYPERLINK("https://www.ebi.ac.uk/ols/ontologies/uberon/terms?iri=http://purl.obolibrary.org/obo/UBERON_0010314","structure with developmental contribution from neural crest")</f>
        <v/>
      </c>
      <c r="B2817" t="inlineStr">
        <is>
          <t>&lt;http://purl.obolibrary.org/obo/UBERON_0010314&gt;</t>
        </is>
      </c>
      <c r="C2817" t="inlineStr">
        <is>
          <t>head and face region of S1</t>
        </is>
      </c>
      <c r="D2817" t="inlineStr">
        <is>
          <t>&lt;http://purl.obolibrary.org/obo/DHBA_10210&gt;</t>
        </is>
      </c>
    </row>
    <row r="2818">
      <c r="A2818">
        <f>HYPERLINK("https://www.ebi.ac.uk/ols/ontologies/uberon/terms?iri=http://purl.obolibrary.org/obo/UBERON_0010314","structure with developmental contribution from neural crest")</f>
        <v/>
      </c>
      <c r="B2818" t="inlineStr">
        <is>
          <t>&lt;http://purl.obolibrary.org/obo/UBERON_0010314&gt;</t>
        </is>
      </c>
      <c r="C2818" t="inlineStr">
        <is>
          <t>upper limb region of S1</t>
        </is>
      </c>
      <c r="D2818" t="inlineStr">
        <is>
          <t>&lt;http://purl.obolibrary.org/obo/DHBA_10211&gt;</t>
        </is>
      </c>
    </row>
    <row r="2819">
      <c r="A2819">
        <f>HYPERLINK("https://www.ebi.ac.uk/ols/ontologies/uberon/terms?iri=http://purl.obolibrary.org/obo/UBERON_0010314","structure with developmental contribution from neural crest")</f>
        <v/>
      </c>
      <c r="B2819" t="inlineStr">
        <is>
          <t>&lt;http://purl.obolibrary.org/obo/UBERON_0010314&gt;</t>
        </is>
      </c>
      <c r="C2819" t="inlineStr">
        <is>
          <t>trunk region of S1</t>
        </is>
      </c>
      <c r="D2819" t="inlineStr">
        <is>
          <t>&lt;http://purl.obolibrary.org/obo/DHBA_10212&gt;</t>
        </is>
      </c>
    </row>
    <row r="2820">
      <c r="A2820">
        <f>HYPERLINK("https://www.ebi.ac.uk/ols/ontologies/uberon/terms?iri=http://purl.obolibrary.org/obo/UBERON_0010314","structure with developmental contribution from neural crest")</f>
        <v/>
      </c>
      <c r="B2820" t="inlineStr">
        <is>
          <t>&lt;http://purl.obolibrary.org/obo/UBERON_0010314&gt;</t>
        </is>
      </c>
      <c r="C2820" t="inlineStr">
        <is>
          <t>lower limb region of S1</t>
        </is>
      </c>
      <c r="D2820" t="inlineStr">
        <is>
          <t>&lt;http://purl.obolibrary.org/obo/DHBA_10213&gt;</t>
        </is>
      </c>
    </row>
    <row r="2821">
      <c r="A2821">
        <f>HYPERLINK("https://www.ebi.ac.uk/ols/ontologies/uberon/terms?iri=http://purl.obolibrary.org/obo/UBERON_0010314","structure with developmental contribution from neural crest")</f>
        <v/>
      </c>
      <c r="B2821" t="inlineStr">
        <is>
          <t>&lt;http://purl.obolibrary.org/obo/UBERON_0010314&gt;</t>
        </is>
      </c>
      <c r="C2821" t="inlineStr">
        <is>
          <t>rostral division of SPC (area 5)</t>
        </is>
      </c>
      <c r="D2821" t="inlineStr">
        <is>
          <t>&lt;http://purl.obolibrary.org/obo/DHBA_10216&gt;</t>
        </is>
      </c>
    </row>
    <row r="2822">
      <c r="A2822">
        <f>HYPERLINK("https://www.ebi.ac.uk/ols/ontologies/uberon/terms?iri=http://purl.obolibrary.org/obo/UBERON_0010314","structure with developmental contribution from neural crest")</f>
        <v/>
      </c>
      <c r="B2822" t="inlineStr">
        <is>
          <t>&lt;http://purl.obolibrary.org/obo/UBERON_0010314&gt;</t>
        </is>
      </c>
      <c r="C2822" t="inlineStr">
        <is>
          <t>cingulate subdivision of area 5</t>
        </is>
      </c>
      <c r="D2822" t="inlineStr">
        <is>
          <t>&lt;http://purl.obolibrary.org/obo/DHBA_10217&gt;</t>
        </is>
      </c>
    </row>
    <row r="2823">
      <c r="A2823">
        <f>HYPERLINK("https://www.ebi.ac.uk/ols/ontologies/uberon/terms?iri=http://purl.obolibrary.org/obo/UBERON_0010314","structure with developmental contribution from neural crest")</f>
        <v/>
      </c>
      <c r="B2823" t="inlineStr">
        <is>
          <t>&lt;http://purl.obolibrary.org/obo/UBERON_0010314&gt;</t>
        </is>
      </c>
      <c r="C2823" t="inlineStr">
        <is>
          <t>lateral subdivision of area 5</t>
        </is>
      </c>
      <c r="D2823" t="inlineStr">
        <is>
          <t>&lt;http://purl.obolibrary.org/obo/DHBA_10218&gt;</t>
        </is>
      </c>
    </row>
    <row r="2824">
      <c r="A2824">
        <f>HYPERLINK("https://www.ebi.ac.uk/ols/ontologies/uberon/terms?iri=http://purl.obolibrary.org/obo/UBERON_0010314","structure with developmental contribution from neural crest")</f>
        <v/>
      </c>
      <c r="B2824" t="inlineStr">
        <is>
          <t>&lt;http://purl.obolibrary.org/obo/UBERON_0010314&gt;</t>
        </is>
      </c>
      <c r="C2824" t="inlineStr">
        <is>
          <t>medial subdivision of area 5</t>
        </is>
      </c>
      <c r="D2824" t="inlineStr">
        <is>
          <t>&lt;http://purl.obolibrary.org/obo/DHBA_10219&gt;</t>
        </is>
      </c>
    </row>
    <row r="2825">
      <c r="A2825">
        <f>HYPERLINK("https://www.ebi.ac.uk/ols/ontologies/uberon/terms?iri=http://purl.obolibrary.org/obo/UBERON_0010314","structure with developmental contribution from neural crest")</f>
        <v/>
      </c>
      <c r="B2825" t="inlineStr">
        <is>
          <t>&lt;http://purl.obolibrary.org/obo/UBERON_0010314&gt;</t>
        </is>
      </c>
      <c r="C2825" t="inlineStr">
        <is>
          <t>caudal division of SPC (area 7)</t>
        </is>
      </c>
      <c r="D2825" t="inlineStr">
        <is>
          <t>&lt;http://purl.obolibrary.org/obo/DHBA_10220&gt;</t>
        </is>
      </c>
    </row>
    <row r="2826">
      <c r="A2826">
        <f>HYPERLINK("https://www.ebi.ac.uk/ols/ontologies/uberon/terms?iri=http://purl.obolibrary.org/obo/UBERON_0010314","structure with developmental contribution from neural crest")</f>
        <v/>
      </c>
      <c r="B2826" t="inlineStr">
        <is>
          <t>&lt;http://purl.obolibrary.org/obo/UBERON_0010314&gt;</t>
        </is>
      </c>
      <c r="C2826" t="inlineStr">
        <is>
          <t>rostral subdivision of area 7</t>
        </is>
      </c>
      <c r="D2826" t="inlineStr">
        <is>
          <t>&lt;http://purl.obolibrary.org/obo/DHBA_10221&gt;</t>
        </is>
      </c>
    </row>
    <row r="2827">
      <c r="A2827">
        <f>HYPERLINK("https://www.ebi.ac.uk/ols/ontologies/uberon/terms?iri=http://purl.obolibrary.org/obo/UBERON_0010314","structure with developmental contribution from neural crest")</f>
        <v/>
      </c>
      <c r="B2827" t="inlineStr">
        <is>
          <t>&lt;http://purl.obolibrary.org/obo/UBERON_0010314&gt;</t>
        </is>
      </c>
      <c r="C2827" t="inlineStr">
        <is>
          <t>medial subdivision of area 7</t>
        </is>
      </c>
      <c r="D2827" t="inlineStr">
        <is>
          <t>&lt;http://purl.obolibrary.org/obo/DHBA_10222&gt;</t>
        </is>
      </c>
    </row>
    <row r="2828">
      <c r="A2828">
        <f>HYPERLINK("https://www.ebi.ac.uk/ols/ontologies/uberon/terms?iri=http://purl.obolibrary.org/obo/UBERON_0010314","structure with developmental contribution from neural crest")</f>
        <v/>
      </c>
      <c r="B2828" t="inlineStr">
        <is>
          <t>&lt;http://purl.obolibrary.org/obo/UBERON_0010314&gt;</t>
        </is>
      </c>
      <c r="C2828" t="inlineStr">
        <is>
          <t>caudal subdivision of area 7</t>
        </is>
      </c>
      <c r="D2828" t="inlineStr">
        <is>
          <t>&lt;http://purl.obolibrary.org/obo/DHBA_10223&gt;</t>
        </is>
      </c>
    </row>
    <row r="2829">
      <c r="A2829">
        <f>HYPERLINK("https://www.ebi.ac.uk/ols/ontologies/uberon/terms?iri=http://purl.obolibrary.org/obo/UBERON_0010314","structure with developmental contribution from neural crest")</f>
        <v/>
      </c>
      <c r="B2829" t="inlineStr">
        <is>
          <t>&lt;http://purl.obolibrary.org/obo/UBERON_0010314&gt;</t>
        </is>
      </c>
      <c r="C2829" t="inlineStr">
        <is>
          <t>postcentral subdivision of area 7</t>
        </is>
      </c>
      <c r="D2829" t="inlineStr">
        <is>
          <t>&lt;http://purl.obolibrary.org/obo/DHBA_10224&gt;</t>
        </is>
      </c>
    </row>
    <row r="2830">
      <c r="A2830">
        <f>HYPERLINK("https://www.ebi.ac.uk/ols/ontologies/uberon/terms?iri=http://purl.obolibrary.org/obo/UBERON_0010314","structure with developmental contribution from neural crest")</f>
        <v/>
      </c>
      <c r="B2830" t="inlineStr">
        <is>
          <t>&lt;http://purl.obolibrary.org/obo/UBERON_0010314&gt;</t>
        </is>
      </c>
      <c r="C2830" t="inlineStr">
        <is>
          <t>posteroventral (inferior) parietal cortex</t>
        </is>
      </c>
      <c r="D2830" t="inlineStr">
        <is>
          <t>&lt;http://purl.obolibrary.org/obo/DHBA_10225&gt;</t>
        </is>
      </c>
    </row>
    <row r="2831">
      <c r="A2831">
        <f>HYPERLINK("https://www.ebi.ac.uk/ols/ontologies/uberon/terms?iri=http://purl.obolibrary.org/obo/UBERON_0010314","structure with developmental contribution from neural crest")</f>
        <v/>
      </c>
      <c r="B2831" t="inlineStr">
        <is>
          <t>&lt;http://purl.obolibrary.org/obo/UBERON_0010314&gt;</t>
        </is>
      </c>
      <c r="C2831" t="inlineStr">
        <is>
          <t>rostral division of IPC (area 40)</t>
        </is>
      </c>
      <c r="D2831" t="inlineStr">
        <is>
          <t>&lt;http://purl.obolibrary.org/obo/DHBA_10226&gt;</t>
        </is>
      </c>
    </row>
    <row r="2832">
      <c r="A2832">
        <f>HYPERLINK("https://www.ebi.ac.uk/ols/ontologies/uberon/terms?iri=http://purl.obolibrary.org/obo/UBERON_0010314","structure with developmental contribution from neural crest")</f>
        <v/>
      </c>
      <c r="B2832" t="inlineStr">
        <is>
          <t>&lt;http://purl.obolibrary.org/obo/UBERON_0010314&gt;</t>
        </is>
      </c>
      <c r="C2832" t="inlineStr">
        <is>
          <t>rostrodorsal subdivision of area 40</t>
        </is>
      </c>
      <c r="D2832" t="inlineStr">
        <is>
          <t>&lt;http://purl.obolibrary.org/obo/DHBA_10227&gt;</t>
        </is>
      </c>
    </row>
    <row r="2833">
      <c r="A2833">
        <f>HYPERLINK("https://www.ebi.ac.uk/ols/ontologies/uberon/terms?iri=http://purl.obolibrary.org/obo/UBERON_0010314","structure with developmental contribution from neural crest")</f>
        <v/>
      </c>
      <c r="B2833" t="inlineStr">
        <is>
          <t>&lt;http://purl.obolibrary.org/obo/UBERON_0010314&gt;</t>
        </is>
      </c>
      <c r="C2833" t="inlineStr">
        <is>
          <t>rostroventral subdivision of area 40</t>
        </is>
      </c>
      <c r="D2833" t="inlineStr">
        <is>
          <t>&lt;http://purl.obolibrary.org/obo/DHBA_10228&gt;</t>
        </is>
      </c>
    </row>
    <row r="2834">
      <c r="A2834">
        <f>HYPERLINK("https://www.ebi.ac.uk/ols/ontologies/uberon/terms?iri=http://purl.obolibrary.org/obo/UBERON_0010314","structure with developmental contribution from neural crest")</f>
        <v/>
      </c>
      <c r="B2834" t="inlineStr">
        <is>
          <t>&lt;http://purl.obolibrary.org/obo/UBERON_0010314&gt;</t>
        </is>
      </c>
      <c r="C2834" t="inlineStr">
        <is>
          <t>inferior subdivision of area 40</t>
        </is>
      </c>
      <c r="D2834" t="inlineStr">
        <is>
          <t>&lt;http://purl.obolibrary.org/obo/DHBA_10231&gt;</t>
        </is>
      </c>
    </row>
    <row r="2835">
      <c r="A2835">
        <f>HYPERLINK("https://www.ebi.ac.uk/ols/ontologies/uberon/terms?iri=http://purl.obolibrary.org/obo/UBERON_0010314","structure with developmental contribution from neural crest")</f>
        <v/>
      </c>
      <c r="B2835" t="inlineStr">
        <is>
          <t>&lt;http://purl.obolibrary.org/obo/UBERON_0010314&gt;</t>
        </is>
      </c>
      <c r="C2835" t="inlineStr">
        <is>
          <t>caudal division of IPC (area 39)</t>
        </is>
      </c>
      <c r="D2835" t="inlineStr">
        <is>
          <t>&lt;http://purl.obolibrary.org/obo/DHBA_10232&gt;</t>
        </is>
      </c>
    </row>
    <row r="2836">
      <c r="A2836">
        <f>HYPERLINK("https://www.ebi.ac.uk/ols/ontologies/uberon/terms?iri=http://purl.obolibrary.org/obo/UBERON_0010314","structure with developmental contribution from neural crest")</f>
        <v/>
      </c>
      <c r="B2836" t="inlineStr">
        <is>
          <t>&lt;http://purl.obolibrary.org/obo/UBERON_0010314&gt;</t>
        </is>
      </c>
      <c r="C2836" t="inlineStr">
        <is>
          <t>rostral subdivision of area 39</t>
        </is>
      </c>
      <c r="D2836" t="inlineStr">
        <is>
          <t>&lt;http://purl.obolibrary.org/obo/DHBA_10233&gt;</t>
        </is>
      </c>
    </row>
    <row r="2837">
      <c r="A2837">
        <f>HYPERLINK("https://www.ebi.ac.uk/ols/ontologies/uberon/terms?iri=http://purl.obolibrary.org/obo/UBERON_0010314","structure with developmental contribution from neural crest")</f>
        <v/>
      </c>
      <c r="B2837" t="inlineStr">
        <is>
          <t>&lt;http://purl.obolibrary.org/obo/UBERON_0010314&gt;</t>
        </is>
      </c>
      <c r="C2837" t="inlineStr">
        <is>
          <t>caudal subdivision of area 39</t>
        </is>
      </c>
      <c r="D2837" t="inlineStr">
        <is>
          <t>&lt;http://purl.obolibrary.org/obo/DHBA_10234&gt;</t>
        </is>
      </c>
    </row>
    <row r="2838">
      <c r="A2838">
        <f>HYPERLINK("https://www.ebi.ac.uk/ols/ontologies/uberon/terms?iri=http://purl.obolibrary.org/obo/UBERON_0010314","structure with developmental contribution from neural crest")</f>
        <v/>
      </c>
      <c r="B2838" t="inlineStr">
        <is>
          <t>&lt;http://purl.obolibrary.org/obo/UBERON_0010314&gt;</t>
        </is>
      </c>
      <c r="C2838" t="inlineStr">
        <is>
          <t>temporal neocortex</t>
        </is>
      </c>
      <c r="D2838" t="inlineStr">
        <is>
          <t>&lt;http://purl.obolibrary.org/obo/DHBA_10235&gt;</t>
        </is>
      </c>
    </row>
    <row r="2839">
      <c r="A2839">
        <f>HYPERLINK("https://www.ebi.ac.uk/ols/ontologies/uberon/terms?iri=http://purl.obolibrary.org/obo/UBERON_0010314","structure with developmental contribution from neural crest")</f>
        <v/>
      </c>
      <c r="B2839" t="inlineStr">
        <is>
          <t>&lt;http://purl.obolibrary.org/obo/UBERON_0010314&gt;</t>
        </is>
      </c>
      <c r="C2839" t="inlineStr">
        <is>
          <t>main portion of A1C (area TC, area 41)</t>
        </is>
      </c>
      <c r="D2839" t="inlineStr">
        <is>
          <t>&lt;http://purl.obolibrary.org/obo/DHBA_10237&gt;</t>
        </is>
      </c>
    </row>
    <row r="2840">
      <c r="A2840">
        <f>HYPERLINK("https://www.ebi.ac.uk/ols/ontologies/uberon/terms?iri=http://purl.obolibrary.org/obo/UBERON_0010314","structure with developmental contribution from neural crest")</f>
        <v/>
      </c>
      <c r="B2840" t="inlineStr">
        <is>
          <t>&lt;http://purl.obolibrary.org/obo/UBERON_0010314&gt;</t>
        </is>
      </c>
      <c r="C2840" t="inlineStr">
        <is>
          <t>rostral portion of A1C</t>
        </is>
      </c>
      <c r="D2840" t="inlineStr">
        <is>
          <t>&lt;http://purl.obolibrary.org/obo/DHBA_10238&gt;</t>
        </is>
      </c>
    </row>
    <row r="2841">
      <c r="A2841">
        <f>HYPERLINK("https://www.ebi.ac.uk/ols/ontologies/uberon/terms?iri=http://purl.obolibrary.org/obo/UBERON_0010314","structure with developmental contribution from neural crest")</f>
        <v/>
      </c>
      <c r="B2841" t="inlineStr">
        <is>
          <t>&lt;http://purl.obolibrary.org/obo/UBERON_0010314&gt;</t>
        </is>
      </c>
      <c r="C2841" t="inlineStr">
        <is>
          <t>superolateral temporal cortex</t>
        </is>
      </c>
      <c r="D2841" t="inlineStr">
        <is>
          <t>&lt;http://purl.obolibrary.org/obo/DHBA_10240&gt;</t>
        </is>
      </c>
    </row>
    <row r="2842">
      <c r="A2842">
        <f>HYPERLINK("https://www.ebi.ac.uk/ols/ontologies/uberon/terms?iri=http://purl.obolibrary.org/obo/UBERON_0010314","structure with developmental contribution from neural crest")</f>
        <v/>
      </c>
      <c r="B2842" t="inlineStr">
        <is>
          <t>&lt;http://purl.obolibrary.org/obo/UBERON_0010314&gt;</t>
        </is>
      </c>
      <c r="C2842" t="inlineStr">
        <is>
          <t>anterior (rostral) superior temporal cortex (area 22r)</t>
        </is>
      </c>
      <c r="D2842" t="inlineStr">
        <is>
          <t>&lt;http://purl.obolibrary.org/obo/DHBA_10241&gt;</t>
        </is>
      </c>
    </row>
    <row r="2843">
      <c r="A2843">
        <f>HYPERLINK("https://www.ebi.ac.uk/ols/ontologies/uberon/terms?iri=http://purl.obolibrary.org/obo/UBERON_0010314","structure with developmental contribution from neural crest")</f>
        <v/>
      </c>
      <c r="B2843" t="inlineStr">
        <is>
          <t>&lt;http://purl.obolibrary.org/obo/UBERON_0010314&gt;</t>
        </is>
      </c>
      <c r="C2843" t="inlineStr">
        <is>
          <t>intermediate superior temporal cortex (area 22i)</t>
        </is>
      </c>
      <c r="D2843" t="inlineStr">
        <is>
          <t>&lt;http://purl.obolibrary.org/obo/DHBA_10242&gt;</t>
        </is>
      </c>
    </row>
    <row r="2844">
      <c r="A2844">
        <f>HYPERLINK("https://www.ebi.ac.uk/ols/ontologies/uberon/terms?iri=http://purl.obolibrary.org/obo/UBERON_0010314","structure with developmental contribution from neural crest")</f>
        <v/>
      </c>
      <c r="B2844" t="inlineStr">
        <is>
          <t>&lt;http://purl.obolibrary.org/obo/UBERON_0010314&gt;</t>
        </is>
      </c>
      <c r="C2844" t="inlineStr">
        <is>
          <t>posterior (caudal) superior temporal cortex (area 22c)</t>
        </is>
      </c>
      <c r="D2844" t="inlineStr">
        <is>
          <t>&lt;http://purl.obolibrary.org/obo/DHBA_10243&gt;</t>
        </is>
      </c>
    </row>
    <row r="2845">
      <c r="A2845">
        <f>HYPERLINK("https://www.ebi.ac.uk/ols/ontologies/uberon/terms?iri=http://purl.obolibrary.org/obo/UBERON_0010314","structure with developmental contribution from neural crest")</f>
        <v/>
      </c>
      <c r="B2845" t="inlineStr">
        <is>
          <t>&lt;http://purl.obolibrary.org/obo/UBERON_0010314&gt;</t>
        </is>
      </c>
      <c r="C2845" t="inlineStr">
        <is>
          <t>polysensory temporal cortex (area 22p)</t>
        </is>
      </c>
      <c r="D2845" t="inlineStr">
        <is>
          <t>&lt;http://purl.obolibrary.org/obo/DHBA_10244&gt;</t>
        </is>
      </c>
    </row>
    <row r="2846">
      <c r="A2846">
        <f>HYPERLINK("https://www.ebi.ac.uk/ols/ontologies/uberon/terms?iri=http://purl.obolibrary.org/obo/UBERON_0010314","structure with developmental contribution from neural crest")</f>
        <v/>
      </c>
      <c r="B2846" t="inlineStr">
        <is>
          <t>&lt;http://purl.obolibrary.org/obo/UBERON_0010314&gt;</t>
        </is>
      </c>
      <c r="C2846" t="inlineStr">
        <is>
          <t>rostral division of 22p (area 22pr)</t>
        </is>
      </c>
      <c r="D2846" t="inlineStr">
        <is>
          <t>&lt;http://purl.obolibrary.org/obo/DHBA_10245&gt;</t>
        </is>
      </c>
    </row>
    <row r="2847">
      <c r="A2847">
        <f>HYPERLINK("https://www.ebi.ac.uk/ols/ontologies/uberon/terms?iri=http://purl.obolibrary.org/obo/UBERON_0010314","structure with developmental contribution from neural crest")</f>
        <v/>
      </c>
      <c r="B2847" t="inlineStr">
        <is>
          <t>&lt;http://purl.obolibrary.org/obo/UBERON_0010314&gt;</t>
        </is>
      </c>
      <c r="C2847" t="inlineStr">
        <is>
          <t>intermediate division of 22p (area 22pi)</t>
        </is>
      </c>
      <c r="D2847" t="inlineStr">
        <is>
          <t>&lt;http://purl.obolibrary.org/obo/DHBA_10246&gt;</t>
        </is>
      </c>
    </row>
    <row r="2848">
      <c r="A2848">
        <f>HYPERLINK("https://www.ebi.ac.uk/ols/ontologies/uberon/terms?iri=http://purl.obolibrary.org/obo/UBERON_0010314","structure with developmental contribution from neural crest")</f>
        <v/>
      </c>
      <c r="B2848" t="inlineStr">
        <is>
          <t>&lt;http://purl.obolibrary.org/obo/UBERON_0010314&gt;</t>
        </is>
      </c>
      <c r="C2848" t="inlineStr">
        <is>
          <t>caudal division of 22p (area 22pc)</t>
        </is>
      </c>
      <c r="D2848" t="inlineStr">
        <is>
          <t>&lt;http://purl.obolibrary.org/obo/DHBA_10247&gt;</t>
        </is>
      </c>
    </row>
    <row r="2849">
      <c r="A2849">
        <f>HYPERLINK("https://www.ebi.ac.uk/ols/ontologies/uberon/terms?iri=http://purl.obolibrary.org/obo/UBERON_0010314","structure with developmental contribution from neural crest")</f>
        <v/>
      </c>
      <c r="B2849" t="inlineStr">
        <is>
          <t>&lt;http://purl.obolibrary.org/obo/UBERON_0010314&gt;</t>
        </is>
      </c>
      <c r="C2849" t="inlineStr">
        <is>
          <t>midlateral temporal  cortex (area TEd, area 21)</t>
        </is>
      </c>
      <c r="D2849" t="inlineStr">
        <is>
          <t>&lt;http://purl.obolibrary.org/obo/DHBA_10248&gt;</t>
        </is>
      </c>
    </row>
    <row r="2850">
      <c r="A2850">
        <f>HYPERLINK("https://www.ebi.ac.uk/ols/ontologies/uberon/terms?iri=http://purl.obolibrary.org/obo/UBERON_0010314","structure with developmental contribution from neural crest")</f>
        <v/>
      </c>
      <c r="B2850" t="inlineStr">
        <is>
          <t>&lt;http://purl.obolibrary.org/obo/UBERON_0010314&gt;</t>
        </is>
      </c>
      <c r="C2850" t="inlineStr">
        <is>
          <t>rostral subdivision of area 21</t>
        </is>
      </c>
      <c r="D2850" t="inlineStr">
        <is>
          <t>&lt;http://purl.obolibrary.org/obo/DHBA_10249&gt;</t>
        </is>
      </c>
    </row>
    <row r="2851">
      <c r="A2851">
        <f>HYPERLINK("https://www.ebi.ac.uk/ols/ontologies/uberon/terms?iri=http://purl.obolibrary.org/obo/UBERON_0010314","structure with developmental contribution from neural crest")</f>
        <v/>
      </c>
      <c r="B2851" t="inlineStr">
        <is>
          <t>&lt;http://purl.obolibrary.org/obo/UBERON_0010314&gt;</t>
        </is>
      </c>
      <c r="C2851" t="inlineStr">
        <is>
          <t>intermediate subdivision of area 21</t>
        </is>
      </c>
      <c r="D2851" t="inlineStr">
        <is>
          <t>&lt;http://purl.obolibrary.org/obo/DHBA_10250&gt;</t>
        </is>
      </c>
    </row>
    <row r="2852">
      <c r="A2852">
        <f>HYPERLINK("https://www.ebi.ac.uk/ols/ontologies/uberon/terms?iri=http://purl.obolibrary.org/obo/UBERON_0010314","structure with developmental contribution from neural crest")</f>
        <v/>
      </c>
      <c r="B2852" t="inlineStr">
        <is>
          <t>&lt;http://purl.obolibrary.org/obo/UBERON_0010314&gt;</t>
        </is>
      </c>
      <c r="C2852" t="inlineStr">
        <is>
          <t>caudal subdivision of area 21</t>
        </is>
      </c>
      <c r="D2852" t="inlineStr">
        <is>
          <t>&lt;http://purl.obolibrary.org/obo/DHBA_10251&gt;</t>
        </is>
      </c>
    </row>
    <row r="2853">
      <c r="A2853">
        <f>HYPERLINK("https://www.ebi.ac.uk/ols/ontologies/uberon/terms?iri=http://purl.obolibrary.org/obo/UBERON_0010314","structure with developmental contribution from neural crest")</f>
        <v/>
      </c>
      <c r="B2853" t="inlineStr">
        <is>
          <t>&lt;http://purl.obolibrary.org/obo/UBERON_0010314&gt;</t>
        </is>
      </c>
      <c r="C2853" t="inlineStr">
        <is>
          <t>inferolateral temporal cortex (area TEv, area 20)</t>
        </is>
      </c>
      <c r="D2853" t="inlineStr">
        <is>
          <t>&lt;http://purl.obolibrary.org/obo/DHBA_10252&gt;</t>
        </is>
      </c>
    </row>
    <row r="2854">
      <c r="A2854">
        <f>HYPERLINK("https://www.ebi.ac.uk/ols/ontologies/uberon/terms?iri=http://purl.obolibrary.org/obo/UBERON_0010314","structure with developmental contribution from neural crest")</f>
        <v/>
      </c>
      <c r="B2854" t="inlineStr">
        <is>
          <t>&lt;http://purl.obolibrary.org/obo/UBERON_0010314&gt;</t>
        </is>
      </c>
      <c r="C2854" t="inlineStr">
        <is>
          <t>rostral subdivision of area 20</t>
        </is>
      </c>
      <c r="D2854" t="inlineStr">
        <is>
          <t>&lt;http://purl.obolibrary.org/obo/DHBA_10253&gt;</t>
        </is>
      </c>
    </row>
    <row r="2855">
      <c r="A2855">
        <f>HYPERLINK("https://www.ebi.ac.uk/ols/ontologies/uberon/terms?iri=http://purl.obolibrary.org/obo/UBERON_0010314","structure with developmental contribution from neural crest")</f>
        <v/>
      </c>
      <c r="B2855" t="inlineStr">
        <is>
          <t>&lt;http://purl.obolibrary.org/obo/UBERON_0010314&gt;</t>
        </is>
      </c>
      <c r="C2855" t="inlineStr">
        <is>
          <t>intermediate subdivision of area 20</t>
        </is>
      </c>
      <c r="D2855" t="inlineStr">
        <is>
          <t>&lt;http://purl.obolibrary.org/obo/DHBA_10254&gt;</t>
        </is>
      </c>
    </row>
    <row r="2856">
      <c r="A2856">
        <f>HYPERLINK("https://www.ebi.ac.uk/ols/ontologies/uberon/terms?iri=http://purl.obolibrary.org/obo/UBERON_0010314","structure with developmental contribution from neural crest")</f>
        <v/>
      </c>
      <c r="B2856" t="inlineStr">
        <is>
          <t>&lt;http://purl.obolibrary.org/obo/UBERON_0010314&gt;</t>
        </is>
      </c>
      <c r="C2856" t="inlineStr">
        <is>
          <t>caudal subdivision of area 20</t>
        </is>
      </c>
      <c r="D2856" t="inlineStr">
        <is>
          <t>&lt;http://purl.obolibrary.org/obo/DHBA_10255&gt;</t>
        </is>
      </c>
    </row>
    <row r="2857">
      <c r="A2857">
        <f>HYPERLINK("https://www.ebi.ac.uk/ols/ontologies/uberon/terms?iri=http://purl.obolibrary.org/obo/UBERON_0010314","structure with developmental contribution from neural crest")</f>
        <v/>
      </c>
      <c r="B2857" t="inlineStr">
        <is>
          <t>&lt;http://purl.obolibrary.org/obo/UBERON_0010314&gt;</t>
        </is>
      </c>
      <c r="C2857" t="inlineStr">
        <is>
          <t>midinferior (fusiform) temporal cortex</t>
        </is>
      </c>
      <c r="D2857" t="inlineStr">
        <is>
          <t>&lt;http://purl.obolibrary.org/obo/DHBA_10256&gt;</t>
        </is>
      </c>
    </row>
    <row r="2858">
      <c r="A2858">
        <f>HYPERLINK("https://www.ebi.ac.uk/ols/ontologies/uberon/terms?iri=http://purl.obolibrary.org/obo/UBERON_0010314","structure with developmental contribution from neural crest")</f>
        <v/>
      </c>
      <c r="B2858" t="inlineStr">
        <is>
          <t>&lt;http://purl.obolibrary.org/obo/UBERON_0010314&gt;</t>
        </is>
      </c>
      <c r="C2858" t="inlineStr">
        <is>
          <t>rostral division of MITC (area 36)</t>
        </is>
      </c>
      <c r="D2858" t="inlineStr">
        <is>
          <t>&lt;http://purl.obolibrary.org/obo/DHBA_10257&gt;</t>
        </is>
      </c>
    </row>
    <row r="2859">
      <c r="A2859">
        <f>HYPERLINK("https://www.ebi.ac.uk/ols/ontologies/uberon/terms?iri=http://purl.obolibrary.org/obo/UBERON_0010314","structure with developmental contribution from neural crest")</f>
        <v/>
      </c>
      <c r="B2859" t="inlineStr">
        <is>
          <t>&lt;http://purl.obolibrary.org/obo/UBERON_0010314&gt;</t>
        </is>
      </c>
      <c r="C2859" t="inlineStr">
        <is>
          <t>rostral subdivision of area 36</t>
        </is>
      </c>
      <c r="D2859" t="inlineStr">
        <is>
          <t>&lt;http://purl.obolibrary.org/obo/DHBA_10258&gt;</t>
        </is>
      </c>
    </row>
    <row r="2860">
      <c r="A2860">
        <f>HYPERLINK("https://www.ebi.ac.uk/ols/ontologies/uberon/terms?iri=http://purl.obolibrary.org/obo/UBERON_0010314","structure with developmental contribution from neural crest")</f>
        <v/>
      </c>
      <c r="B2860" t="inlineStr">
        <is>
          <t>&lt;http://purl.obolibrary.org/obo/UBERON_0010314&gt;</t>
        </is>
      </c>
      <c r="C2860" t="inlineStr">
        <is>
          <t>caudal subdivision of area 36</t>
        </is>
      </c>
      <c r="D2860" t="inlineStr">
        <is>
          <t>&lt;http://purl.obolibrary.org/obo/DHBA_10259&gt;</t>
        </is>
      </c>
    </row>
    <row r="2861">
      <c r="A2861">
        <f>HYPERLINK("https://www.ebi.ac.uk/ols/ontologies/uberon/terms?iri=http://purl.obolibrary.org/obo/UBERON_0010314","structure with developmental contribution from neural crest")</f>
        <v/>
      </c>
      <c r="B2861" t="inlineStr">
        <is>
          <t>&lt;http://purl.obolibrary.org/obo/UBERON_0010314&gt;</t>
        </is>
      </c>
      <c r="C2861" t="inlineStr">
        <is>
          <t>caudal division of MITC (area TF)</t>
        </is>
      </c>
      <c r="D2861" t="inlineStr">
        <is>
          <t>&lt;http://purl.obolibrary.org/obo/DHBA_10260&gt;</t>
        </is>
      </c>
    </row>
    <row r="2862">
      <c r="A2862">
        <f>HYPERLINK("https://www.ebi.ac.uk/ols/ontologies/uberon/terms?iri=http://purl.obolibrary.org/obo/UBERON_0010314","structure with developmental contribution from neural crest")</f>
        <v/>
      </c>
      <c r="B2862" t="inlineStr">
        <is>
          <t>&lt;http://purl.obolibrary.org/obo/UBERON_0010314&gt;</t>
        </is>
      </c>
      <c r="C2862" t="inlineStr">
        <is>
          <t>medial temporal-occipital cortex (area TFO)</t>
        </is>
      </c>
      <c r="D2862" t="inlineStr">
        <is>
          <t>&lt;http://purl.obolibrary.org/obo/DHBA_10261&gt;</t>
        </is>
      </c>
    </row>
    <row r="2863">
      <c r="A2863">
        <f>HYPERLINK("https://www.ebi.ac.uk/ols/ontologies/uberon/terms?iri=http://purl.obolibrary.org/obo/UBERON_0010314","structure with developmental contribution from neural crest")</f>
        <v/>
      </c>
      <c r="B2863" t="inlineStr">
        <is>
          <t>&lt;http://purl.obolibrary.org/obo/UBERON_0010314&gt;</t>
        </is>
      </c>
      <c r="C2863" t="inlineStr">
        <is>
          <t>lateral temporal-occipital cortex (area 37)</t>
        </is>
      </c>
      <c r="D2863" t="inlineStr">
        <is>
          <t>&lt;http://purl.obolibrary.org/obo/DHBA_10262&gt;</t>
        </is>
      </c>
    </row>
    <row r="2864">
      <c r="A2864">
        <f>HYPERLINK("https://www.ebi.ac.uk/ols/ontologies/uberon/terms?iri=http://purl.obolibrary.org/obo/UBERON_0010314","structure with developmental contribution from neural crest")</f>
        <v/>
      </c>
      <c r="B2864" t="inlineStr">
        <is>
          <t>&lt;http://purl.obolibrary.org/obo/UBERON_0010314&gt;</t>
        </is>
      </c>
      <c r="C2864" t="inlineStr">
        <is>
          <t>posterior parahippocampal cortex</t>
        </is>
      </c>
      <c r="D2864" t="inlineStr">
        <is>
          <t>&lt;http://purl.obolibrary.org/obo/DHBA_10263&gt;</t>
        </is>
      </c>
    </row>
    <row r="2865">
      <c r="A2865">
        <f>HYPERLINK("https://www.ebi.ac.uk/ols/ontologies/uberon/terms?iri=http://purl.obolibrary.org/obo/UBERON_0010314","structure with developmental contribution from neural crest")</f>
        <v/>
      </c>
      <c r="B2865" t="inlineStr">
        <is>
          <t>&lt;http://purl.obolibrary.org/obo/UBERON_0010314&gt;</t>
        </is>
      </c>
      <c r="C2865" t="inlineStr">
        <is>
          <t>medial division of PPHC (area TH)</t>
        </is>
      </c>
      <c r="D2865" t="inlineStr">
        <is>
          <t>&lt;http://purl.obolibrary.org/obo/DHBA_10264&gt;</t>
        </is>
      </c>
    </row>
    <row r="2866">
      <c r="A2866">
        <f>HYPERLINK("https://www.ebi.ac.uk/ols/ontologies/uberon/terms?iri=http://purl.obolibrary.org/obo/UBERON_0010314","structure with developmental contribution from neural crest")</f>
        <v/>
      </c>
      <c r="B2866" t="inlineStr">
        <is>
          <t>&lt;http://purl.obolibrary.org/obo/UBERON_0010314&gt;</t>
        </is>
      </c>
      <c r="C2866" t="inlineStr">
        <is>
          <t>lateral division of PPHC (area TL)</t>
        </is>
      </c>
      <c r="D2866" t="inlineStr">
        <is>
          <t>&lt;http://purl.obolibrary.org/obo/DHBA_10265&gt;</t>
        </is>
      </c>
    </row>
    <row r="2867">
      <c r="A2867">
        <f>HYPERLINK("https://www.ebi.ac.uk/ols/ontologies/uberon/terms?iri=http://purl.obolibrary.org/obo/UBERON_0010314","structure with developmental contribution from neural crest")</f>
        <v/>
      </c>
      <c r="B2867" t="inlineStr">
        <is>
          <t>&lt;http://purl.obolibrary.org/obo/UBERON_0010314&gt;</t>
        </is>
      </c>
      <c r="C2867" t="inlineStr">
        <is>
          <t>temporal polar cortex (area TG, area 38)</t>
        </is>
      </c>
      <c r="D2867" t="inlineStr">
        <is>
          <t>&lt;http://purl.obolibrary.org/obo/DHBA_10266&gt;</t>
        </is>
      </c>
    </row>
    <row r="2868">
      <c r="A2868">
        <f>HYPERLINK("https://www.ebi.ac.uk/ols/ontologies/uberon/terms?iri=http://purl.obolibrary.org/obo/UBERON_0010314","structure with developmental contribution from neural crest")</f>
        <v/>
      </c>
      <c r="B2868" t="inlineStr">
        <is>
          <t>&lt;http://purl.obolibrary.org/obo/UBERON_0010314&gt;</t>
        </is>
      </c>
      <c r="C2868" t="inlineStr">
        <is>
          <t>parainsular cortex</t>
        </is>
      </c>
      <c r="D2868" t="inlineStr">
        <is>
          <t>&lt;http://purl.obolibrary.org/obo/DHBA_10267&gt;</t>
        </is>
      </c>
    </row>
    <row r="2869">
      <c r="A2869">
        <f>HYPERLINK("https://www.ebi.ac.uk/ols/ontologies/uberon/terms?iri=http://purl.obolibrary.org/obo/UBERON_0010314","structure with developmental contribution from neural crest")</f>
        <v/>
      </c>
      <c r="B2869" t="inlineStr">
        <is>
          <t>&lt;http://purl.obolibrary.org/obo/UBERON_0010314&gt;</t>
        </is>
      </c>
      <c r="C2869" t="inlineStr">
        <is>
          <t>primary visual cortex (striate cortex, area V1/17)</t>
        </is>
      </c>
      <c r="D2869" t="inlineStr">
        <is>
          <t>&lt;http://purl.obolibrary.org/obo/DHBA_10269&gt;</t>
        </is>
      </c>
    </row>
    <row r="2870">
      <c r="A2870">
        <f>HYPERLINK("https://www.ebi.ac.uk/ols/ontologies/uberon/terms?iri=http://purl.obolibrary.org/obo/UBERON_0010314","structure with developmental contribution from neural crest")</f>
        <v/>
      </c>
      <c r="B2870" t="inlineStr">
        <is>
          <t>&lt;http://purl.obolibrary.org/obo/UBERON_0010314&gt;</t>
        </is>
      </c>
      <c r="C2870" t="inlineStr">
        <is>
          <t>extrastriate occipital cortex</t>
        </is>
      </c>
      <c r="D2870" t="inlineStr">
        <is>
          <t>&lt;http://purl.obolibrary.org/obo/DHBA_10270&gt;</t>
        </is>
      </c>
    </row>
    <row r="2871">
      <c r="A2871">
        <f>HYPERLINK("https://www.ebi.ac.uk/ols/ontologies/uberon/terms?iri=http://purl.obolibrary.org/obo/UBERON_0010314","structure with developmental contribution from neural crest")</f>
        <v/>
      </c>
      <c r="B2871" t="inlineStr">
        <is>
          <t>&lt;http://purl.obolibrary.org/obo/UBERON_0010314&gt;</t>
        </is>
      </c>
      <c r="C2871" t="inlineStr">
        <is>
          <t>peristriate cortex (area 19)</t>
        </is>
      </c>
      <c r="D2871" t="inlineStr">
        <is>
          <t>&lt;http://purl.obolibrary.org/obo/DHBA_10272&gt;</t>
        </is>
      </c>
    </row>
    <row r="2872">
      <c r="A2872">
        <f>HYPERLINK("https://www.ebi.ac.uk/ols/ontologies/uberon/terms?iri=http://purl.obolibrary.org/obo/UBERON_0010314","structure with developmental contribution from neural crest")</f>
        <v/>
      </c>
      <c r="B2872" t="inlineStr">
        <is>
          <t>&lt;http://purl.obolibrary.org/obo/UBERON_0010314&gt;</t>
        </is>
      </c>
      <c r="C2872" t="inlineStr">
        <is>
          <t>area V3 of peristriate cortex</t>
        </is>
      </c>
      <c r="D2872" t="inlineStr">
        <is>
          <t>&lt;http://purl.obolibrary.org/obo/DHBA_10273&gt;</t>
        </is>
      </c>
    </row>
    <row r="2873">
      <c r="A2873">
        <f>HYPERLINK("https://www.ebi.ac.uk/ols/ontologies/uberon/terms?iri=http://purl.obolibrary.org/obo/UBERON_0010314","structure with developmental contribution from neural crest")</f>
        <v/>
      </c>
      <c r="B2873" t="inlineStr">
        <is>
          <t>&lt;http://purl.obolibrary.org/obo/UBERON_0010314&gt;</t>
        </is>
      </c>
      <c r="C2873" t="inlineStr">
        <is>
          <t>area VP of peristriate cortex</t>
        </is>
      </c>
      <c r="D2873" t="inlineStr">
        <is>
          <t>&lt;http://purl.obolibrary.org/obo/DHBA_10274&gt;</t>
        </is>
      </c>
    </row>
    <row r="2874">
      <c r="A2874">
        <f>HYPERLINK("https://www.ebi.ac.uk/ols/ontologies/uberon/terms?iri=http://purl.obolibrary.org/obo/UBERON_0010314","structure with developmental contribution from neural crest")</f>
        <v/>
      </c>
      <c r="B2874" t="inlineStr">
        <is>
          <t>&lt;http://purl.obolibrary.org/obo/UBERON_0010314&gt;</t>
        </is>
      </c>
      <c r="C2874" t="inlineStr">
        <is>
          <t>area V3A of peristriate cortex</t>
        </is>
      </c>
      <c r="D2874" t="inlineStr">
        <is>
          <t>&lt;http://purl.obolibrary.org/obo/DHBA_10275&gt;</t>
        </is>
      </c>
    </row>
    <row r="2875">
      <c r="A2875">
        <f>HYPERLINK("https://www.ebi.ac.uk/ols/ontologies/uberon/terms?iri=http://purl.obolibrary.org/obo/UBERON_0010314","structure with developmental contribution from neural crest")</f>
        <v/>
      </c>
      <c r="B2875" t="inlineStr">
        <is>
          <t>&lt;http://purl.obolibrary.org/obo/UBERON_0010314&gt;</t>
        </is>
      </c>
      <c r="C2875" t="inlineStr">
        <is>
          <t>area V4 of peristriate cortex</t>
        </is>
      </c>
      <c r="D2875" t="inlineStr">
        <is>
          <t>&lt;http://purl.obolibrary.org/obo/DHBA_10276&gt;</t>
        </is>
      </c>
    </row>
    <row r="2876">
      <c r="A2876">
        <f>HYPERLINK("https://www.ebi.ac.uk/ols/ontologies/uberon/terms?iri=http://purl.obolibrary.org/obo/UBERON_0010314","structure with developmental contribution from neural crest")</f>
        <v/>
      </c>
      <c r="B2876" t="inlineStr">
        <is>
          <t>&lt;http://purl.obolibrary.org/obo/UBERON_0010314&gt;</t>
        </is>
      </c>
      <c r="C2876" t="inlineStr">
        <is>
          <t>anterior (rostral) cingulate (medial prefrontal) cortex</t>
        </is>
      </c>
      <c r="D2876" t="inlineStr">
        <is>
          <t>&lt;http://purl.obolibrary.org/obo/DHBA_10278&gt;</t>
        </is>
      </c>
    </row>
    <row r="2877">
      <c r="A2877">
        <f>HYPERLINK("https://www.ebi.ac.uk/ols/ontologies/uberon/terms?iri=http://purl.obolibrary.org/obo/UBERON_0010314","structure with developmental contribution from neural crest")</f>
        <v/>
      </c>
      <c r="B2877" t="inlineStr">
        <is>
          <t>&lt;http://purl.obolibrary.org/obo/UBERON_0010314&gt;</t>
        </is>
      </c>
      <c r="C2877" t="inlineStr">
        <is>
          <t>ventral division of MFC (area 24)</t>
        </is>
      </c>
      <c r="D2877" t="inlineStr">
        <is>
          <t>&lt;http://purl.obolibrary.org/obo/DHBA_10279&gt;</t>
        </is>
      </c>
    </row>
    <row r="2878">
      <c r="A2878">
        <f>HYPERLINK("https://www.ebi.ac.uk/ols/ontologies/uberon/terms?iri=http://purl.obolibrary.org/obo/UBERON_0010314","structure with developmental contribution from neural crest")</f>
        <v/>
      </c>
      <c r="B2878" t="inlineStr">
        <is>
          <t>&lt;http://purl.obolibrary.org/obo/UBERON_0010314&gt;</t>
        </is>
      </c>
      <c r="C2878" t="inlineStr">
        <is>
          <t>dorsorostral division of MFC (area 32)</t>
        </is>
      </c>
      <c r="D2878" t="inlineStr">
        <is>
          <t>&lt;http://purl.obolibrary.org/obo/DHBA_10280&gt;</t>
        </is>
      </c>
    </row>
    <row r="2879">
      <c r="A2879">
        <f>HYPERLINK("https://www.ebi.ac.uk/ols/ontologies/uberon/terms?iri=http://purl.obolibrary.org/obo/UBERON_0010314","structure with developmental contribution from neural crest")</f>
        <v/>
      </c>
      <c r="B2879" t="inlineStr">
        <is>
          <t>&lt;http://purl.obolibrary.org/obo/UBERON_0010314&gt;</t>
        </is>
      </c>
      <c r="C2879" t="inlineStr">
        <is>
          <t>subgenual (subcallosal) division of MFC (area 25)</t>
        </is>
      </c>
      <c r="D2879" t="inlineStr">
        <is>
          <t>&lt;http://purl.obolibrary.org/obo/DHBA_10281&gt;</t>
        </is>
      </c>
    </row>
    <row r="2880">
      <c r="A2880">
        <f>HYPERLINK("https://www.ebi.ac.uk/ols/ontologies/uberon/terms?iri=http://purl.obolibrary.org/obo/UBERON_0010314","structure with developmental contribution from neural crest")</f>
        <v/>
      </c>
      <c r="B2880" t="inlineStr">
        <is>
          <t>&lt;http://purl.obolibrary.org/obo/UBERON_0010314&gt;</t>
        </is>
      </c>
      <c r="C2880" t="inlineStr">
        <is>
          <t>midcingulate cortex</t>
        </is>
      </c>
      <c r="D2880" t="inlineStr">
        <is>
          <t>&lt;http://purl.obolibrary.org/obo/DHBA_10282&gt;</t>
        </is>
      </c>
    </row>
    <row r="2881">
      <c r="A2881">
        <f>HYPERLINK("https://www.ebi.ac.uk/ols/ontologies/uberon/terms?iri=http://purl.obolibrary.org/obo/UBERON_0010314","structure with developmental contribution from neural crest")</f>
        <v/>
      </c>
      <c r="B2881" t="inlineStr">
        <is>
          <t>&lt;http://purl.obolibrary.org/obo/UBERON_0010314&gt;</t>
        </is>
      </c>
      <c r="C2881" t="inlineStr">
        <is>
          <t>ventral division of MCC (area 24mc)</t>
        </is>
      </c>
      <c r="D2881" t="inlineStr">
        <is>
          <t>&lt;http://purl.obolibrary.org/obo/DHBA_10283&gt;</t>
        </is>
      </c>
    </row>
    <row r="2882">
      <c r="A2882">
        <f>HYPERLINK("https://www.ebi.ac.uk/ols/ontologies/uberon/terms?iri=http://purl.obolibrary.org/obo/UBERON_0010314","structure with developmental contribution from neural crest")</f>
        <v/>
      </c>
      <c r="B2882" t="inlineStr">
        <is>
          <t>&lt;http://purl.obolibrary.org/obo/UBERON_0010314&gt;</t>
        </is>
      </c>
      <c r="C2882" t="inlineStr">
        <is>
          <t>dorsal division of MCC (area 32mc)</t>
        </is>
      </c>
      <c r="D2882" t="inlineStr">
        <is>
          <t>&lt;http://purl.obolibrary.org/obo/DHBA_10284&gt;</t>
        </is>
      </c>
    </row>
    <row r="2883">
      <c r="A2883">
        <f>HYPERLINK("https://www.ebi.ac.uk/ols/ontologies/uberon/terms?iri=http://purl.obolibrary.org/obo/UBERON_0010314","structure with developmental contribution from neural crest")</f>
        <v/>
      </c>
      <c r="B2883" t="inlineStr">
        <is>
          <t>&lt;http://purl.obolibrary.org/obo/UBERON_0010314&gt;</t>
        </is>
      </c>
      <c r="C2883" t="inlineStr">
        <is>
          <t>ventral division of PCC (area 23)</t>
        </is>
      </c>
      <c r="D2883" t="inlineStr">
        <is>
          <t>&lt;http://purl.obolibrary.org/obo/DHBA_10286&gt;</t>
        </is>
      </c>
    </row>
    <row r="2884">
      <c r="A2884">
        <f>HYPERLINK("https://www.ebi.ac.uk/ols/ontologies/uberon/terms?iri=http://purl.obolibrary.org/obo/UBERON_0010314","structure with developmental contribution from neural crest")</f>
        <v/>
      </c>
      <c r="B2884" t="inlineStr">
        <is>
          <t>&lt;http://purl.obolibrary.org/obo/UBERON_0010314&gt;</t>
        </is>
      </c>
      <c r="C2884" t="inlineStr">
        <is>
          <t>dorsal division of PCC (area 31)</t>
        </is>
      </c>
      <c r="D2884" t="inlineStr">
        <is>
          <t>&lt;http://purl.obolibrary.org/obo/DHBA_10287&gt;</t>
        </is>
      </c>
    </row>
    <row r="2885">
      <c r="A2885">
        <f>HYPERLINK("https://www.ebi.ac.uk/ols/ontologies/uberon/terms?iri=http://purl.obolibrary.org/obo/UBERON_0010314","structure with developmental contribution from neural crest")</f>
        <v/>
      </c>
      <c r="B2885" t="inlineStr">
        <is>
          <t>&lt;http://purl.obolibrary.org/obo/UBERON_0010314&gt;</t>
        </is>
      </c>
      <c r="C2885" t="inlineStr">
        <is>
          <t>insular neocortex</t>
        </is>
      </c>
      <c r="D2885" t="inlineStr">
        <is>
          <t>&lt;http://purl.obolibrary.org/obo/DHBA_10288&gt;</t>
        </is>
      </c>
    </row>
    <row r="2886">
      <c r="A2886">
        <f>HYPERLINK("https://www.ebi.ac.uk/ols/ontologies/uberon/terms?iri=http://purl.obolibrary.org/obo/UBERON_0010314","structure with developmental contribution from neural crest")</f>
        <v/>
      </c>
      <c r="B2886" t="inlineStr">
        <is>
          <t>&lt;http://purl.obolibrary.org/obo/UBERON_0010314&gt;</t>
        </is>
      </c>
      <c r="C2886" t="inlineStr">
        <is>
          <t>primary motor-sensory cortex (samples)</t>
        </is>
      </c>
      <c r="D2886" t="inlineStr">
        <is>
          <t>&lt;http://purl.obolibrary.org/obo/DHBA_10291&gt;</t>
        </is>
      </c>
    </row>
    <row r="2887">
      <c r="A2887">
        <f>HYPERLINK("https://www.ebi.ac.uk/ols/ontologies/uberon/terms?iri=http://purl.obolibrary.org/obo/UBERON_0010314","structure with developmental contribution from neural crest")</f>
        <v/>
      </c>
      <c r="B2887" t="inlineStr">
        <is>
          <t>&lt;http://purl.obolibrary.org/obo/UBERON_0010314&gt;</t>
        </is>
      </c>
      <c r="C2887" t="inlineStr">
        <is>
          <t>prosubiculum</t>
        </is>
      </c>
      <c r="D2887" t="inlineStr">
        <is>
          <t>&lt;http://purl.obolibrary.org/obo/DHBA_10303&gt;</t>
        </is>
      </c>
    </row>
    <row r="2888">
      <c r="A2888">
        <f>HYPERLINK("https://www.ebi.ac.uk/ols/ontologies/uberon/terms?iri=http://purl.obolibrary.org/obo/UBERON_0010314","structure with developmental contribution from neural crest")</f>
        <v/>
      </c>
      <c r="B2888" t="inlineStr">
        <is>
          <t>&lt;http://purl.obolibrary.org/obo/UBERON_0010314&gt;</t>
        </is>
      </c>
      <c r="C2888" t="inlineStr">
        <is>
          <t>anterior olfactory nucleus</t>
        </is>
      </c>
      <c r="D2888" t="inlineStr">
        <is>
          <t>&lt;http://purl.obolibrary.org/obo/DHBA_10308&gt;</t>
        </is>
      </c>
    </row>
    <row r="2889">
      <c r="A2889">
        <f>HYPERLINK("https://www.ebi.ac.uk/ols/ontologies/uberon/terms?iri=http://purl.obolibrary.org/obo/UBERON_0010314","structure with developmental contribution from neural crest")</f>
        <v/>
      </c>
      <c r="B2889" t="inlineStr">
        <is>
          <t>&lt;http://purl.obolibrary.org/obo/UBERON_0010314&gt;</t>
        </is>
      </c>
      <c r="C2889" t="inlineStr">
        <is>
          <t>nucleus of lateral olfactory tract</t>
        </is>
      </c>
      <c r="D2889" t="inlineStr">
        <is>
          <t>&lt;http://purl.obolibrary.org/obo/DHBA_10309&gt;</t>
        </is>
      </c>
    </row>
    <row r="2890">
      <c r="A2890">
        <f>HYPERLINK("https://www.ebi.ac.uk/ols/ontologies/uberon/terms?iri=http://purl.obolibrary.org/obo/UBERON_0010314","structure with developmental contribution from neural crest")</f>
        <v/>
      </c>
      <c r="B2890" t="inlineStr">
        <is>
          <t>&lt;http://purl.obolibrary.org/obo/UBERON_0010314&gt;</t>
        </is>
      </c>
      <c r="C2890" t="inlineStr">
        <is>
          <t>piriform-entorhinal-amygdaloid area</t>
        </is>
      </c>
      <c r="D2890" t="inlineStr">
        <is>
          <t>&lt;http://purl.obolibrary.org/obo/DHBA_10312&gt;</t>
        </is>
      </c>
    </row>
    <row r="2891">
      <c r="A2891">
        <f>HYPERLINK("https://www.ebi.ac.uk/ols/ontologies/uberon/terms?iri=http://purl.obolibrary.org/obo/UBERON_0010314","structure with developmental contribution from neural crest")</f>
        <v/>
      </c>
      <c r="B2891" t="inlineStr">
        <is>
          <t>&lt;http://purl.obolibrary.org/obo/UBERON_0010314&gt;</t>
        </is>
      </c>
      <c r="C2891" t="inlineStr">
        <is>
          <t>periarchicortex</t>
        </is>
      </c>
      <c r="D2891" t="inlineStr">
        <is>
          <t>&lt;http://purl.obolibrary.org/obo/DHBA_10314&gt;</t>
        </is>
      </c>
    </row>
    <row r="2892">
      <c r="A2892">
        <f>HYPERLINK("https://www.ebi.ac.uk/ols/ontologies/uberon/terms?iri=http://purl.obolibrary.org/obo/UBERON_0010314","structure with developmental contribution from neural crest")</f>
        <v/>
      </c>
      <c r="B2892" t="inlineStr">
        <is>
          <t>&lt;http://purl.obolibrary.org/obo/UBERON_0010314&gt;</t>
        </is>
      </c>
      <c r="C2892" t="inlineStr">
        <is>
          <t>perirhinal cortex (area 35)</t>
        </is>
      </c>
      <c r="D2892" t="inlineStr">
        <is>
          <t>&lt;http://purl.obolibrary.org/obo/DHBA_10320&gt;</t>
        </is>
      </c>
    </row>
    <row r="2893">
      <c r="A2893">
        <f>HYPERLINK("https://www.ebi.ac.uk/ols/ontologies/uberon/terms?iri=http://purl.obolibrary.org/obo/UBERON_0010314","structure with developmental contribution from neural crest")</f>
        <v/>
      </c>
      <c r="B2893" t="inlineStr">
        <is>
          <t>&lt;http://purl.obolibrary.org/obo/UBERON_0010314&gt;</t>
        </is>
      </c>
      <c r="C2893" t="inlineStr">
        <is>
          <t>rostral subdivision of area 35</t>
        </is>
      </c>
      <c r="D2893" t="inlineStr">
        <is>
          <t>&lt;http://purl.obolibrary.org/obo/DHBA_10321&gt;</t>
        </is>
      </c>
    </row>
    <row r="2894">
      <c r="A2894">
        <f>HYPERLINK("https://www.ebi.ac.uk/ols/ontologies/uberon/terms?iri=http://purl.obolibrary.org/obo/UBERON_0010314","structure with developmental contribution from neural crest")</f>
        <v/>
      </c>
      <c r="B2894" t="inlineStr">
        <is>
          <t>&lt;http://purl.obolibrary.org/obo/UBERON_0010314&gt;</t>
        </is>
      </c>
      <c r="C2894" t="inlineStr">
        <is>
          <t>caudal subdivision of area 35</t>
        </is>
      </c>
      <c r="D2894" t="inlineStr">
        <is>
          <t>&lt;http://purl.obolibrary.org/obo/DHBA_10322&gt;</t>
        </is>
      </c>
    </row>
    <row r="2895">
      <c r="A2895">
        <f>HYPERLINK("https://www.ebi.ac.uk/ols/ontologies/uberon/terms?iri=http://purl.obolibrary.org/obo/UBERON_0010314","structure with developmental contribution from neural crest")</f>
        <v/>
      </c>
      <c r="B2895" t="inlineStr">
        <is>
          <t>&lt;http://purl.obolibrary.org/obo/UBERON_0010314&gt;</t>
        </is>
      </c>
      <c r="C2895" t="inlineStr">
        <is>
          <t>area 29 of retrosplenial cortex</t>
        </is>
      </c>
      <c r="D2895" t="inlineStr">
        <is>
          <t>&lt;http://purl.obolibrary.org/obo/DHBA_10325&gt;</t>
        </is>
      </c>
    </row>
    <row r="2896">
      <c r="A2896">
        <f>HYPERLINK("https://www.ebi.ac.uk/ols/ontologies/uberon/terms?iri=http://purl.obolibrary.org/obo/UBERON_0010314","structure with developmental contribution from neural crest")</f>
        <v/>
      </c>
      <c r="B2896" t="inlineStr">
        <is>
          <t>&lt;http://purl.obolibrary.org/obo/UBERON_0010314&gt;</t>
        </is>
      </c>
      <c r="C2896" t="inlineStr">
        <is>
          <t>area 30 of retrosplenial cortex</t>
        </is>
      </c>
      <c r="D2896" t="inlineStr">
        <is>
          <t>&lt;http://purl.obolibrary.org/obo/DHBA_10326&gt;</t>
        </is>
      </c>
    </row>
    <row r="2897">
      <c r="A2897">
        <f>HYPERLINK("https://www.ebi.ac.uk/ols/ontologies/uberon/terms?iri=http://purl.obolibrary.org/obo/UBERON_0010314","structure with developmental contribution from neural crest")</f>
        <v/>
      </c>
      <c r="B2897" t="inlineStr">
        <is>
          <t>&lt;http://purl.obolibrary.org/obo/UBERON_0010314&gt;</t>
        </is>
      </c>
      <c r="C2897" t="inlineStr">
        <is>
          <t>peripaleocortex</t>
        </is>
      </c>
      <c r="D2897" t="inlineStr">
        <is>
          <t>&lt;http://purl.obolibrary.org/obo/DHBA_10327&gt;</t>
        </is>
      </c>
    </row>
    <row r="2898">
      <c r="A2898">
        <f>HYPERLINK("https://www.ebi.ac.uk/ols/ontologies/uberon/terms?iri=http://purl.obolibrary.org/obo/UBERON_0010314","structure with developmental contribution from neural crest")</f>
        <v/>
      </c>
      <c r="B2898" t="inlineStr">
        <is>
          <t>&lt;http://purl.obolibrary.org/obo/UBERON_0010314&gt;</t>
        </is>
      </c>
      <c r="C2898" t="inlineStr">
        <is>
          <t>frontal agranular insular cortex (area FI)</t>
        </is>
      </c>
      <c r="D2898" t="inlineStr">
        <is>
          <t>&lt;http://purl.obolibrary.org/obo/DHBA_10329&gt;</t>
        </is>
      </c>
    </row>
    <row r="2899">
      <c r="A2899">
        <f>HYPERLINK("https://www.ebi.ac.uk/ols/ontologies/uberon/terms?iri=http://purl.obolibrary.org/obo/UBERON_0010314","structure with developmental contribution from neural crest")</f>
        <v/>
      </c>
      <c r="B2899" t="inlineStr">
        <is>
          <t>&lt;http://purl.obolibrary.org/obo/UBERON_0010314&gt;</t>
        </is>
      </c>
      <c r="C2899" t="inlineStr">
        <is>
          <t>temporal agranular insular cortex (area TI)</t>
        </is>
      </c>
      <c r="D2899" t="inlineStr">
        <is>
          <t>&lt;http://purl.obolibrary.org/obo/DHBA_10330&gt;</t>
        </is>
      </c>
    </row>
    <row r="2900">
      <c r="A2900">
        <f>HYPERLINK("https://www.ebi.ac.uk/ols/ontologies/uberon/terms?iri=http://purl.obolibrary.org/obo/UBERON_0010314","structure with developmental contribution from neural crest")</f>
        <v/>
      </c>
      <c r="B2900" t="inlineStr">
        <is>
          <t>&lt;http://purl.obolibrary.org/obo/UBERON_0010314&gt;</t>
        </is>
      </c>
      <c r="C2900" t="inlineStr">
        <is>
          <t>basal nuclei (basal ganglia)</t>
        </is>
      </c>
      <c r="D2900" t="inlineStr">
        <is>
          <t>&lt;http://purl.obolibrary.org/obo/DHBA_10332&gt;</t>
        </is>
      </c>
    </row>
    <row r="2901">
      <c r="A2901">
        <f>HYPERLINK("https://www.ebi.ac.uk/ols/ontologies/uberon/terms?iri=http://purl.obolibrary.org/obo/UBERON_0010314","structure with developmental contribution from neural crest")</f>
        <v/>
      </c>
      <c r="B2901" t="inlineStr">
        <is>
          <t>&lt;http://purl.obolibrary.org/obo/UBERON_0010314&gt;</t>
        </is>
      </c>
      <c r="C2901" t="inlineStr">
        <is>
          <t>head of caudate</t>
        </is>
      </c>
      <c r="D2901" t="inlineStr">
        <is>
          <t>&lt;http://purl.obolibrary.org/obo/DHBA_10335&gt;</t>
        </is>
      </c>
    </row>
    <row r="2902">
      <c r="A2902">
        <f>HYPERLINK("https://www.ebi.ac.uk/ols/ontologies/uberon/terms?iri=http://purl.obolibrary.org/obo/UBERON_0010314","structure with developmental contribution from neural crest")</f>
        <v/>
      </c>
      <c r="B2902" t="inlineStr">
        <is>
          <t>&lt;http://purl.obolibrary.org/obo/UBERON_0010314&gt;</t>
        </is>
      </c>
      <c r="C2902" t="inlineStr">
        <is>
          <t>body of caudate</t>
        </is>
      </c>
      <c r="D2902" t="inlineStr">
        <is>
          <t>&lt;http://purl.obolibrary.org/obo/DHBA_10336&gt;</t>
        </is>
      </c>
    </row>
    <row r="2903">
      <c r="A2903">
        <f>HYPERLINK("https://www.ebi.ac.uk/ols/ontologies/uberon/terms?iri=http://purl.obolibrary.org/obo/UBERON_0010314","structure with developmental contribution from neural crest")</f>
        <v/>
      </c>
      <c r="B2903" t="inlineStr">
        <is>
          <t>&lt;http://purl.obolibrary.org/obo/UBERON_0010314&gt;</t>
        </is>
      </c>
      <c r="C2903" t="inlineStr">
        <is>
          <t>tail of caudate</t>
        </is>
      </c>
      <c r="D2903" t="inlineStr">
        <is>
          <t>&lt;http://purl.obolibrary.org/obo/DHBA_10337&gt;</t>
        </is>
      </c>
    </row>
    <row r="2904">
      <c r="A2904">
        <f>HYPERLINK("https://www.ebi.ac.uk/ols/ontologies/uberon/terms?iri=http://purl.obolibrary.org/obo/UBERON_0010314","structure with developmental contribution from neural crest")</f>
        <v/>
      </c>
      <c r="B2904" t="inlineStr">
        <is>
          <t>&lt;http://purl.obolibrary.org/obo/UBERON_0010314&gt;</t>
        </is>
      </c>
      <c r="C2904" t="inlineStr">
        <is>
          <t>external segment of globus pallidus</t>
        </is>
      </c>
      <c r="D2904" t="inlineStr">
        <is>
          <t>&lt;http://purl.obolibrary.org/obo/DHBA_10343&gt;</t>
        </is>
      </c>
    </row>
    <row r="2905">
      <c r="A2905">
        <f>HYPERLINK("https://www.ebi.ac.uk/ols/ontologies/uberon/terms?iri=http://purl.obolibrary.org/obo/UBERON_0010314","structure with developmental contribution from neural crest")</f>
        <v/>
      </c>
      <c r="B2905" t="inlineStr">
        <is>
          <t>&lt;http://purl.obolibrary.org/obo/UBERON_0010314&gt;</t>
        </is>
      </c>
      <c r="C2905" t="inlineStr">
        <is>
          <t>Ventral pallidus</t>
        </is>
      </c>
      <c r="D2905" t="inlineStr">
        <is>
          <t>&lt;http://purl.obolibrary.org/obo/DHBA_10345&gt;</t>
        </is>
      </c>
    </row>
    <row r="2906">
      <c r="A2906">
        <f>HYPERLINK("https://www.ebi.ac.uk/ols/ontologies/uberon/terms?iri=http://purl.obolibrary.org/obo/UBERON_0010314","structure with developmental contribution from neural crest")</f>
        <v/>
      </c>
      <c r="B2906" t="inlineStr">
        <is>
          <t>&lt;http://purl.obolibrary.org/obo/UBERON_0010314&gt;</t>
        </is>
      </c>
      <c r="C2906" t="inlineStr">
        <is>
          <t>Dorsal claustrum</t>
        </is>
      </c>
      <c r="D2906" t="inlineStr">
        <is>
          <t>&lt;http://purl.obolibrary.org/obo/DHBA_10347&gt;</t>
        </is>
      </c>
    </row>
    <row r="2907">
      <c r="A2907">
        <f>HYPERLINK("https://www.ebi.ac.uk/ols/ontologies/uberon/terms?iri=http://purl.obolibrary.org/obo/UBERON_0010314","structure with developmental contribution from neural crest")</f>
        <v/>
      </c>
      <c r="B2907" t="inlineStr">
        <is>
          <t>&lt;http://purl.obolibrary.org/obo/UBERON_0010314&gt;</t>
        </is>
      </c>
      <c r="C2907" t="inlineStr">
        <is>
          <t>ventral claustrum</t>
        </is>
      </c>
      <c r="D2907" t="inlineStr">
        <is>
          <t>&lt;http://purl.obolibrary.org/obo/DHBA_10348&gt;</t>
        </is>
      </c>
    </row>
    <row r="2908">
      <c r="A2908">
        <f>HYPERLINK("https://www.ebi.ac.uk/ols/ontologies/uberon/terms?iri=http://purl.obolibrary.org/obo/UBERON_0010314","structure with developmental contribution from neural crest")</f>
        <v/>
      </c>
      <c r="B2908" t="inlineStr">
        <is>
          <t>&lt;http://purl.obolibrary.org/obo/UBERON_0010314&gt;</t>
        </is>
      </c>
      <c r="C2908" t="inlineStr">
        <is>
          <t>septal nuclei</t>
        </is>
      </c>
      <c r="D2908" t="inlineStr">
        <is>
          <t>&lt;http://purl.obolibrary.org/obo/DHBA_10350&gt;</t>
        </is>
      </c>
    </row>
    <row r="2909">
      <c r="A2909">
        <f>HYPERLINK("https://www.ebi.ac.uk/ols/ontologies/uberon/terms?iri=http://purl.obolibrary.org/obo/UBERON_0010314","structure with developmental contribution from neural crest")</f>
        <v/>
      </c>
      <c r="B2909" t="inlineStr">
        <is>
          <t>&lt;http://purl.obolibrary.org/obo/UBERON_0010314&gt;</t>
        </is>
      </c>
      <c r="C2909" t="inlineStr">
        <is>
          <t>medial septal nucleus</t>
        </is>
      </c>
      <c r="D2909" t="inlineStr">
        <is>
          <t>&lt;http://purl.obolibrary.org/obo/DHBA_10351&gt;</t>
        </is>
      </c>
    </row>
    <row r="2910">
      <c r="A2910">
        <f>HYPERLINK("https://www.ebi.ac.uk/ols/ontologies/uberon/terms?iri=http://purl.obolibrary.org/obo/UBERON_0010314","structure with developmental contribution from neural crest")</f>
        <v/>
      </c>
      <c r="B2910" t="inlineStr">
        <is>
          <t>&lt;http://purl.obolibrary.org/obo/UBERON_0010314&gt;</t>
        </is>
      </c>
      <c r="C2910" t="inlineStr">
        <is>
          <t>lateral septal nucleus</t>
        </is>
      </c>
      <c r="D2910" t="inlineStr">
        <is>
          <t>&lt;http://purl.obolibrary.org/obo/DHBA_10352&gt;</t>
        </is>
      </c>
    </row>
    <row r="2911">
      <c r="A2911">
        <f>HYPERLINK("https://www.ebi.ac.uk/ols/ontologies/uberon/terms?iri=http://purl.obolibrary.org/obo/UBERON_0010314","structure with developmental contribution from neural crest")</f>
        <v/>
      </c>
      <c r="B2911" t="inlineStr">
        <is>
          <t>&lt;http://purl.obolibrary.org/obo/UBERON_0010314&gt;</t>
        </is>
      </c>
      <c r="C2911" t="inlineStr">
        <is>
          <t>nucleus of diagonal band</t>
        </is>
      </c>
      <c r="D2911" t="inlineStr">
        <is>
          <t>&lt;http://purl.obolibrary.org/obo/DHBA_10354&gt;</t>
        </is>
      </c>
    </row>
    <row r="2912">
      <c r="A2912">
        <f>HYPERLINK("https://www.ebi.ac.uk/ols/ontologies/uberon/terms?iri=http://purl.obolibrary.org/obo/UBERON_0010314","structure with developmental contribution from neural crest")</f>
        <v/>
      </c>
      <c r="B2912" t="inlineStr">
        <is>
          <t>&lt;http://purl.obolibrary.org/obo/UBERON_0010314&gt;</t>
        </is>
      </c>
      <c r="C2912" t="inlineStr">
        <is>
          <t>vertical subdivision of nucleus of diagonal band</t>
        </is>
      </c>
      <c r="D2912" t="inlineStr">
        <is>
          <t>&lt;http://purl.obolibrary.org/obo/DHBA_10355&gt;</t>
        </is>
      </c>
    </row>
    <row r="2913">
      <c r="A2913">
        <f>HYPERLINK("https://www.ebi.ac.uk/ols/ontologies/uberon/terms?iri=http://purl.obolibrary.org/obo/UBERON_0010314","structure with developmental contribution from neural crest")</f>
        <v/>
      </c>
      <c r="B2913" t="inlineStr">
        <is>
          <t>&lt;http://purl.obolibrary.org/obo/UBERON_0010314&gt;</t>
        </is>
      </c>
      <c r="C2913" t="inlineStr">
        <is>
          <t>horizontal subdivision of nucleus of diagonal band</t>
        </is>
      </c>
      <c r="D2913" t="inlineStr">
        <is>
          <t>&lt;http://purl.obolibrary.org/obo/DHBA_10356&gt;</t>
        </is>
      </c>
    </row>
    <row r="2914">
      <c r="A2914">
        <f>HYPERLINK("https://www.ebi.ac.uk/ols/ontologies/uberon/terms?iri=http://purl.obolibrary.org/obo/UBERON_0010314","structure with developmental contribution from neural crest")</f>
        <v/>
      </c>
      <c r="B2914" t="inlineStr">
        <is>
          <t>&lt;http://purl.obolibrary.org/obo/UBERON_0010314&gt;</t>
        </is>
      </c>
      <c r="C2914" t="inlineStr">
        <is>
          <t>nucleus subputaminalis</t>
        </is>
      </c>
      <c r="D2914" t="inlineStr">
        <is>
          <t>&lt;http://purl.obolibrary.org/obo/DHBA_10357&gt;</t>
        </is>
      </c>
    </row>
    <row r="2915">
      <c r="A2915">
        <f>HYPERLINK("https://www.ebi.ac.uk/ols/ontologies/uberon/terms?iri=http://purl.obolibrary.org/obo/UBERON_0010314","structure with developmental contribution from neural crest")</f>
        <v/>
      </c>
      <c r="B2915" t="inlineStr">
        <is>
          <t>&lt;http://purl.obolibrary.org/obo/UBERON_0010314&gt;</t>
        </is>
      </c>
      <c r="C2915" t="inlineStr">
        <is>
          <t>scattered islands of Calleja</t>
        </is>
      </c>
      <c r="D2915" t="inlineStr">
        <is>
          <t>&lt;http://purl.obolibrary.org/obo/DHBA_10360&gt;</t>
        </is>
      </c>
    </row>
    <row r="2916">
      <c r="A2916">
        <f>HYPERLINK("https://www.ebi.ac.uk/ols/ontologies/uberon/terms?iri=http://purl.obolibrary.org/obo/UBERON_0010314","structure with developmental contribution from neural crest")</f>
        <v/>
      </c>
      <c r="B2916" t="inlineStr">
        <is>
          <t>&lt;http://purl.obolibrary.org/obo/UBERON_0010314&gt;</t>
        </is>
      </c>
      <c r="C2916" t="inlineStr">
        <is>
          <t>medial subdivision of central nucleus</t>
        </is>
      </c>
      <c r="D2916" t="inlineStr">
        <is>
          <t>&lt;http://purl.obolibrary.org/obo/DHBA_10364&gt;</t>
        </is>
      </c>
    </row>
    <row r="2917">
      <c r="A2917">
        <f>HYPERLINK("https://www.ebi.ac.uk/ols/ontologies/uberon/terms?iri=http://purl.obolibrary.org/obo/UBERON_0010314","structure with developmental contribution from neural crest")</f>
        <v/>
      </c>
      <c r="B2917" t="inlineStr">
        <is>
          <t>&lt;http://purl.obolibrary.org/obo/UBERON_0010314&gt;</t>
        </is>
      </c>
      <c r="C2917" t="inlineStr">
        <is>
          <t>lateral subdivision of central nucleus</t>
        </is>
      </c>
      <c r="D2917" t="inlineStr">
        <is>
          <t>&lt;http://purl.obolibrary.org/obo/DHBA_10365&gt;</t>
        </is>
      </c>
    </row>
    <row r="2918">
      <c r="A2918">
        <f>HYPERLINK("https://www.ebi.ac.uk/ols/ontologies/uberon/terms?iri=http://purl.obolibrary.org/obo/UBERON_0010314","structure with developmental contribution from neural crest")</f>
        <v/>
      </c>
      <c r="B2918" t="inlineStr">
        <is>
          <t>&lt;http://purl.obolibrary.org/obo/UBERON_0010314&gt;</t>
        </is>
      </c>
      <c r="C2918" t="inlineStr">
        <is>
          <t>basolateral nucleus (basal nucleus)</t>
        </is>
      </c>
      <c r="D2918" t="inlineStr">
        <is>
          <t>&lt;http://purl.obolibrary.org/obo/DHBA_10368&gt;</t>
        </is>
      </c>
    </row>
    <row r="2919">
      <c r="A2919">
        <f>HYPERLINK("https://www.ebi.ac.uk/ols/ontologies/uberon/terms?iri=http://purl.obolibrary.org/obo/UBERON_0010314","structure with developmental contribution from neural crest")</f>
        <v/>
      </c>
      <c r="B2919" t="inlineStr">
        <is>
          <t>&lt;http://purl.obolibrary.org/obo/UBERON_0010314&gt;</t>
        </is>
      </c>
      <c r="C2919" t="inlineStr">
        <is>
          <t>basomedial nucleus (accessory basal nucleus)</t>
        </is>
      </c>
      <c r="D2919" t="inlineStr">
        <is>
          <t>&lt;http://purl.obolibrary.org/obo/DHBA_10369&gt;</t>
        </is>
      </c>
    </row>
    <row r="2920">
      <c r="A2920">
        <f>HYPERLINK("https://www.ebi.ac.uk/ols/ontologies/uberon/terms?iri=http://purl.obolibrary.org/obo/UBERON_0010314","structure with developmental contribution from neural crest")</f>
        <v/>
      </c>
      <c r="B2920" t="inlineStr">
        <is>
          <t>&lt;http://purl.obolibrary.org/obo/UBERON_0010314&gt;</t>
        </is>
      </c>
      <c r="C2920" t="inlineStr">
        <is>
          <t>paralaminar nucleus</t>
        </is>
      </c>
      <c r="D2920" t="inlineStr">
        <is>
          <t>&lt;http://purl.obolibrary.org/obo/DHBA_10370&gt;</t>
        </is>
      </c>
    </row>
    <row r="2921">
      <c r="A2921">
        <f>HYPERLINK("https://www.ebi.ac.uk/ols/ontologies/uberon/terms?iri=http://purl.obolibrary.org/obo/UBERON_0010314","structure with developmental contribution from neural crest")</f>
        <v/>
      </c>
      <c r="B2921" t="inlineStr">
        <is>
          <t>&lt;http://purl.obolibrary.org/obo/UBERON_0010314&gt;</t>
        </is>
      </c>
      <c r="C2921" t="inlineStr">
        <is>
          <t>endopiriform nucleus</t>
        </is>
      </c>
      <c r="D2921" t="inlineStr">
        <is>
          <t>&lt;http://purl.obolibrary.org/obo/DHBA_10371&gt;</t>
        </is>
      </c>
    </row>
    <row r="2922">
      <c r="A2922">
        <f>HYPERLINK("https://www.ebi.ac.uk/ols/ontologies/uberon/terms?iri=http://purl.obolibrary.org/obo/UBERON_0010314","structure with developmental contribution from neural crest")</f>
        <v/>
      </c>
      <c r="B2922" t="inlineStr">
        <is>
          <t>&lt;http://purl.obolibrary.org/obo/UBERON_0010314&gt;</t>
        </is>
      </c>
      <c r="C2922" t="inlineStr">
        <is>
          <t>corticomedial nuclear group</t>
        </is>
      </c>
      <c r="D2922" t="inlineStr">
        <is>
          <t>&lt;http://purl.obolibrary.org/obo/DHBA_10372&gt;</t>
        </is>
      </c>
    </row>
    <row r="2923">
      <c r="A2923">
        <f>HYPERLINK("https://www.ebi.ac.uk/ols/ontologies/uberon/terms?iri=http://purl.obolibrary.org/obo/UBERON_0010314","structure with developmental contribution from neural crest")</f>
        <v/>
      </c>
      <c r="B2923" t="inlineStr">
        <is>
          <t>&lt;http://purl.obolibrary.org/obo/UBERON_0010314&gt;</t>
        </is>
      </c>
      <c r="C2923" t="inlineStr">
        <is>
          <t>cortical amygdaloid nuclei</t>
        </is>
      </c>
      <c r="D2923" t="inlineStr">
        <is>
          <t>&lt;http://purl.obolibrary.org/obo/DHBA_10373&gt;</t>
        </is>
      </c>
    </row>
    <row r="2924">
      <c r="A2924">
        <f>HYPERLINK("https://www.ebi.ac.uk/ols/ontologies/uberon/terms?iri=http://purl.obolibrary.org/obo/UBERON_0010314","structure with developmental contribution from neural crest")</f>
        <v/>
      </c>
      <c r="B2924" t="inlineStr">
        <is>
          <t>&lt;http://purl.obolibrary.org/obo/UBERON_0010314&gt;</t>
        </is>
      </c>
      <c r="C2924" t="inlineStr">
        <is>
          <t>anterior cortical nucleus</t>
        </is>
      </c>
      <c r="D2924" t="inlineStr">
        <is>
          <t>&lt;http://purl.obolibrary.org/obo/DHBA_10374&gt;</t>
        </is>
      </c>
    </row>
    <row r="2925">
      <c r="A2925">
        <f>HYPERLINK("https://www.ebi.ac.uk/ols/ontologies/uberon/terms?iri=http://purl.obolibrary.org/obo/UBERON_0010314","structure with developmental contribution from neural crest")</f>
        <v/>
      </c>
      <c r="B2925" t="inlineStr">
        <is>
          <t>&lt;http://purl.obolibrary.org/obo/UBERON_0010314&gt;</t>
        </is>
      </c>
      <c r="C2925" t="inlineStr">
        <is>
          <t>posterior cortical nucleus</t>
        </is>
      </c>
      <c r="D2925" t="inlineStr">
        <is>
          <t>&lt;http://purl.obolibrary.org/obo/DHBA_10375&gt;</t>
        </is>
      </c>
    </row>
    <row r="2926">
      <c r="A2926">
        <f>HYPERLINK("https://www.ebi.ac.uk/ols/ontologies/uberon/terms?iri=http://purl.obolibrary.org/obo/UBERON_0010314","structure with developmental contribution from neural crest")</f>
        <v/>
      </c>
      <c r="B2926" t="inlineStr">
        <is>
          <t>&lt;http://purl.obolibrary.org/obo/UBERON_0010314&gt;</t>
        </is>
      </c>
      <c r="C2926" t="inlineStr">
        <is>
          <t>medial nucleus</t>
        </is>
      </c>
      <c r="D2926" t="inlineStr">
        <is>
          <t>&lt;http://purl.obolibrary.org/obo/DHBA_10376&gt;</t>
        </is>
      </c>
    </row>
    <row r="2927">
      <c r="A2927">
        <f>HYPERLINK("https://www.ebi.ac.uk/ols/ontologies/uberon/terms?iri=http://purl.obolibrary.org/obo/UBERON_0010314","structure with developmental contribution from neural crest")</f>
        <v/>
      </c>
      <c r="B2927" t="inlineStr">
        <is>
          <t>&lt;http://purl.obolibrary.org/obo/UBERON_0010314&gt;</t>
        </is>
      </c>
      <c r="C2927" t="inlineStr">
        <is>
          <t>amygdaloid transition areas</t>
        </is>
      </c>
      <c r="D2927" t="inlineStr">
        <is>
          <t>&lt;http://purl.obolibrary.org/obo/DHBA_10379&gt;</t>
        </is>
      </c>
    </row>
    <row r="2928">
      <c r="A2928">
        <f>HYPERLINK("https://www.ebi.ac.uk/ols/ontologies/uberon/terms?iri=http://purl.obolibrary.org/obo/UBERON_0010314","structure with developmental contribution from neural crest")</f>
        <v/>
      </c>
      <c r="B2928" t="inlineStr">
        <is>
          <t>&lt;http://purl.obolibrary.org/obo/UBERON_0010314&gt;</t>
        </is>
      </c>
      <c r="C2928" t="inlineStr">
        <is>
          <t>amygdalostriatal transition area</t>
        </is>
      </c>
      <c r="D2928" t="inlineStr">
        <is>
          <t>&lt;http://purl.obolibrary.org/obo/DHBA_10381&gt;</t>
        </is>
      </c>
    </row>
    <row r="2929">
      <c r="A2929">
        <f>HYPERLINK("https://www.ebi.ac.uk/ols/ontologies/uberon/terms?iri=http://purl.obolibrary.org/obo/UBERON_0010314","structure with developmental contribution from neural crest")</f>
        <v/>
      </c>
      <c r="B2929" t="inlineStr">
        <is>
          <t>&lt;http://purl.obolibrary.org/obo/UBERON_0010314&gt;</t>
        </is>
      </c>
      <c r="C2929" t="inlineStr">
        <is>
          <t>amygdalocortical (corticoamygdaloid) transition area</t>
        </is>
      </c>
      <c r="D2929" t="inlineStr">
        <is>
          <t>&lt;http://purl.obolibrary.org/obo/DHBA_10382&gt;</t>
        </is>
      </c>
    </row>
    <row r="2930">
      <c r="A2930">
        <f>HYPERLINK("https://www.ebi.ac.uk/ols/ontologies/uberon/terms?iri=http://purl.obolibrary.org/obo/UBERON_0010314","structure with developmental contribution from neural crest")</f>
        <v/>
      </c>
      <c r="B2930" t="inlineStr">
        <is>
          <t>&lt;http://purl.obolibrary.org/obo/UBERON_0010314&gt;</t>
        </is>
      </c>
      <c r="C2930" t="inlineStr">
        <is>
          <t>extended amygdala</t>
        </is>
      </c>
      <c r="D2930" t="inlineStr">
        <is>
          <t>&lt;http://purl.obolibrary.org/obo/DHBA_10383&gt;</t>
        </is>
      </c>
    </row>
    <row r="2931">
      <c r="A2931">
        <f>HYPERLINK("https://www.ebi.ac.uk/ols/ontologies/uberon/terms?iri=http://purl.obolibrary.org/obo/UBERON_0010314","structure with developmental contribution from neural crest")</f>
        <v/>
      </c>
      <c r="B2931" t="inlineStr">
        <is>
          <t>&lt;http://purl.obolibrary.org/obo/UBERON_0010314&gt;</t>
        </is>
      </c>
      <c r="C2931" t="inlineStr">
        <is>
          <t>bed nucleus of stria terminalis</t>
        </is>
      </c>
      <c r="D2931" t="inlineStr">
        <is>
          <t>&lt;http://purl.obolibrary.org/obo/DHBA_10384&gt;</t>
        </is>
      </c>
    </row>
    <row r="2932">
      <c r="A2932">
        <f>HYPERLINK("https://www.ebi.ac.uk/ols/ontologies/uberon/terms?iri=http://purl.obolibrary.org/obo/UBERON_0010314","structure with developmental contribution from neural crest")</f>
        <v/>
      </c>
      <c r="B2932" t="inlineStr">
        <is>
          <t>&lt;http://purl.obolibrary.org/obo/UBERON_0010314&gt;</t>
        </is>
      </c>
      <c r="C2932" t="inlineStr">
        <is>
          <t>medial subdivision of BNST</t>
        </is>
      </c>
      <c r="D2932" t="inlineStr">
        <is>
          <t>&lt;http://purl.obolibrary.org/obo/DHBA_10385&gt;</t>
        </is>
      </c>
    </row>
    <row r="2933">
      <c r="A2933">
        <f>HYPERLINK("https://www.ebi.ac.uk/ols/ontologies/uberon/terms?iri=http://purl.obolibrary.org/obo/UBERON_0010314","structure with developmental contribution from neural crest")</f>
        <v/>
      </c>
      <c r="B2933" t="inlineStr">
        <is>
          <t>&lt;http://purl.obolibrary.org/obo/UBERON_0010314&gt;</t>
        </is>
      </c>
      <c r="C2933" t="inlineStr">
        <is>
          <t>lateral subdivision of BNST</t>
        </is>
      </c>
      <c r="D2933" t="inlineStr">
        <is>
          <t>&lt;http://purl.obolibrary.org/obo/DHBA_10386&gt;</t>
        </is>
      </c>
    </row>
    <row r="2934">
      <c r="A2934">
        <f>HYPERLINK("https://www.ebi.ac.uk/ols/ontologies/uberon/terms?iri=http://purl.obolibrary.org/obo/UBERON_0010314","structure with developmental contribution from neural crest")</f>
        <v/>
      </c>
      <c r="B2934" t="inlineStr">
        <is>
          <t>&lt;http://purl.obolibrary.org/obo/UBERON_0010314&gt;</t>
        </is>
      </c>
      <c r="C2934" t="inlineStr">
        <is>
          <t>sublenticular extended amygdala</t>
        </is>
      </c>
      <c r="D2934" t="inlineStr">
        <is>
          <t>&lt;http://purl.obolibrary.org/obo/DHBA_10387&gt;</t>
        </is>
      </c>
    </row>
    <row r="2935">
      <c r="A2935">
        <f>HYPERLINK("https://www.ebi.ac.uk/ols/ontologies/uberon/terms?iri=http://purl.obolibrary.org/obo/UBERON_0010314","structure with developmental contribution from neural crest")</f>
        <v/>
      </c>
      <c r="B2935" t="inlineStr">
        <is>
          <t>&lt;http://purl.obolibrary.org/obo/UBERON_0010314&gt;</t>
        </is>
      </c>
      <c r="C2935" t="inlineStr">
        <is>
          <t>interstitial nucleus of posterior limb of anterior commissure</t>
        </is>
      </c>
      <c r="D2935" t="inlineStr">
        <is>
          <t>&lt;http://purl.obolibrary.org/obo/DHBA_10388&gt;</t>
        </is>
      </c>
    </row>
    <row r="2936">
      <c r="A2936">
        <f>HYPERLINK("https://www.ebi.ac.uk/ols/ontologies/uberon/terms?iri=http://purl.obolibrary.org/obo/UBERON_0010314","structure with developmental contribution from neural crest")</f>
        <v/>
      </c>
      <c r="B2936" t="inlineStr">
        <is>
          <t>&lt;http://purl.obolibrary.org/obo/UBERON_0010314&gt;</t>
        </is>
      </c>
      <c r="C2936" t="inlineStr">
        <is>
          <t>CP in frontal neocortex</t>
        </is>
      </c>
      <c r="D2936" t="inlineStr">
        <is>
          <t>&lt;http://purl.obolibrary.org/obo/DHBA_10516&gt;</t>
        </is>
      </c>
    </row>
    <row r="2937">
      <c r="A2937">
        <f>HYPERLINK("https://www.ebi.ac.uk/ols/ontologies/uberon/terms?iri=http://purl.obolibrary.org/obo/UBERON_0010314","structure with developmental contribution from neural crest")</f>
        <v/>
      </c>
      <c r="B2937" t="inlineStr">
        <is>
          <t>&lt;http://purl.obolibrary.org/obo/UBERON_0010314&gt;</t>
        </is>
      </c>
      <c r="C2937" t="inlineStr">
        <is>
          <t>CP in occipital neocortex</t>
        </is>
      </c>
      <c r="D2937" t="inlineStr">
        <is>
          <t>&lt;http://purl.obolibrary.org/obo/DHBA_10517&gt;</t>
        </is>
      </c>
    </row>
    <row r="2938">
      <c r="A2938">
        <f>HYPERLINK("https://www.ebi.ac.uk/ols/ontologies/uberon/terms?iri=http://purl.obolibrary.org/obo/UBERON_0010314","structure with developmental contribution from neural crest")</f>
        <v/>
      </c>
      <c r="B2938" t="inlineStr">
        <is>
          <t>&lt;http://purl.obolibrary.org/obo/UBERON_0010314&gt;</t>
        </is>
      </c>
      <c r="C2938" t="inlineStr">
        <is>
          <t>CP in parietal neocortex</t>
        </is>
      </c>
      <c r="D2938" t="inlineStr">
        <is>
          <t>&lt;http://purl.obolibrary.org/obo/DHBA_10518&gt;</t>
        </is>
      </c>
    </row>
    <row r="2939">
      <c r="A2939">
        <f>HYPERLINK("https://www.ebi.ac.uk/ols/ontologies/uberon/terms?iri=http://purl.obolibrary.org/obo/UBERON_0010314","structure with developmental contribution from neural crest")</f>
        <v/>
      </c>
      <c r="B2939" t="inlineStr">
        <is>
          <t>&lt;http://purl.obolibrary.org/obo/UBERON_0010314&gt;</t>
        </is>
      </c>
      <c r="C2939" t="inlineStr">
        <is>
          <t>CP in temporal neocortex</t>
        </is>
      </c>
      <c r="D2939" t="inlineStr">
        <is>
          <t>&lt;http://purl.obolibrary.org/obo/DHBA_10519&gt;</t>
        </is>
      </c>
    </row>
    <row r="2940">
      <c r="A2940">
        <f>HYPERLINK("https://www.ebi.ac.uk/ols/ontologies/uberon/terms?iri=http://purl.obolibrary.org/obo/UBERON_0010314","structure with developmental contribution from neural crest")</f>
        <v/>
      </c>
      <c r="B2940" t="inlineStr">
        <is>
          <t>&lt;http://purl.obolibrary.org/obo/UBERON_0010314&gt;</t>
        </is>
      </c>
      <c r="C2940" t="inlineStr">
        <is>
          <t>CP in allocortex</t>
        </is>
      </c>
      <c r="D2940" t="inlineStr">
        <is>
          <t>&lt;http://purl.obolibrary.org/obo/DHBA_10520&gt;</t>
        </is>
      </c>
    </row>
    <row r="2941">
      <c r="A2941">
        <f>HYPERLINK("https://www.ebi.ac.uk/ols/ontologies/uberon/terms?iri=http://purl.obolibrary.org/obo/UBERON_0010314","structure with developmental contribution from neural crest")</f>
        <v/>
      </c>
      <c r="B2941" t="inlineStr">
        <is>
          <t>&lt;http://purl.obolibrary.org/obo/UBERON_0010314&gt;</t>
        </is>
      </c>
      <c r="C2941" t="inlineStr">
        <is>
          <t>CP in periallocortex</t>
        </is>
      </c>
      <c r="D2941" t="inlineStr">
        <is>
          <t>&lt;http://purl.obolibrary.org/obo/DHBA_10521&gt;</t>
        </is>
      </c>
    </row>
    <row r="2942">
      <c r="A2942">
        <f>HYPERLINK("https://www.ebi.ac.uk/ols/ontologies/uberon/terms?iri=http://purl.obolibrary.org/obo/UBERON_0010314","structure with developmental contribution from neural crest")</f>
        <v/>
      </c>
      <c r="B2942" t="inlineStr">
        <is>
          <t>&lt;http://purl.obolibrary.org/obo/UBERON_0010314&gt;</t>
        </is>
      </c>
      <c r="C2942" t="inlineStr">
        <is>
          <t>SP in frontal neocortex</t>
        </is>
      </c>
      <c r="D2942" t="inlineStr">
        <is>
          <t>&lt;http://purl.obolibrary.org/obo/DHBA_10523&gt;</t>
        </is>
      </c>
    </row>
    <row r="2943">
      <c r="A2943">
        <f>HYPERLINK("https://www.ebi.ac.uk/ols/ontologies/uberon/terms?iri=http://purl.obolibrary.org/obo/UBERON_0010314","structure with developmental contribution from neural crest")</f>
        <v/>
      </c>
      <c r="B2943" t="inlineStr">
        <is>
          <t>&lt;http://purl.obolibrary.org/obo/UBERON_0010314&gt;</t>
        </is>
      </c>
      <c r="C2943" t="inlineStr">
        <is>
          <t>SP in occipital neocortex</t>
        </is>
      </c>
      <c r="D2943" t="inlineStr">
        <is>
          <t>&lt;http://purl.obolibrary.org/obo/DHBA_10524&gt;</t>
        </is>
      </c>
    </row>
    <row r="2944">
      <c r="A2944">
        <f>HYPERLINK("https://www.ebi.ac.uk/ols/ontologies/uberon/terms?iri=http://purl.obolibrary.org/obo/UBERON_0010314","structure with developmental contribution from neural crest")</f>
        <v/>
      </c>
      <c r="B2944" t="inlineStr">
        <is>
          <t>&lt;http://purl.obolibrary.org/obo/UBERON_0010314&gt;</t>
        </is>
      </c>
      <c r="C2944" t="inlineStr">
        <is>
          <t>SP in parietal neocortex</t>
        </is>
      </c>
      <c r="D2944" t="inlineStr">
        <is>
          <t>&lt;http://purl.obolibrary.org/obo/DHBA_10525&gt;</t>
        </is>
      </c>
    </row>
    <row r="2945">
      <c r="A2945">
        <f>HYPERLINK("https://www.ebi.ac.uk/ols/ontologies/uberon/terms?iri=http://purl.obolibrary.org/obo/UBERON_0010314","structure with developmental contribution from neural crest")</f>
        <v/>
      </c>
      <c r="B2945" t="inlineStr">
        <is>
          <t>&lt;http://purl.obolibrary.org/obo/UBERON_0010314&gt;</t>
        </is>
      </c>
      <c r="C2945" t="inlineStr">
        <is>
          <t>SP in temporal neocortex</t>
        </is>
      </c>
      <c r="D2945" t="inlineStr">
        <is>
          <t>&lt;http://purl.obolibrary.org/obo/DHBA_10526&gt;</t>
        </is>
      </c>
    </row>
    <row r="2946">
      <c r="A2946">
        <f>HYPERLINK("https://www.ebi.ac.uk/ols/ontologies/uberon/terms?iri=http://purl.obolibrary.org/obo/UBERON_0010314","structure with developmental contribution from neural crest")</f>
        <v/>
      </c>
      <c r="B2946" t="inlineStr">
        <is>
          <t>&lt;http://purl.obolibrary.org/obo/UBERON_0010314&gt;</t>
        </is>
      </c>
      <c r="C2946" t="inlineStr">
        <is>
          <t>SP in allocortex</t>
        </is>
      </c>
      <c r="D2946" t="inlineStr">
        <is>
          <t>&lt;http://purl.obolibrary.org/obo/DHBA_10527&gt;</t>
        </is>
      </c>
    </row>
    <row r="2947">
      <c r="A2947">
        <f>HYPERLINK("https://www.ebi.ac.uk/ols/ontologies/uberon/terms?iri=http://purl.obolibrary.org/obo/UBERON_0010314","structure with developmental contribution from neural crest")</f>
        <v/>
      </c>
      <c r="B2947" t="inlineStr">
        <is>
          <t>&lt;http://purl.obolibrary.org/obo/UBERON_0010314&gt;</t>
        </is>
      </c>
      <c r="C2947" t="inlineStr">
        <is>
          <t>SP in periallocortex</t>
        </is>
      </c>
      <c r="D2947" t="inlineStr">
        <is>
          <t>&lt;http://purl.obolibrary.org/obo/DHBA_10528&gt;</t>
        </is>
      </c>
    </row>
    <row r="2948">
      <c r="A2948">
        <f>HYPERLINK("https://www.ebi.ac.uk/ols/ontologies/uberon/terms?iri=http://purl.obolibrary.org/obo/UBERON_0010314","structure with developmental contribution from neural crest")</f>
        <v/>
      </c>
      <c r="B2948" t="inlineStr">
        <is>
          <t>&lt;http://purl.obolibrary.org/obo/UBERON_0010314&gt;</t>
        </is>
      </c>
      <c r="C2948" t="inlineStr">
        <is>
          <t>VZ in frontal neocortex</t>
        </is>
      </c>
      <c r="D2948" t="inlineStr">
        <is>
          <t>&lt;http://purl.obolibrary.org/obo/DHBA_10543&gt;</t>
        </is>
      </c>
    </row>
    <row r="2949">
      <c r="A2949">
        <f>HYPERLINK("https://www.ebi.ac.uk/ols/ontologies/uberon/terms?iri=http://purl.obolibrary.org/obo/UBERON_0010314","structure with developmental contribution from neural crest")</f>
        <v/>
      </c>
      <c r="B2949" t="inlineStr">
        <is>
          <t>&lt;http://purl.obolibrary.org/obo/UBERON_0010314&gt;</t>
        </is>
      </c>
      <c r="C2949" t="inlineStr">
        <is>
          <t>VZ in occipital neocortex</t>
        </is>
      </c>
      <c r="D2949" t="inlineStr">
        <is>
          <t>&lt;http://purl.obolibrary.org/obo/DHBA_10544&gt;</t>
        </is>
      </c>
    </row>
    <row r="2950">
      <c r="A2950">
        <f>HYPERLINK("https://www.ebi.ac.uk/ols/ontologies/uberon/terms?iri=http://purl.obolibrary.org/obo/UBERON_0010314","structure with developmental contribution from neural crest")</f>
        <v/>
      </c>
      <c r="B2950" t="inlineStr">
        <is>
          <t>&lt;http://purl.obolibrary.org/obo/UBERON_0010314&gt;</t>
        </is>
      </c>
      <c r="C2950" t="inlineStr">
        <is>
          <t>VZ in parietal neocortex</t>
        </is>
      </c>
      <c r="D2950" t="inlineStr">
        <is>
          <t>&lt;http://purl.obolibrary.org/obo/DHBA_10545&gt;</t>
        </is>
      </c>
    </row>
    <row r="2951">
      <c r="A2951">
        <f>HYPERLINK("https://www.ebi.ac.uk/ols/ontologies/uberon/terms?iri=http://purl.obolibrary.org/obo/UBERON_0010314","structure with developmental contribution from neural crest")</f>
        <v/>
      </c>
      <c r="B2951" t="inlineStr">
        <is>
          <t>&lt;http://purl.obolibrary.org/obo/UBERON_0010314&gt;</t>
        </is>
      </c>
      <c r="C2951" t="inlineStr">
        <is>
          <t>VZ in temporal neocortex</t>
        </is>
      </c>
      <c r="D2951" t="inlineStr">
        <is>
          <t>&lt;http://purl.obolibrary.org/obo/DHBA_10546&gt;</t>
        </is>
      </c>
    </row>
    <row r="2952">
      <c r="A2952">
        <f>HYPERLINK("https://www.ebi.ac.uk/ols/ontologies/uberon/terms?iri=http://purl.obolibrary.org/obo/UBERON_0010314","structure with developmental contribution from neural crest")</f>
        <v/>
      </c>
      <c r="B2952" t="inlineStr">
        <is>
          <t>&lt;http://purl.obolibrary.org/obo/UBERON_0010314&gt;</t>
        </is>
      </c>
      <c r="C2952" t="inlineStr">
        <is>
          <t>VZ in allocortex</t>
        </is>
      </c>
      <c r="D2952" t="inlineStr">
        <is>
          <t>&lt;http://purl.obolibrary.org/obo/DHBA_10547&gt;</t>
        </is>
      </c>
    </row>
    <row r="2953">
      <c r="A2953">
        <f>HYPERLINK("https://www.ebi.ac.uk/ols/ontologies/uberon/terms?iri=http://purl.obolibrary.org/obo/UBERON_0010314","structure with developmental contribution from neural crest")</f>
        <v/>
      </c>
      <c r="B2953" t="inlineStr">
        <is>
          <t>&lt;http://purl.obolibrary.org/obo/UBERON_0010314&gt;</t>
        </is>
      </c>
      <c r="C2953" t="inlineStr">
        <is>
          <t>VZ in periallocortex</t>
        </is>
      </c>
      <c r="D2953" t="inlineStr">
        <is>
          <t>&lt;http://purl.obolibrary.org/obo/DHBA_10548&gt;</t>
        </is>
      </c>
    </row>
    <row r="2954">
      <c r="A2954">
        <f>HYPERLINK("https://www.ebi.ac.uk/ols/ontologies/uberon/terms?iri=http://purl.obolibrary.org/obo/UBERON_0010314","structure with developmental contribution from neural crest")</f>
        <v/>
      </c>
      <c r="B2954" t="inlineStr">
        <is>
          <t>&lt;http://purl.obolibrary.org/obo/UBERON_0010314&gt;</t>
        </is>
      </c>
      <c r="C2954" t="inlineStr">
        <is>
          <t>VZ in postamygdaloid region</t>
        </is>
      </c>
      <c r="D2954" t="inlineStr">
        <is>
          <t>&lt;http://purl.obolibrary.org/obo/DHBA_10553&gt;</t>
        </is>
      </c>
    </row>
    <row r="2955">
      <c r="A2955">
        <f>HYPERLINK("https://www.ebi.ac.uk/ols/ontologies/uberon/terms?iri=http://purl.obolibrary.org/obo/UBERON_0010314","structure with developmental contribution from neural crest")</f>
        <v/>
      </c>
      <c r="B2955" t="inlineStr">
        <is>
          <t>&lt;http://purl.obolibrary.org/obo/UBERON_0010314&gt;</t>
        </is>
      </c>
      <c r="C2955" t="inlineStr">
        <is>
          <t>VZ in thalamic region</t>
        </is>
      </c>
      <c r="D2955" t="inlineStr">
        <is>
          <t>&lt;http://purl.obolibrary.org/obo/DHBA_10554&gt;</t>
        </is>
      </c>
    </row>
    <row r="2956">
      <c r="A2956">
        <f>HYPERLINK("https://www.ebi.ac.uk/ols/ontologies/uberon/terms?iri=http://purl.obolibrary.org/obo/UBERON_0010314","structure with developmental contribution from neural crest")</f>
        <v/>
      </c>
      <c r="B2956" t="inlineStr">
        <is>
          <t>&lt;http://purl.obolibrary.org/obo/UBERON_0010314&gt;</t>
        </is>
      </c>
      <c r="C2956" t="inlineStr">
        <is>
          <t>VZ in hypothalamic portion</t>
        </is>
      </c>
      <c r="D2956" t="inlineStr">
        <is>
          <t>&lt;http://purl.obolibrary.org/obo/DHBA_10555&gt;</t>
        </is>
      </c>
    </row>
    <row r="2957">
      <c r="A2957">
        <f>HYPERLINK("https://www.ebi.ac.uk/ols/ontologies/uberon/terms?iri=http://purl.obolibrary.org/obo/UBERON_0010314","structure with developmental contribution from neural crest")</f>
        <v/>
      </c>
      <c r="B2957" t="inlineStr">
        <is>
          <t>&lt;http://purl.obolibrary.org/obo/UBERON_0010314&gt;</t>
        </is>
      </c>
      <c r="C2957" t="inlineStr">
        <is>
          <t>forebrain commissural fiber tracts</t>
        </is>
      </c>
      <c r="D2957" t="inlineStr">
        <is>
          <t>&lt;http://purl.obolibrary.org/obo/DHBA_10558&gt;</t>
        </is>
      </c>
    </row>
    <row r="2958">
      <c r="A2958">
        <f>HYPERLINK("https://www.ebi.ac.uk/ols/ontologies/uberon/terms?iri=http://purl.obolibrary.org/obo/UBERON_0010314","structure with developmental contribution from neural crest")</f>
        <v/>
      </c>
      <c r="B2958" t="inlineStr">
        <is>
          <t>&lt;http://purl.obolibrary.org/obo/UBERON_0010314&gt;</t>
        </is>
      </c>
      <c r="C2958" t="inlineStr">
        <is>
          <t>forebrain ipsilateral fiber tracts</t>
        </is>
      </c>
      <c r="D2958" t="inlineStr">
        <is>
          <t>&lt;http://purl.obolibrary.org/obo/DHBA_10568&gt;</t>
        </is>
      </c>
    </row>
    <row r="2959">
      <c r="A2959">
        <f>HYPERLINK("https://www.ebi.ac.uk/ols/ontologies/uberon/terms?iri=http://purl.obolibrary.org/obo/UBERON_0010314","structure with developmental contribution from neural crest")</f>
        <v/>
      </c>
      <c r="B2959" t="inlineStr">
        <is>
          <t>&lt;http://purl.obolibrary.org/obo/UBERON_0010314&gt;</t>
        </is>
      </c>
      <c r="C2959" t="inlineStr">
        <is>
          <t>arcuate fasciculus</t>
        </is>
      </c>
      <c r="D2959" t="inlineStr">
        <is>
          <t>&lt;http://purl.obolibrary.org/obo/DHBA_10569&gt;</t>
        </is>
      </c>
    </row>
    <row r="2960">
      <c r="A2960">
        <f>HYPERLINK("https://www.ebi.ac.uk/ols/ontologies/uberon/terms?iri=http://purl.obolibrary.org/obo/UBERON_0010314","structure with developmental contribution from neural crest")</f>
        <v/>
      </c>
      <c r="B2960" t="inlineStr">
        <is>
          <t>&lt;http://purl.obolibrary.org/obo/UBERON_0010314&gt;</t>
        </is>
      </c>
      <c r="C2960" t="inlineStr">
        <is>
          <t>alveus</t>
        </is>
      </c>
      <c r="D2960" t="inlineStr">
        <is>
          <t>&lt;http://purl.obolibrary.org/obo/DHBA_10570&gt;</t>
        </is>
      </c>
    </row>
    <row r="2961">
      <c r="A2961">
        <f>HYPERLINK("https://www.ebi.ac.uk/ols/ontologies/uberon/terms?iri=http://purl.obolibrary.org/obo/UBERON_0010314","structure with developmental contribution from neural crest")</f>
        <v/>
      </c>
      <c r="B2961" t="inlineStr">
        <is>
          <t>&lt;http://purl.obolibrary.org/obo/UBERON_0010314&gt;</t>
        </is>
      </c>
      <c r="C2961" t="inlineStr">
        <is>
          <t>cingulum bundle</t>
        </is>
      </c>
      <c r="D2961" t="inlineStr">
        <is>
          <t>&lt;http://purl.obolibrary.org/obo/DHBA_10572&gt;</t>
        </is>
      </c>
    </row>
    <row r="2962">
      <c r="A2962">
        <f>HYPERLINK("https://www.ebi.ac.uk/ols/ontologies/uberon/terms?iri=http://purl.obolibrary.org/obo/UBERON_0010314","structure with developmental contribution from neural crest")</f>
        <v/>
      </c>
      <c r="B2962" t="inlineStr">
        <is>
          <t>&lt;http://purl.obolibrary.org/obo/UBERON_0010314&gt;</t>
        </is>
      </c>
      <c r="C2962" t="inlineStr">
        <is>
          <t>fimbria</t>
        </is>
      </c>
      <c r="D2962" t="inlineStr">
        <is>
          <t>&lt;http://purl.obolibrary.org/obo/DHBA_10575&gt;</t>
        </is>
      </c>
    </row>
    <row r="2963">
      <c r="A2963">
        <f>HYPERLINK("https://www.ebi.ac.uk/ols/ontologies/uberon/terms?iri=http://purl.obolibrary.org/obo/UBERON_0010314","structure with developmental contribution from neural crest")</f>
        <v/>
      </c>
      <c r="B2963" t="inlineStr">
        <is>
          <t>&lt;http://purl.obolibrary.org/obo/UBERON_0010314&gt;</t>
        </is>
      </c>
      <c r="C2963" t="inlineStr">
        <is>
          <t>fornix</t>
        </is>
      </c>
      <c r="D2963" t="inlineStr">
        <is>
          <t>&lt;http://purl.obolibrary.org/obo/DHBA_10576&gt;</t>
        </is>
      </c>
    </row>
    <row r="2964">
      <c r="A2964">
        <f>HYPERLINK("https://www.ebi.ac.uk/ols/ontologies/uberon/terms?iri=http://purl.obolibrary.org/obo/UBERON_0010314","structure with developmental contribution from neural crest")</f>
        <v/>
      </c>
      <c r="B2964" t="inlineStr">
        <is>
          <t>&lt;http://purl.obolibrary.org/obo/UBERON_0010314&gt;</t>
        </is>
      </c>
      <c r="C2964" t="inlineStr">
        <is>
          <t>column of the fornix</t>
        </is>
      </c>
      <c r="D2964" t="inlineStr">
        <is>
          <t>&lt;http://purl.obolibrary.org/obo/DHBA_10577&gt;</t>
        </is>
      </c>
    </row>
    <row r="2965">
      <c r="A2965">
        <f>HYPERLINK("https://www.ebi.ac.uk/ols/ontologies/uberon/terms?iri=http://purl.obolibrary.org/obo/UBERON_0010314","structure with developmental contribution from neural crest")</f>
        <v/>
      </c>
      <c r="B2965" t="inlineStr">
        <is>
          <t>&lt;http://purl.obolibrary.org/obo/UBERON_0010314&gt;</t>
        </is>
      </c>
      <c r="C2965" t="inlineStr">
        <is>
          <t>body of the fornix</t>
        </is>
      </c>
      <c r="D2965" t="inlineStr">
        <is>
          <t>&lt;http://purl.obolibrary.org/obo/DHBA_10578&gt;</t>
        </is>
      </c>
    </row>
    <row r="2966">
      <c r="A2966">
        <f>HYPERLINK("https://www.ebi.ac.uk/ols/ontologies/uberon/terms?iri=http://purl.obolibrary.org/obo/UBERON_0010314","structure with developmental contribution from neural crest")</f>
        <v/>
      </c>
      <c r="B2966" t="inlineStr">
        <is>
          <t>&lt;http://purl.obolibrary.org/obo/UBERON_0010314&gt;</t>
        </is>
      </c>
      <c r="C2966" t="inlineStr">
        <is>
          <t>crus of the fornix</t>
        </is>
      </c>
      <c r="D2966" t="inlineStr">
        <is>
          <t>&lt;http://purl.obolibrary.org/obo/DHBA_10579&gt;</t>
        </is>
      </c>
    </row>
    <row r="2967">
      <c r="A2967">
        <f>HYPERLINK("https://www.ebi.ac.uk/ols/ontologies/uberon/terms?iri=http://purl.obolibrary.org/obo/UBERON_0010314","structure with developmental contribution from neural crest")</f>
        <v/>
      </c>
      <c r="B2967" t="inlineStr">
        <is>
          <t>&lt;http://purl.obolibrary.org/obo/UBERON_0010314&gt;</t>
        </is>
      </c>
      <c r="C2967" t="inlineStr">
        <is>
          <t>inferior longitudinal fasciculus</t>
        </is>
      </c>
      <c r="D2967" t="inlineStr">
        <is>
          <t>&lt;http://purl.obolibrary.org/obo/DHBA_10580&gt;</t>
        </is>
      </c>
    </row>
    <row r="2968">
      <c r="A2968">
        <f>HYPERLINK("https://www.ebi.ac.uk/ols/ontologies/uberon/terms?iri=http://purl.obolibrary.org/obo/UBERON_0010314","structure with developmental contribution from neural crest")</f>
        <v/>
      </c>
      <c r="B2968" t="inlineStr">
        <is>
          <t>&lt;http://purl.obolibrary.org/obo/UBERON_0010314&gt;</t>
        </is>
      </c>
      <c r="C2968" t="inlineStr">
        <is>
          <t>genu of internal capsule</t>
        </is>
      </c>
      <c r="D2968" t="inlineStr">
        <is>
          <t>&lt;http://purl.obolibrary.org/obo/DHBA_10583&gt;</t>
        </is>
      </c>
    </row>
    <row r="2969">
      <c r="A2969">
        <f>HYPERLINK("https://www.ebi.ac.uk/ols/ontologies/uberon/terms?iri=http://purl.obolibrary.org/obo/UBERON_0010314","structure with developmental contribution from neural crest")</f>
        <v/>
      </c>
      <c r="B2969" t="inlineStr">
        <is>
          <t>&lt;http://purl.obolibrary.org/obo/UBERON_0010314&gt;</t>
        </is>
      </c>
      <c r="C2969" t="inlineStr">
        <is>
          <t>mammillothalamic tract</t>
        </is>
      </c>
      <c r="D2969" t="inlineStr">
        <is>
          <t>&lt;http://purl.obolibrary.org/obo/DHBA_10586&gt;</t>
        </is>
      </c>
    </row>
    <row r="2970">
      <c r="A2970">
        <f>HYPERLINK("https://www.ebi.ac.uk/ols/ontologies/uberon/terms?iri=http://purl.obolibrary.org/obo/UBERON_0010314","structure with developmental contribution from neural crest")</f>
        <v/>
      </c>
      <c r="B2970" t="inlineStr">
        <is>
          <t>&lt;http://purl.obolibrary.org/obo/UBERON_0010314&gt;</t>
        </is>
      </c>
      <c r="C2970" t="inlineStr">
        <is>
          <t>medial forebrain bundle</t>
        </is>
      </c>
      <c r="D2970" t="inlineStr">
        <is>
          <t>&lt;http://purl.obolibrary.org/obo/DHBA_10587&gt;</t>
        </is>
      </c>
    </row>
    <row r="2971">
      <c r="A2971">
        <f>HYPERLINK("https://www.ebi.ac.uk/ols/ontologies/uberon/terms?iri=http://purl.obolibrary.org/obo/UBERON_0010314","structure with developmental contribution from neural crest")</f>
        <v/>
      </c>
      <c r="B2971" t="inlineStr">
        <is>
          <t>&lt;http://purl.obolibrary.org/obo/UBERON_0010314&gt;</t>
        </is>
      </c>
      <c r="C2971" t="inlineStr">
        <is>
          <t>occipitofrontal fasciculus</t>
        </is>
      </c>
      <c r="D2971" t="inlineStr">
        <is>
          <t>&lt;http://purl.obolibrary.org/obo/DHBA_10588&gt;</t>
        </is>
      </c>
    </row>
    <row r="2972">
      <c r="A2972">
        <f>HYPERLINK("https://www.ebi.ac.uk/ols/ontologies/uberon/terms?iri=http://purl.obolibrary.org/obo/UBERON_0010314","structure with developmental contribution from neural crest")</f>
        <v/>
      </c>
      <c r="B2972" t="inlineStr">
        <is>
          <t>&lt;http://purl.obolibrary.org/obo/UBERON_0010314&gt;</t>
        </is>
      </c>
      <c r="C2972" t="inlineStr">
        <is>
          <t>optic tract</t>
        </is>
      </c>
      <c r="D2972" t="inlineStr">
        <is>
          <t>&lt;http://purl.obolibrary.org/obo/DHBA_10589&gt;</t>
        </is>
      </c>
    </row>
    <row r="2973">
      <c r="A2973">
        <f>HYPERLINK("https://www.ebi.ac.uk/ols/ontologies/uberon/terms?iri=http://purl.obolibrary.org/obo/UBERON_0010314","structure with developmental contribution from neural crest")</f>
        <v/>
      </c>
      <c r="B2973" t="inlineStr">
        <is>
          <t>&lt;http://purl.obolibrary.org/obo/UBERON_0010314&gt;</t>
        </is>
      </c>
      <c r="C2973" t="inlineStr">
        <is>
          <t>superior longitudinal fasciculus</t>
        </is>
      </c>
      <c r="D2973" t="inlineStr">
        <is>
          <t>&lt;http://purl.obolibrary.org/obo/DHBA_10592&gt;</t>
        </is>
      </c>
    </row>
    <row r="2974">
      <c r="A2974">
        <f>HYPERLINK("https://www.ebi.ac.uk/ols/ontologies/uberon/terms?iri=http://purl.obolibrary.org/obo/UBERON_0010314","structure with developmental contribution from neural crest")</f>
        <v/>
      </c>
      <c r="B2974" t="inlineStr">
        <is>
          <t>&lt;http://purl.obolibrary.org/obo/UBERON_0010314&gt;</t>
        </is>
      </c>
      <c r="C2974" t="inlineStr">
        <is>
          <t>thalamic fasciculus</t>
        </is>
      </c>
      <c r="D2974" t="inlineStr">
        <is>
          <t>&lt;http://purl.obolibrary.org/obo/DHBA_10593&gt;</t>
        </is>
      </c>
    </row>
    <row r="2975">
      <c r="A2975">
        <f>HYPERLINK("https://www.ebi.ac.uk/ols/ontologies/uberon/terms?iri=http://purl.obolibrary.org/obo/UBERON_0010314","structure with developmental contribution from neural crest")</f>
        <v/>
      </c>
      <c r="B2975" t="inlineStr">
        <is>
          <t>&lt;http://purl.obolibrary.org/obo/UBERON_0010314&gt;</t>
        </is>
      </c>
      <c r="C2975" t="inlineStr">
        <is>
          <t>uncinate fasciculus</t>
        </is>
      </c>
      <c r="D2975" t="inlineStr">
        <is>
          <t>&lt;http://purl.obolibrary.org/obo/DHBA_10594&gt;</t>
        </is>
      </c>
    </row>
    <row r="2976">
      <c r="A2976">
        <f>HYPERLINK("https://www.ebi.ac.uk/ols/ontologies/uberon/terms?iri=http://purl.obolibrary.org/obo/UBERON_0010314","structure with developmental contribution from neural crest")</f>
        <v/>
      </c>
      <c r="B2976" t="inlineStr">
        <is>
          <t>&lt;http://purl.obolibrary.org/obo/UBERON_0010314&gt;</t>
        </is>
      </c>
      <c r="C2976" t="inlineStr">
        <is>
          <t>central sulcus</t>
        </is>
      </c>
      <c r="D2976" t="inlineStr">
        <is>
          <t>&lt;http://purl.obolibrary.org/obo/DHBA_10614&gt;</t>
        </is>
      </c>
    </row>
    <row r="2977">
      <c r="A2977">
        <f>HYPERLINK("https://www.ebi.ac.uk/ols/ontologies/uberon/terms?iri=http://purl.obolibrary.org/obo/UBERON_0010314","structure with developmental contribution from neural crest")</f>
        <v/>
      </c>
      <c r="B2977" t="inlineStr">
        <is>
          <t>&lt;http://purl.obolibrary.org/obo/UBERON_0010314&gt;</t>
        </is>
      </c>
      <c r="C2977" t="inlineStr">
        <is>
          <t>marginal ramus of cis</t>
        </is>
      </c>
      <c r="D2977" t="inlineStr">
        <is>
          <t>&lt;http://purl.obolibrary.org/obo/DHBA_10616&gt;</t>
        </is>
      </c>
    </row>
    <row r="2978">
      <c r="A2978">
        <f>HYPERLINK("https://www.ebi.ac.uk/ols/ontologies/uberon/terms?iri=http://purl.obolibrary.org/obo/UBERON_0010314","structure with developmental contribution from neural crest")</f>
        <v/>
      </c>
      <c r="B2978" t="inlineStr">
        <is>
          <t>&lt;http://purl.obolibrary.org/obo/UBERON_0010314&gt;</t>
        </is>
      </c>
      <c r="C2978" t="inlineStr">
        <is>
          <t>hippocampal fissure</t>
        </is>
      </c>
      <c r="D2978" t="inlineStr">
        <is>
          <t>&lt;http://purl.obolibrary.org/obo/DHBA_10619&gt;</t>
        </is>
      </c>
    </row>
    <row r="2979">
      <c r="A2979">
        <f>HYPERLINK("https://www.ebi.ac.uk/ols/ontologies/uberon/terms?iri=http://purl.obolibrary.org/obo/UBERON_0010314","structure with developmental contribution from neural crest")</f>
        <v/>
      </c>
      <c r="B2979" t="inlineStr">
        <is>
          <t>&lt;http://purl.obolibrary.org/obo/UBERON_0010314&gt;</t>
        </is>
      </c>
      <c r="C2979" t="inlineStr">
        <is>
          <t>lateral (sylvian) fissure</t>
        </is>
      </c>
      <c r="D2979" t="inlineStr">
        <is>
          <t>&lt;http://purl.obolibrary.org/obo/DHBA_10621&gt;</t>
        </is>
      </c>
    </row>
    <row r="2980">
      <c r="A2980">
        <f>HYPERLINK("https://www.ebi.ac.uk/ols/ontologies/uberon/terms?iri=http://purl.obolibrary.org/obo/UBERON_0010314","structure with developmental contribution from neural crest")</f>
        <v/>
      </c>
      <c r="B2980" t="inlineStr">
        <is>
          <t>&lt;http://purl.obolibrary.org/obo/UBERON_0010314&gt;</t>
        </is>
      </c>
      <c r="C2980" t="inlineStr">
        <is>
          <t>infundibular stalk</t>
        </is>
      </c>
      <c r="D2980" t="inlineStr">
        <is>
          <t>&lt;http://purl.obolibrary.org/obo/DHBA_10643&gt;</t>
        </is>
      </c>
    </row>
    <row r="2981">
      <c r="A2981">
        <f>HYPERLINK("https://www.ebi.ac.uk/ols/ontologies/uberon/terms?iri=http://purl.obolibrary.org/obo/UBERON_0010314","structure with developmental contribution from neural crest")</f>
        <v/>
      </c>
      <c r="B2981" t="inlineStr">
        <is>
          <t>&lt;http://purl.obolibrary.org/obo/UBERON_0010314&gt;</t>
        </is>
      </c>
      <c r="C2981" t="inlineStr">
        <is>
          <t>optic chiasm</t>
        </is>
      </c>
      <c r="D2981" t="inlineStr">
        <is>
          <t>&lt;http://purl.obolibrary.org/obo/DHBA_10644&gt;</t>
        </is>
      </c>
    </row>
    <row r="2982">
      <c r="A2982">
        <f>HYPERLINK("https://www.ebi.ac.uk/ols/ontologies/uberon/terms?iri=http://purl.obolibrary.org/obo/UBERON_0010314","structure with developmental contribution from neural crest")</f>
        <v/>
      </c>
      <c r="B2982" t="inlineStr">
        <is>
          <t>&lt;http://purl.obolibrary.org/obo/UBERON_0010314&gt;</t>
        </is>
      </c>
      <c r="C2982" t="inlineStr">
        <is>
          <t>preoccipital notch</t>
        </is>
      </c>
      <c r="D2982" t="inlineStr">
        <is>
          <t>&lt;http://purl.obolibrary.org/obo/DHBA_10645&gt;</t>
        </is>
      </c>
    </row>
    <row r="2983">
      <c r="A2983">
        <f>HYPERLINK("https://www.ebi.ac.uk/ols/ontologies/uberon/terms?iri=http://purl.obolibrary.org/obo/UBERON_0010314","structure with developmental contribution from neural crest")</f>
        <v/>
      </c>
      <c r="B2983" t="inlineStr">
        <is>
          <t>&lt;http://purl.obolibrary.org/obo/UBERON_0010314&gt;</t>
        </is>
      </c>
      <c r="C2983" t="inlineStr">
        <is>
          <t>gray matter of the hindbrain</t>
        </is>
      </c>
      <c r="D2983" t="inlineStr">
        <is>
          <t>&lt;http://purl.obolibrary.org/obo/DHBA_10654&gt;</t>
        </is>
      </c>
    </row>
    <row r="2984">
      <c r="A2984">
        <f>HYPERLINK("https://www.ebi.ac.uk/ols/ontologies/uberon/terms?iri=http://purl.obolibrary.org/obo/UBERON_0010314","structure with developmental contribution from neural crest")</f>
        <v/>
      </c>
      <c r="B2984" t="inlineStr">
        <is>
          <t>&lt;http://purl.obolibrary.org/obo/UBERON_0010314&gt;</t>
        </is>
      </c>
      <c r="C2984" t="inlineStr">
        <is>
          <t>transient structures of hindbrain</t>
        </is>
      </c>
      <c r="D2984" t="inlineStr">
        <is>
          <t>&lt;http://purl.obolibrary.org/obo/DHBA_10663&gt;</t>
        </is>
      </c>
    </row>
    <row r="2985">
      <c r="A2985">
        <f>HYPERLINK("https://www.ebi.ac.uk/ols/ontologies/uberon/terms?iri=http://purl.obolibrary.org/obo/UBERON_0010314","structure with developmental contribution from neural crest")</f>
        <v/>
      </c>
      <c r="B2985" t="inlineStr">
        <is>
          <t>&lt;http://purl.obolibrary.org/obo/UBERON_0010314&gt;</t>
        </is>
      </c>
      <c r="C2985" t="inlineStr">
        <is>
          <t>rhombic lip</t>
        </is>
      </c>
      <c r="D2985" t="inlineStr">
        <is>
          <t>&lt;http://purl.obolibrary.org/obo/DHBA_10664&gt;</t>
        </is>
      </c>
    </row>
    <row r="2986">
      <c r="A2986">
        <f>HYPERLINK("https://www.ebi.ac.uk/ols/ontologies/uberon/terms?iri=http://purl.obolibrary.org/obo/UBERON_0010314","structure with developmental contribution from neural crest")</f>
        <v/>
      </c>
      <c r="B2986" t="inlineStr">
        <is>
          <t>&lt;http://purl.obolibrary.org/obo/UBERON_0010314&gt;</t>
        </is>
      </c>
      <c r="C2986" t="inlineStr">
        <is>
          <t>transient cell columns in pons</t>
        </is>
      </c>
      <c r="D2986" t="inlineStr">
        <is>
          <t>&lt;http://purl.obolibrary.org/obo/DHBA_10667&gt;</t>
        </is>
      </c>
    </row>
    <row r="2987">
      <c r="A2987">
        <f>HYPERLINK("https://www.ebi.ac.uk/ols/ontologies/uberon/terms?iri=http://purl.obolibrary.org/obo/UBERON_0010314","structure with developmental contribution from neural crest")</f>
        <v/>
      </c>
      <c r="B2987" t="inlineStr">
        <is>
          <t>&lt;http://purl.obolibrary.org/obo/UBERON_0010314&gt;</t>
        </is>
      </c>
      <c r="C2987" t="inlineStr">
        <is>
          <t>surface structures of hindbrain</t>
        </is>
      </c>
      <c r="D2987" t="inlineStr">
        <is>
          <t>&lt;http://purl.obolibrary.org/obo/DHBA_10670&gt;</t>
        </is>
      </c>
    </row>
    <row r="2988">
      <c r="A2988">
        <f>HYPERLINK("https://www.ebi.ac.uk/ols/ontologies/uberon/terms?iri=http://purl.obolibrary.org/obo/UBERON_0010314","structure with developmental contribution from neural crest")</f>
        <v/>
      </c>
      <c r="B2988" t="inlineStr">
        <is>
          <t>&lt;http://purl.obolibrary.org/obo/UBERON_0010314&gt;</t>
        </is>
      </c>
      <c r="C2988" t="inlineStr">
        <is>
          <t>layer I of area 14r</t>
        </is>
      </c>
      <c r="D2988" t="inlineStr">
        <is>
          <t>&lt;http://purl.obolibrary.org/obo/DHBA_10738&gt;</t>
        </is>
      </c>
    </row>
    <row r="2989">
      <c r="A2989">
        <f>HYPERLINK("https://www.ebi.ac.uk/ols/ontologies/uberon/terms?iri=http://purl.obolibrary.org/obo/UBERON_0010314","structure with developmental contribution from neural crest")</f>
        <v/>
      </c>
      <c r="B2989" t="inlineStr">
        <is>
          <t>&lt;http://purl.obolibrary.org/obo/UBERON_0010314&gt;</t>
        </is>
      </c>
      <c r="C2989" t="inlineStr">
        <is>
          <t>layer II of area 14r</t>
        </is>
      </c>
      <c r="D2989" t="inlineStr">
        <is>
          <t>&lt;http://purl.obolibrary.org/obo/DHBA_10739&gt;</t>
        </is>
      </c>
    </row>
    <row r="2990">
      <c r="A2990">
        <f>HYPERLINK("https://www.ebi.ac.uk/ols/ontologies/uberon/terms?iri=http://purl.obolibrary.org/obo/UBERON_0010314","structure with developmental contribution from neural crest")</f>
        <v/>
      </c>
      <c r="B2990" t="inlineStr">
        <is>
          <t>&lt;http://purl.obolibrary.org/obo/UBERON_0010314&gt;</t>
        </is>
      </c>
      <c r="C2990" t="inlineStr">
        <is>
          <t>layer III of area 14r</t>
        </is>
      </c>
      <c r="D2990" t="inlineStr">
        <is>
          <t>&lt;http://purl.obolibrary.org/obo/DHBA_10740&gt;</t>
        </is>
      </c>
    </row>
    <row r="2991">
      <c r="A2991">
        <f>HYPERLINK("https://www.ebi.ac.uk/ols/ontologies/uberon/terms?iri=http://purl.obolibrary.org/obo/UBERON_0010314","structure with developmental contribution from neural crest")</f>
        <v/>
      </c>
      <c r="B2991" t="inlineStr">
        <is>
          <t>&lt;http://purl.obolibrary.org/obo/UBERON_0010314&gt;</t>
        </is>
      </c>
      <c r="C2991" t="inlineStr">
        <is>
          <t>layer IV of area 14r</t>
        </is>
      </c>
      <c r="D2991" t="inlineStr">
        <is>
          <t>&lt;http://purl.obolibrary.org/obo/DHBA_10741&gt;</t>
        </is>
      </c>
    </row>
    <row r="2992">
      <c r="A2992">
        <f>HYPERLINK("https://www.ebi.ac.uk/ols/ontologies/uberon/terms?iri=http://purl.obolibrary.org/obo/UBERON_0010314","structure with developmental contribution from neural crest")</f>
        <v/>
      </c>
      <c r="B2992" t="inlineStr">
        <is>
          <t>&lt;http://purl.obolibrary.org/obo/UBERON_0010314&gt;</t>
        </is>
      </c>
      <c r="C2992" t="inlineStr">
        <is>
          <t>layer V of area 14r</t>
        </is>
      </c>
      <c r="D2992" t="inlineStr">
        <is>
          <t>&lt;http://purl.obolibrary.org/obo/DHBA_10742&gt;</t>
        </is>
      </c>
    </row>
    <row r="2993">
      <c r="A2993">
        <f>HYPERLINK("https://www.ebi.ac.uk/ols/ontologies/uberon/terms?iri=http://purl.obolibrary.org/obo/UBERON_0010314","structure with developmental contribution from neural crest")</f>
        <v/>
      </c>
      <c r="B2993" t="inlineStr">
        <is>
          <t>&lt;http://purl.obolibrary.org/obo/UBERON_0010314&gt;</t>
        </is>
      </c>
      <c r="C2993" t="inlineStr">
        <is>
          <t>layer VI of area 14r</t>
        </is>
      </c>
      <c r="D2993" t="inlineStr">
        <is>
          <t>&lt;http://purl.obolibrary.org/obo/DHBA_10743&gt;</t>
        </is>
      </c>
    </row>
    <row r="2994">
      <c r="A2994">
        <f>HYPERLINK("https://www.ebi.ac.uk/ols/ontologies/uberon/terms?iri=http://purl.obolibrary.org/obo/UBERON_0010314","structure with developmental contribution from neural crest")</f>
        <v/>
      </c>
      <c r="B2994" t="inlineStr">
        <is>
          <t>&lt;http://purl.obolibrary.org/obo/UBERON_0010314&gt;</t>
        </is>
      </c>
      <c r="C2994" t="inlineStr">
        <is>
          <t>layer I of area 14c</t>
        </is>
      </c>
      <c r="D2994" t="inlineStr">
        <is>
          <t>&lt;http://purl.obolibrary.org/obo/DHBA_10744&gt;</t>
        </is>
      </c>
    </row>
    <row r="2995">
      <c r="A2995">
        <f>HYPERLINK("https://www.ebi.ac.uk/ols/ontologies/uberon/terms?iri=http://purl.obolibrary.org/obo/UBERON_0010314","structure with developmental contribution from neural crest")</f>
        <v/>
      </c>
      <c r="B2995" t="inlineStr">
        <is>
          <t>&lt;http://purl.obolibrary.org/obo/UBERON_0010314&gt;</t>
        </is>
      </c>
      <c r="C2995" t="inlineStr">
        <is>
          <t>layer II of area 14c</t>
        </is>
      </c>
      <c r="D2995" t="inlineStr">
        <is>
          <t>&lt;http://purl.obolibrary.org/obo/DHBA_10745&gt;</t>
        </is>
      </c>
    </row>
    <row r="2996">
      <c r="A2996">
        <f>HYPERLINK("https://www.ebi.ac.uk/ols/ontologies/uberon/terms?iri=http://purl.obolibrary.org/obo/UBERON_0010314","structure with developmental contribution from neural crest")</f>
        <v/>
      </c>
      <c r="B2996" t="inlineStr">
        <is>
          <t>&lt;http://purl.obolibrary.org/obo/UBERON_0010314&gt;</t>
        </is>
      </c>
      <c r="C2996" t="inlineStr">
        <is>
          <t>layer III of area 14c</t>
        </is>
      </c>
      <c r="D2996" t="inlineStr">
        <is>
          <t>&lt;http://purl.obolibrary.org/obo/DHBA_10746&gt;</t>
        </is>
      </c>
    </row>
    <row r="2997">
      <c r="A2997">
        <f>HYPERLINK("https://www.ebi.ac.uk/ols/ontologies/uberon/terms?iri=http://purl.obolibrary.org/obo/UBERON_0010314","structure with developmental contribution from neural crest")</f>
        <v/>
      </c>
      <c r="B2997" t="inlineStr">
        <is>
          <t>&lt;http://purl.obolibrary.org/obo/UBERON_0010314&gt;</t>
        </is>
      </c>
      <c r="C2997" t="inlineStr">
        <is>
          <t>layer IV of area 14c</t>
        </is>
      </c>
      <c r="D2997" t="inlineStr">
        <is>
          <t>&lt;http://purl.obolibrary.org/obo/DHBA_10747&gt;</t>
        </is>
      </c>
    </row>
    <row r="2998">
      <c r="A2998">
        <f>HYPERLINK("https://www.ebi.ac.uk/ols/ontologies/uberon/terms?iri=http://purl.obolibrary.org/obo/UBERON_0010314","structure with developmental contribution from neural crest")</f>
        <v/>
      </c>
      <c r="B2998" t="inlineStr">
        <is>
          <t>&lt;http://purl.obolibrary.org/obo/UBERON_0010314&gt;</t>
        </is>
      </c>
      <c r="C2998" t="inlineStr">
        <is>
          <t>layer V of area 14c</t>
        </is>
      </c>
      <c r="D2998" t="inlineStr">
        <is>
          <t>&lt;http://purl.obolibrary.org/obo/DHBA_10748&gt;</t>
        </is>
      </c>
    </row>
    <row r="2999">
      <c r="A2999">
        <f>HYPERLINK("https://www.ebi.ac.uk/ols/ontologies/uberon/terms?iri=http://purl.obolibrary.org/obo/UBERON_0010314","structure with developmental contribution from neural crest")</f>
        <v/>
      </c>
      <c r="B2999" t="inlineStr">
        <is>
          <t>&lt;http://purl.obolibrary.org/obo/UBERON_0010314&gt;</t>
        </is>
      </c>
      <c r="C2999" t="inlineStr">
        <is>
          <t>layer VI of area 14c</t>
        </is>
      </c>
      <c r="D2999" t="inlineStr">
        <is>
          <t>&lt;http://purl.obolibrary.org/obo/DHBA_10749&gt;</t>
        </is>
      </c>
    </row>
    <row r="3000">
      <c r="A3000">
        <f>HYPERLINK("https://www.ebi.ac.uk/ols/ontologies/uberon/terms?iri=http://purl.obolibrary.org/obo/UBERON_0010314","structure with developmental contribution from neural crest")</f>
        <v/>
      </c>
      <c r="B3000" t="inlineStr">
        <is>
          <t>&lt;http://purl.obolibrary.org/obo/UBERON_0010314&gt;</t>
        </is>
      </c>
      <c r="C3000" t="inlineStr">
        <is>
          <t>layer I of area 11m</t>
        </is>
      </c>
      <c r="D3000" t="inlineStr">
        <is>
          <t>&lt;http://purl.obolibrary.org/obo/DHBA_10750&gt;</t>
        </is>
      </c>
    </row>
    <row r="3001">
      <c r="A3001">
        <f>HYPERLINK("https://www.ebi.ac.uk/ols/ontologies/uberon/terms?iri=http://purl.obolibrary.org/obo/UBERON_0010314","structure with developmental contribution from neural crest")</f>
        <v/>
      </c>
      <c r="B3001" t="inlineStr">
        <is>
          <t>&lt;http://purl.obolibrary.org/obo/UBERON_0010314&gt;</t>
        </is>
      </c>
      <c r="C3001" t="inlineStr">
        <is>
          <t>layer II of area 11m</t>
        </is>
      </c>
      <c r="D3001" t="inlineStr">
        <is>
          <t>&lt;http://purl.obolibrary.org/obo/DHBA_10751&gt;</t>
        </is>
      </c>
    </row>
    <row r="3002">
      <c r="A3002">
        <f>HYPERLINK("https://www.ebi.ac.uk/ols/ontologies/uberon/terms?iri=http://purl.obolibrary.org/obo/UBERON_0010314","structure with developmental contribution from neural crest")</f>
        <v/>
      </c>
      <c r="B3002" t="inlineStr">
        <is>
          <t>&lt;http://purl.obolibrary.org/obo/UBERON_0010314&gt;</t>
        </is>
      </c>
      <c r="C3002" t="inlineStr">
        <is>
          <t>layer III of area 11m</t>
        </is>
      </c>
      <c r="D3002" t="inlineStr">
        <is>
          <t>&lt;http://purl.obolibrary.org/obo/DHBA_10752&gt;</t>
        </is>
      </c>
    </row>
    <row r="3003">
      <c r="A3003">
        <f>HYPERLINK("https://www.ebi.ac.uk/ols/ontologies/uberon/terms?iri=http://purl.obolibrary.org/obo/UBERON_0010314","structure with developmental contribution from neural crest")</f>
        <v/>
      </c>
      <c r="B3003" t="inlineStr">
        <is>
          <t>&lt;http://purl.obolibrary.org/obo/UBERON_0010314&gt;</t>
        </is>
      </c>
      <c r="C3003" t="inlineStr">
        <is>
          <t>layer IV of area 11m</t>
        </is>
      </c>
      <c r="D3003" t="inlineStr">
        <is>
          <t>&lt;http://purl.obolibrary.org/obo/DHBA_10753&gt;</t>
        </is>
      </c>
    </row>
    <row r="3004">
      <c r="A3004">
        <f>HYPERLINK("https://www.ebi.ac.uk/ols/ontologies/uberon/terms?iri=http://purl.obolibrary.org/obo/UBERON_0010314","structure with developmental contribution from neural crest")</f>
        <v/>
      </c>
      <c r="B3004" t="inlineStr">
        <is>
          <t>&lt;http://purl.obolibrary.org/obo/UBERON_0010314&gt;</t>
        </is>
      </c>
      <c r="C3004" t="inlineStr">
        <is>
          <t>layer V of area 11m</t>
        </is>
      </c>
      <c r="D3004" t="inlineStr">
        <is>
          <t>&lt;http://purl.obolibrary.org/obo/DHBA_10754&gt;</t>
        </is>
      </c>
    </row>
    <row r="3005">
      <c r="A3005">
        <f>HYPERLINK("https://www.ebi.ac.uk/ols/ontologies/uberon/terms?iri=http://purl.obolibrary.org/obo/UBERON_0010314","structure with developmental contribution from neural crest")</f>
        <v/>
      </c>
      <c r="B3005" t="inlineStr">
        <is>
          <t>&lt;http://purl.obolibrary.org/obo/UBERON_0010314&gt;</t>
        </is>
      </c>
      <c r="C3005" t="inlineStr">
        <is>
          <t>layer VI of area 11m</t>
        </is>
      </c>
      <c r="D3005" t="inlineStr">
        <is>
          <t>&lt;http://purl.obolibrary.org/obo/DHBA_10755&gt;</t>
        </is>
      </c>
    </row>
    <row r="3006">
      <c r="A3006">
        <f>HYPERLINK("https://www.ebi.ac.uk/ols/ontologies/uberon/terms?iri=http://purl.obolibrary.org/obo/UBERON_0010314","structure with developmental contribution from neural crest")</f>
        <v/>
      </c>
      <c r="B3006" t="inlineStr">
        <is>
          <t>&lt;http://purl.obolibrary.org/obo/UBERON_0010314&gt;</t>
        </is>
      </c>
      <c r="C3006" t="inlineStr">
        <is>
          <t>layer I of area 11l</t>
        </is>
      </c>
      <c r="D3006" t="inlineStr">
        <is>
          <t>&lt;http://purl.obolibrary.org/obo/DHBA_10756&gt;</t>
        </is>
      </c>
    </row>
    <row r="3007">
      <c r="A3007">
        <f>HYPERLINK("https://www.ebi.ac.uk/ols/ontologies/uberon/terms?iri=http://purl.obolibrary.org/obo/UBERON_0010314","structure with developmental contribution from neural crest")</f>
        <v/>
      </c>
      <c r="B3007" t="inlineStr">
        <is>
          <t>&lt;http://purl.obolibrary.org/obo/UBERON_0010314&gt;</t>
        </is>
      </c>
      <c r="C3007" t="inlineStr">
        <is>
          <t>layer II of area 11l</t>
        </is>
      </c>
      <c r="D3007" t="inlineStr">
        <is>
          <t>&lt;http://purl.obolibrary.org/obo/DHBA_10757&gt;</t>
        </is>
      </c>
    </row>
    <row r="3008">
      <c r="A3008">
        <f>HYPERLINK("https://www.ebi.ac.uk/ols/ontologies/uberon/terms?iri=http://purl.obolibrary.org/obo/UBERON_0010314","structure with developmental contribution from neural crest")</f>
        <v/>
      </c>
      <c r="B3008" t="inlineStr">
        <is>
          <t>&lt;http://purl.obolibrary.org/obo/UBERON_0010314&gt;</t>
        </is>
      </c>
      <c r="C3008" t="inlineStr">
        <is>
          <t>layer III of area 11l</t>
        </is>
      </c>
      <c r="D3008" t="inlineStr">
        <is>
          <t>&lt;http://purl.obolibrary.org/obo/DHBA_10758&gt;</t>
        </is>
      </c>
    </row>
    <row r="3009">
      <c r="A3009">
        <f>HYPERLINK("https://www.ebi.ac.uk/ols/ontologies/uberon/terms?iri=http://purl.obolibrary.org/obo/UBERON_0010314","structure with developmental contribution from neural crest")</f>
        <v/>
      </c>
      <c r="B3009" t="inlineStr">
        <is>
          <t>&lt;http://purl.obolibrary.org/obo/UBERON_0010314&gt;</t>
        </is>
      </c>
      <c r="C3009" t="inlineStr">
        <is>
          <t>layer IV of area 11l</t>
        </is>
      </c>
      <c r="D3009" t="inlineStr">
        <is>
          <t>&lt;http://purl.obolibrary.org/obo/DHBA_10759&gt;</t>
        </is>
      </c>
    </row>
    <row r="3010">
      <c r="A3010">
        <f>HYPERLINK("https://www.ebi.ac.uk/ols/ontologies/uberon/terms?iri=http://purl.obolibrary.org/obo/UBERON_0010314","structure with developmental contribution from neural crest")</f>
        <v/>
      </c>
      <c r="B3010" t="inlineStr">
        <is>
          <t>&lt;http://purl.obolibrary.org/obo/UBERON_0010314&gt;</t>
        </is>
      </c>
      <c r="C3010" t="inlineStr">
        <is>
          <t>layer V of area 11l</t>
        </is>
      </c>
      <c r="D3010" t="inlineStr">
        <is>
          <t>&lt;http://purl.obolibrary.org/obo/DHBA_10760&gt;</t>
        </is>
      </c>
    </row>
    <row r="3011">
      <c r="A3011">
        <f>HYPERLINK("https://www.ebi.ac.uk/ols/ontologies/uberon/terms?iri=http://purl.obolibrary.org/obo/UBERON_0010314","structure with developmental contribution from neural crest")</f>
        <v/>
      </c>
      <c r="B3011" t="inlineStr">
        <is>
          <t>&lt;http://purl.obolibrary.org/obo/UBERON_0010314&gt;</t>
        </is>
      </c>
      <c r="C3011" t="inlineStr">
        <is>
          <t>layer VI of area 11l</t>
        </is>
      </c>
      <c r="D3011" t="inlineStr">
        <is>
          <t>&lt;http://purl.obolibrary.org/obo/DHBA_10761&gt;</t>
        </is>
      </c>
    </row>
    <row r="3012">
      <c r="A3012">
        <f>HYPERLINK("https://www.ebi.ac.uk/ols/ontologies/uberon/terms?iri=http://purl.obolibrary.org/obo/UBERON_0010314","structure with developmental contribution from neural crest")</f>
        <v/>
      </c>
      <c r="B3012" t="inlineStr">
        <is>
          <t>&lt;http://purl.obolibrary.org/obo/UBERON_0010314&gt;</t>
        </is>
      </c>
      <c r="C3012" t="inlineStr">
        <is>
          <t>layer I of area 13m</t>
        </is>
      </c>
      <c r="D3012" t="inlineStr">
        <is>
          <t>&lt;http://purl.obolibrary.org/obo/DHBA_10762&gt;</t>
        </is>
      </c>
    </row>
    <row r="3013">
      <c r="A3013">
        <f>HYPERLINK("https://www.ebi.ac.uk/ols/ontologies/uberon/terms?iri=http://purl.obolibrary.org/obo/UBERON_0010314","structure with developmental contribution from neural crest")</f>
        <v/>
      </c>
      <c r="B3013" t="inlineStr">
        <is>
          <t>&lt;http://purl.obolibrary.org/obo/UBERON_0010314&gt;</t>
        </is>
      </c>
      <c r="C3013" t="inlineStr">
        <is>
          <t>layer II of area 13m</t>
        </is>
      </c>
      <c r="D3013" t="inlineStr">
        <is>
          <t>&lt;http://purl.obolibrary.org/obo/DHBA_10763&gt;</t>
        </is>
      </c>
    </row>
    <row r="3014">
      <c r="A3014">
        <f>HYPERLINK("https://www.ebi.ac.uk/ols/ontologies/uberon/terms?iri=http://purl.obolibrary.org/obo/UBERON_0010314","structure with developmental contribution from neural crest")</f>
        <v/>
      </c>
      <c r="B3014" t="inlineStr">
        <is>
          <t>&lt;http://purl.obolibrary.org/obo/UBERON_0010314&gt;</t>
        </is>
      </c>
      <c r="C3014" t="inlineStr">
        <is>
          <t>layer III of area 13m</t>
        </is>
      </c>
      <c r="D3014" t="inlineStr">
        <is>
          <t>&lt;http://purl.obolibrary.org/obo/DHBA_10764&gt;</t>
        </is>
      </c>
    </row>
    <row r="3015">
      <c r="A3015">
        <f>HYPERLINK("https://www.ebi.ac.uk/ols/ontologies/uberon/terms?iri=http://purl.obolibrary.org/obo/UBERON_0010314","structure with developmental contribution from neural crest")</f>
        <v/>
      </c>
      <c r="B3015" t="inlineStr">
        <is>
          <t>&lt;http://purl.obolibrary.org/obo/UBERON_0010314&gt;</t>
        </is>
      </c>
      <c r="C3015" t="inlineStr">
        <is>
          <t>layer IV of area 13m</t>
        </is>
      </c>
      <c r="D3015" t="inlineStr">
        <is>
          <t>&lt;http://purl.obolibrary.org/obo/DHBA_10765&gt;</t>
        </is>
      </c>
    </row>
    <row r="3016">
      <c r="A3016">
        <f>HYPERLINK("https://www.ebi.ac.uk/ols/ontologies/uberon/terms?iri=http://purl.obolibrary.org/obo/UBERON_0010314","structure with developmental contribution from neural crest")</f>
        <v/>
      </c>
      <c r="B3016" t="inlineStr">
        <is>
          <t>&lt;http://purl.obolibrary.org/obo/UBERON_0010314&gt;</t>
        </is>
      </c>
      <c r="C3016" t="inlineStr">
        <is>
          <t>layer V of area 13m</t>
        </is>
      </c>
      <c r="D3016" t="inlineStr">
        <is>
          <t>&lt;http://purl.obolibrary.org/obo/DHBA_10766&gt;</t>
        </is>
      </c>
    </row>
    <row r="3017">
      <c r="A3017">
        <f>HYPERLINK("https://www.ebi.ac.uk/ols/ontologies/uberon/terms?iri=http://purl.obolibrary.org/obo/UBERON_0010314","structure with developmental contribution from neural crest")</f>
        <v/>
      </c>
      <c r="B3017" t="inlineStr">
        <is>
          <t>&lt;http://purl.obolibrary.org/obo/UBERON_0010314&gt;</t>
        </is>
      </c>
      <c r="C3017" t="inlineStr">
        <is>
          <t>layer VI of area 13m</t>
        </is>
      </c>
      <c r="D3017" t="inlineStr">
        <is>
          <t>&lt;http://purl.obolibrary.org/obo/DHBA_10767&gt;</t>
        </is>
      </c>
    </row>
    <row r="3018">
      <c r="A3018">
        <f>HYPERLINK("https://www.ebi.ac.uk/ols/ontologies/uberon/terms?iri=http://purl.obolibrary.org/obo/UBERON_0010314","structure with developmental contribution from neural crest")</f>
        <v/>
      </c>
      <c r="B3018" t="inlineStr">
        <is>
          <t>&lt;http://purl.obolibrary.org/obo/UBERON_0010314&gt;</t>
        </is>
      </c>
      <c r="C3018" t="inlineStr">
        <is>
          <t>layer I of area 13l</t>
        </is>
      </c>
      <c r="D3018" t="inlineStr">
        <is>
          <t>&lt;http://purl.obolibrary.org/obo/DHBA_10768&gt;</t>
        </is>
      </c>
    </row>
    <row r="3019">
      <c r="A3019">
        <f>HYPERLINK("https://www.ebi.ac.uk/ols/ontologies/uberon/terms?iri=http://purl.obolibrary.org/obo/UBERON_0010314","structure with developmental contribution from neural crest")</f>
        <v/>
      </c>
      <c r="B3019" t="inlineStr">
        <is>
          <t>&lt;http://purl.obolibrary.org/obo/UBERON_0010314&gt;</t>
        </is>
      </c>
      <c r="C3019" t="inlineStr">
        <is>
          <t>layer II of area 13l</t>
        </is>
      </c>
      <c r="D3019" t="inlineStr">
        <is>
          <t>&lt;http://purl.obolibrary.org/obo/DHBA_10769&gt;</t>
        </is>
      </c>
    </row>
    <row r="3020">
      <c r="A3020">
        <f>HYPERLINK("https://www.ebi.ac.uk/ols/ontologies/uberon/terms?iri=http://purl.obolibrary.org/obo/UBERON_0010314","structure with developmental contribution from neural crest")</f>
        <v/>
      </c>
      <c r="B3020" t="inlineStr">
        <is>
          <t>&lt;http://purl.obolibrary.org/obo/UBERON_0010314&gt;</t>
        </is>
      </c>
      <c r="C3020" t="inlineStr">
        <is>
          <t>layer III of area 13l</t>
        </is>
      </c>
      <c r="D3020" t="inlineStr">
        <is>
          <t>&lt;http://purl.obolibrary.org/obo/DHBA_10770&gt;</t>
        </is>
      </c>
    </row>
    <row r="3021">
      <c r="A3021">
        <f>HYPERLINK("https://www.ebi.ac.uk/ols/ontologies/uberon/terms?iri=http://purl.obolibrary.org/obo/UBERON_0010314","structure with developmental contribution from neural crest")</f>
        <v/>
      </c>
      <c r="B3021" t="inlineStr">
        <is>
          <t>&lt;http://purl.obolibrary.org/obo/UBERON_0010314&gt;</t>
        </is>
      </c>
      <c r="C3021" t="inlineStr">
        <is>
          <t>layer IV of area 13l</t>
        </is>
      </c>
      <c r="D3021" t="inlineStr">
        <is>
          <t>&lt;http://purl.obolibrary.org/obo/DHBA_10771&gt;</t>
        </is>
      </c>
    </row>
    <row r="3022">
      <c r="A3022">
        <f>HYPERLINK("https://www.ebi.ac.uk/ols/ontologies/uberon/terms?iri=http://purl.obolibrary.org/obo/UBERON_0010314","structure with developmental contribution from neural crest")</f>
        <v/>
      </c>
      <c r="B3022" t="inlineStr">
        <is>
          <t>&lt;http://purl.obolibrary.org/obo/UBERON_0010314&gt;</t>
        </is>
      </c>
      <c r="C3022" t="inlineStr">
        <is>
          <t>layer V of area 13l</t>
        </is>
      </c>
      <c r="D3022" t="inlineStr">
        <is>
          <t>&lt;http://purl.obolibrary.org/obo/DHBA_10772&gt;</t>
        </is>
      </c>
    </row>
    <row r="3023">
      <c r="A3023">
        <f>HYPERLINK("https://www.ebi.ac.uk/ols/ontologies/uberon/terms?iri=http://purl.obolibrary.org/obo/UBERON_0010314","structure with developmental contribution from neural crest")</f>
        <v/>
      </c>
      <c r="B3023" t="inlineStr">
        <is>
          <t>&lt;http://purl.obolibrary.org/obo/UBERON_0010314&gt;</t>
        </is>
      </c>
      <c r="C3023" t="inlineStr">
        <is>
          <t>layer VI of area 13l</t>
        </is>
      </c>
      <c r="D3023" t="inlineStr">
        <is>
          <t>&lt;http://purl.obolibrary.org/obo/DHBA_10773&gt;</t>
        </is>
      </c>
    </row>
    <row r="3024">
      <c r="A3024">
        <f>HYPERLINK("https://www.ebi.ac.uk/ols/ontologies/uberon/terms?iri=http://purl.obolibrary.org/obo/UBERON_0010314","structure with developmental contribution from neural crest")</f>
        <v/>
      </c>
      <c r="B3024" t="inlineStr">
        <is>
          <t>&lt;http://purl.obolibrary.org/obo/UBERON_0010314&gt;</t>
        </is>
      </c>
      <c r="C3024" t="inlineStr">
        <is>
          <t>layer I of area 12/47m</t>
        </is>
      </c>
      <c r="D3024" t="inlineStr">
        <is>
          <t>&lt;http://purl.obolibrary.org/obo/DHBA_10774&gt;</t>
        </is>
      </c>
    </row>
    <row r="3025">
      <c r="A3025">
        <f>HYPERLINK("https://www.ebi.ac.uk/ols/ontologies/uberon/terms?iri=http://purl.obolibrary.org/obo/UBERON_0010314","structure with developmental contribution from neural crest")</f>
        <v/>
      </c>
      <c r="B3025" t="inlineStr">
        <is>
          <t>&lt;http://purl.obolibrary.org/obo/UBERON_0010314&gt;</t>
        </is>
      </c>
      <c r="C3025" t="inlineStr">
        <is>
          <t>layer II of area 12/47m</t>
        </is>
      </c>
      <c r="D3025" t="inlineStr">
        <is>
          <t>&lt;http://purl.obolibrary.org/obo/DHBA_10775&gt;</t>
        </is>
      </c>
    </row>
    <row r="3026">
      <c r="A3026">
        <f>HYPERLINK("https://www.ebi.ac.uk/ols/ontologies/uberon/terms?iri=http://purl.obolibrary.org/obo/UBERON_0010314","structure with developmental contribution from neural crest")</f>
        <v/>
      </c>
      <c r="B3026" t="inlineStr">
        <is>
          <t>&lt;http://purl.obolibrary.org/obo/UBERON_0010314&gt;</t>
        </is>
      </c>
      <c r="C3026" t="inlineStr">
        <is>
          <t>layer III of area 12/47m</t>
        </is>
      </c>
      <c r="D3026" t="inlineStr">
        <is>
          <t>&lt;http://purl.obolibrary.org/obo/DHBA_10776&gt;</t>
        </is>
      </c>
    </row>
    <row r="3027">
      <c r="A3027">
        <f>HYPERLINK("https://www.ebi.ac.uk/ols/ontologies/uberon/terms?iri=http://purl.obolibrary.org/obo/UBERON_0010314","structure with developmental contribution from neural crest")</f>
        <v/>
      </c>
      <c r="B3027" t="inlineStr">
        <is>
          <t>&lt;http://purl.obolibrary.org/obo/UBERON_0010314&gt;</t>
        </is>
      </c>
      <c r="C3027" t="inlineStr">
        <is>
          <t>layer IV of area 12/47m</t>
        </is>
      </c>
      <c r="D3027" t="inlineStr">
        <is>
          <t>&lt;http://purl.obolibrary.org/obo/DHBA_10777&gt;</t>
        </is>
      </c>
    </row>
    <row r="3028">
      <c r="A3028">
        <f>HYPERLINK("https://www.ebi.ac.uk/ols/ontologies/uberon/terms?iri=http://purl.obolibrary.org/obo/UBERON_0010314","structure with developmental contribution from neural crest")</f>
        <v/>
      </c>
      <c r="B3028" t="inlineStr">
        <is>
          <t>&lt;http://purl.obolibrary.org/obo/UBERON_0010314&gt;</t>
        </is>
      </c>
      <c r="C3028" t="inlineStr">
        <is>
          <t>layer V of area 12/47m</t>
        </is>
      </c>
      <c r="D3028" t="inlineStr">
        <is>
          <t>&lt;http://purl.obolibrary.org/obo/DHBA_10778&gt;</t>
        </is>
      </c>
    </row>
    <row r="3029">
      <c r="A3029">
        <f>HYPERLINK("https://www.ebi.ac.uk/ols/ontologies/uberon/terms?iri=http://purl.obolibrary.org/obo/UBERON_0010314","structure with developmental contribution from neural crest")</f>
        <v/>
      </c>
      <c r="B3029" t="inlineStr">
        <is>
          <t>&lt;http://purl.obolibrary.org/obo/UBERON_0010314&gt;</t>
        </is>
      </c>
      <c r="C3029" t="inlineStr">
        <is>
          <t>layer VI of area 12/47m</t>
        </is>
      </c>
      <c r="D3029" t="inlineStr">
        <is>
          <t>&lt;http://purl.obolibrary.org/obo/DHBA_10779&gt;</t>
        </is>
      </c>
    </row>
    <row r="3030">
      <c r="A3030">
        <f>HYPERLINK("https://www.ebi.ac.uk/ols/ontologies/uberon/terms?iri=http://purl.obolibrary.org/obo/UBERON_0010314","structure with developmental contribution from neural crest")</f>
        <v/>
      </c>
      <c r="B3030" t="inlineStr">
        <is>
          <t>&lt;http://purl.obolibrary.org/obo/UBERON_0010314&gt;</t>
        </is>
      </c>
      <c r="C3030" t="inlineStr">
        <is>
          <t>layer I of area 12/47l</t>
        </is>
      </c>
      <c r="D3030" t="inlineStr">
        <is>
          <t>&lt;http://purl.obolibrary.org/obo/DHBA_10780&gt;</t>
        </is>
      </c>
    </row>
    <row r="3031">
      <c r="A3031">
        <f>HYPERLINK("https://www.ebi.ac.uk/ols/ontologies/uberon/terms?iri=http://purl.obolibrary.org/obo/UBERON_0010314","structure with developmental contribution from neural crest")</f>
        <v/>
      </c>
      <c r="B3031" t="inlineStr">
        <is>
          <t>&lt;http://purl.obolibrary.org/obo/UBERON_0010314&gt;</t>
        </is>
      </c>
      <c r="C3031" t="inlineStr">
        <is>
          <t>layer II of area 12/47l</t>
        </is>
      </c>
      <c r="D3031" t="inlineStr">
        <is>
          <t>&lt;http://purl.obolibrary.org/obo/DHBA_10781&gt;</t>
        </is>
      </c>
    </row>
    <row r="3032">
      <c r="A3032">
        <f>HYPERLINK("https://www.ebi.ac.uk/ols/ontologies/uberon/terms?iri=http://purl.obolibrary.org/obo/UBERON_0010314","structure with developmental contribution from neural crest")</f>
        <v/>
      </c>
      <c r="B3032" t="inlineStr">
        <is>
          <t>&lt;http://purl.obolibrary.org/obo/UBERON_0010314&gt;</t>
        </is>
      </c>
      <c r="C3032" t="inlineStr">
        <is>
          <t>layer III of area 12/47l</t>
        </is>
      </c>
      <c r="D3032" t="inlineStr">
        <is>
          <t>&lt;http://purl.obolibrary.org/obo/DHBA_10782&gt;</t>
        </is>
      </c>
    </row>
    <row r="3033">
      <c r="A3033">
        <f>HYPERLINK("https://www.ebi.ac.uk/ols/ontologies/uberon/terms?iri=http://purl.obolibrary.org/obo/UBERON_0010314","structure with developmental contribution from neural crest")</f>
        <v/>
      </c>
      <c r="B3033" t="inlineStr">
        <is>
          <t>&lt;http://purl.obolibrary.org/obo/UBERON_0010314&gt;</t>
        </is>
      </c>
      <c r="C3033" t="inlineStr">
        <is>
          <t>layer IV of area 12/47l</t>
        </is>
      </c>
      <c r="D3033" t="inlineStr">
        <is>
          <t>&lt;http://purl.obolibrary.org/obo/DHBA_10783&gt;</t>
        </is>
      </c>
    </row>
    <row r="3034">
      <c r="A3034">
        <f>HYPERLINK("https://www.ebi.ac.uk/ols/ontologies/uberon/terms?iri=http://purl.obolibrary.org/obo/UBERON_0010314","structure with developmental contribution from neural crest")</f>
        <v/>
      </c>
      <c r="B3034" t="inlineStr">
        <is>
          <t>&lt;http://purl.obolibrary.org/obo/UBERON_0010314&gt;</t>
        </is>
      </c>
      <c r="C3034" t="inlineStr">
        <is>
          <t>layer V of area 12/47l</t>
        </is>
      </c>
      <c r="D3034" t="inlineStr">
        <is>
          <t>&lt;http://purl.obolibrary.org/obo/DHBA_10784&gt;</t>
        </is>
      </c>
    </row>
    <row r="3035">
      <c r="A3035">
        <f>HYPERLINK("https://www.ebi.ac.uk/ols/ontologies/uberon/terms?iri=http://purl.obolibrary.org/obo/UBERON_0010314","structure with developmental contribution from neural crest")</f>
        <v/>
      </c>
      <c r="B3035" t="inlineStr">
        <is>
          <t>&lt;http://purl.obolibrary.org/obo/UBERON_0010314&gt;</t>
        </is>
      </c>
      <c r="C3035" t="inlineStr">
        <is>
          <t>layer VI of area 12/47l</t>
        </is>
      </c>
      <c r="D3035" t="inlineStr">
        <is>
          <t>&lt;http://purl.obolibrary.org/obo/DHBA_10785&gt;</t>
        </is>
      </c>
    </row>
    <row r="3036">
      <c r="A3036">
        <f>HYPERLINK("https://www.ebi.ac.uk/ols/ontologies/uberon/terms?iri=http://purl.obolibrary.org/obo/UBERON_0010314","structure with developmental contribution from neural crest")</f>
        <v/>
      </c>
      <c r="B3036" t="inlineStr">
        <is>
          <t>&lt;http://purl.obolibrary.org/obo/UBERON_0010314&gt;</t>
        </is>
      </c>
      <c r="C3036" t="inlineStr">
        <is>
          <t>layer I of area M1hf</t>
        </is>
      </c>
      <c r="D3036" t="inlineStr">
        <is>
          <t>&lt;http://purl.obolibrary.org/obo/DHBA_10786&gt;</t>
        </is>
      </c>
    </row>
    <row r="3037">
      <c r="A3037">
        <f>HYPERLINK("https://www.ebi.ac.uk/ols/ontologies/uberon/terms?iri=http://purl.obolibrary.org/obo/UBERON_0010314","structure with developmental contribution from neural crest")</f>
        <v/>
      </c>
      <c r="B3037" t="inlineStr">
        <is>
          <t>&lt;http://purl.obolibrary.org/obo/UBERON_0010314&gt;</t>
        </is>
      </c>
      <c r="C3037" t="inlineStr">
        <is>
          <t>layer II of area M1hf</t>
        </is>
      </c>
      <c r="D3037" t="inlineStr">
        <is>
          <t>&lt;http://purl.obolibrary.org/obo/DHBA_10787&gt;</t>
        </is>
      </c>
    </row>
    <row r="3038">
      <c r="A3038">
        <f>HYPERLINK("https://www.ebi.ac.uk/ols/ontologies/uberon/terms?iri=http://purl.obolibrary.org/obo/UBERON_0010314","structure with developmental contribution from neural crest")</f>
        <v/>
      </c>
      <c r="B3038" t="inlineStr">
        <is>
          <t>&lt;http://purl.obolibrary.org/obo/UBERON_0010314&gt;</t>
        </is>
      </c>
      <c r="C3038" t="inlineStr">
        <is>
          <t>layer III of area M1hf</t>
        </is>
      </c>
      <c r="D3038" t="inlineStr">
        <is>
          <t>&lt;http://purl.obolibrary.org/obo/DHBA_10788&gt;</t>
        </is>
      </c>
    </row>
    <row r="3039">
      <c r="A3039">
        <f>HYPERLINK("https://www.ebi.ac.uk/ols/ontologies/uberon/terms?iri=http://purl.obolibrary.org/obo/UBERON_0010314","structure with developmental contribution from neural crest")</f>
        <v/>
      </c>
      <c r="B3039" t="inlineStr">
        <is>
          <t>&lt;http://purl.obolibrary.org/obo/UBERON_0010314&gt;</t>
        </is>
      </c>
      <c r="C3039" t="inlineStr">
        <is>
          <t>layer V of area M1hf</t>
        </is>
      </c>
      <c r="D3039" t="inlineStr">
        <is>
          <t>&lt;http://purl.obolibrary.org/obo/DHBA_10789&gt;</t>
        </is>
      </c>
    </row>
    <row r="3040">
      <c r="A3040">
        <f>HYPERLINK("https://www.ebi.ac.uk/ols/ontologies/uberon/terms?iri=http://purl.obolibrary.org/obo/UBERON_0010314","structure with developmental contribution from neural crest")</f>
        <v/>
      </c>
      <c r="B3040" t="inlineStr">
        <is>
          <t>&lt;http://purl.obolibrary.org/obo/UBERON_0010314&gt;</t>
        </is>
      </c>
      <c r="C3040" t="inlineStr">
        <is>
          <t>layer VI of area M1hf</t>
        </is>
      </c>
      <c r="D3040" t="inlineStr">
        <is>
          <t>&lt;http://purl.obolibrary.org/obo/DHBA_10790&gt;</t>
        </is>
      </c>
    </row>
    <row r="3041">
      <c r="A3041">
        <f>HYPERLINK("https://www.ebi.ac.uk/ols/ontologies/uberon/terms?iri=http://purl.obolibrary.org/obo/UBERON_0010314","structure with developmental contribution from neural crest")</f>
        <v/>
      </c>
      <c r="B3041" t="inlineStr">
        <is>
          <t>&lt;http://purl.obolibrary.org/obo/UBERON_0010314&gt;</t>
        </is>
      </c>
      <c r="C3041" t="inlineStr">
        <is>
          <t>layer I of area M1ul</t>
        </is>
      </c>
      <c r="D3041" t="inlineStr">
        <is>
          <t>&lt;http://purl.obolibrary.org/obo/DHBA_10791&gt;</t>
        </is>
      </c>
    </row>
    <row r="3042">
      <c r="A3042">
        <f>HYPERLINK("https://www.ebi.ac.uk/ols/ontologies/uberon/terms?iri=http://purl.obolibrary.org/obo/UBERON_0010314","structure with developmental contribution from neural crest")</f>
        <v/>
      </c>
      <c r="B3042" t="inlineStr">
        <is>
          <t>&lt;http://purl.obolibrary.org/obo/UBERON_0010314&gt;</t>
        </is>
      </c>
      <c r="C3042" t="inlineStr">
        <is>
          <t>layer II of area M1ul</t>
        </is>
      </c>
      <c r="D3042" t="inlineStr">
        <is>
          <t>&lt;http://purl.obolibrary.org/obo/DHBA_10792&gt;</t>
        </is>
      </c>
    </row>
    <row r="3043">
      <c r="A3043">
        <f>HYPERLINK("https://www.ebi.ac.uk/ols/ontologies/uberon/terms?iri=http://purl.obolibrary.org/obo/UBERON_0010314","structure with developmental contribution from neural crest")</f>
        <v/>
      </c>
      <c r="B3043" t="inlineStr">
        <is>
          <t>&lt;http://purl.obolibrary.org/obo/UBERON_0010314&gt;</t>
        </is>
      </c>
      <c r="C3043" t="inlineStr">
        <is>
          <t>layer III of area M1ul</t>
        </is>
      </c>
      <c r="D3043" t="inlineStr">
        <is>
          <t>&lt;http://purl.obolibrary.org/obo/DHBA_10793&gt;</t>
        </is>
      </c>
    </row>
    <row r="3044">
      <c r="A3044">
        <f>HYPERLINK("https://www.ebi.ac.uk/ols/ontologies/uberon/terms?iri=http://purl.obolibrary.org/obo/UBERON_0010314","structure with developmental contribution from neural crest")</f>
        <v/>
      </c>
      <c r="B3044" t="inlineStr">
        <is>
          <t>&lt;http://purl.obolibrary.org/obo/UBERON_0010314&gt;</t>
        </is>
      </c>
      <c r="C3044" t="inlineStr">
        <is>
          <t>layer V of area M1ul</t>
        </is>
      </c>
      <c r="D3044" t="inlineStr">
        <is>
          <t>&lt;http://purl.obolibrary.org/obo/DHBA_10794&gt;</t>
        </is>
      </c>
    </row>
    <row r="3045">
      <c r="A3045">
        <f>HYPERLINK("https://www.ebi.ac.uk/ols/ontologies/uberon/terms?iri=http://purl.obolibrary.org/obo/UBERON_0010314","structure with developmental contribution from neural crest")</f>
        <v/>
      </c>
      <c r="B3045" t="inlineStr">
        <is>
          <t>&lt;http://purl.obolibrary.org/obo/UBERON_0010314&gt;</t>
        </is>
      </c>
      <c r="C3045" t="inlineStr">
        <is>
          <t>layer VI of area M1ul</t>
        </is>
      </c>
      <c r="D3045" t="inlineStr">
        <is>
          <t>&lt;http://purl.obolibrary.org/obo/DHBA_10795&gt;</t>
        </is>
      </c>
    </row>
    <row r="3046">
      <c r="A3046">
        <f>HYPERLINK("https://www.ebi.ac.uk/ols/ontologies/uberon/terms?iri=http://purl.obolibrary.org/obo/UBERON_0010314","structure with developmental contribution from neural crest")</f>
        <v/>
      </c>
      <c r="B3046" t="inlineStr">
        <is>
          <t>&lt;http://purl.obolibrary.org/obo/UBERON_0010314&gt;</t>
        </is>
      </c>
      <c r="C3046" t="inlineStr">
        <is>
          <t>layer I of area M1tr</t>
        </is>
      </c>
      <c r="D3046" t="inlineStr">
        <is>
          <t>&lt;http://purl.obolibrary.org/obo/DHBA_10796&gt;</t>
        </is>
      </c>
    </row>
    <row r="3047">
      <c r="A3047">
        <f>HYPERLINK("https://www.ebi.ac.uk/ols/ontologies/uberon/terms?iri=http://purl.obolibrary.org/obo/UBERON_0010314","structure with developmental contribution from neural crest")</f>
        <v/>
      </c>
      <c r="B3047" t="inlineStr">
        <is>
          <t>&lt;http://purl.obolibrary.org/obo/UBERON_0010314&gt;</t>
        </is>
      </c>
      <c r="C3047" t="inlineStr">
        <is>
          <t>layer II of area M1tr</t>
        </is>
      </c>
      <c r="D3047" t="inlineStr">
        <is>
          <t>&lt;http://purl.obolibrary.org/obo/DHBA_10797&gt;</t>
        </is>
      </c>
    </row>
    <row r="3048">
      <c r="A3048">
        <f>HYPERLINK("https://www.ebi.ac.uk/ols/ontologies/uberon/terms?iri=http://purl.obolibrary.org/obo/UBERON_0010314","structure with developmental contribution from neural crest")</f>
        <v/>
      </c>
      <c r="B3048" t="inlineStr">
        <is>
          <t>&lt;http://purl.obolibrary.org/obo/UBERON_0010314&gt;</t>
        </is>
      </c>
      <c r="C3048" t="inlineStr">
        <is>
          <t>layer III of area M1tr</t>
        </is>
      </c>
      <c r="D3048" t="inlineStr">
        <is>
          <t>&lt;http://purl.obolibrary.org/obo/DHBA_10798&gt;</t>
        </is>
      </c>
    </row>
    <row r="3049">
      <c r="A3049">
        <f>HYPERLINK("https://www.ebi.ac.uk/ols/ontologies/uberon/terms?iri=http://purl.obolibrary.org/obo/UBERON_0010314","structure with developmental contribution from neural crest")</f>
        <v/>
      </c>
      <c r="B3049" t="inlineStr">
        <is>
          <t>&lt;http://purl.obolibrary.org/obo/UBERON_0010314&gt;</t>
        </is>
      </c>
      <c r="C3049" t="inlineStr">
        <is>
          <t>layer V of area M1tr</t>
        </is>
      </c>
      <c r="D3049" t="inlineStr">
        <is>
          <t>&lt;http://purl.obolibrary.org/obo/DHBA_10799&gt;</t>
        </is>
      </c>
    </row>
    <row r="3050">
      <c r="A3050">
        <f>HYPERLINK("https://www.ebi.ac.uk/ols/ontologies/uberon/terms?iri=http://purl.obolibrary.org/obo/UBERON_0010314","structure with developmental contribution from neural crest")</f>
        <v/>
      </c>
      <c r="B3050" t="inlineStr">
        <is>
          <t>&lt;http://purl.obolibrary.org/obo/UBERON_0010314&gt;</t>
        </is>
      </c>
      <c r="C3050" t="inlineStr">
        <is>
          <t>layer VI of area M1tr</t>
        </is>
      </c>
      <c r="D3050" t="inlineStr">
        <is>
          <t>&lt;http://purl.obolibrary.org/obo/DHBA_10800&gt;</t>
        </is>
      </c>
    </row>
    <row r="3051">
      <c r="A3051">
        <f>HYPERLINK("https://www.ebi.ac.uk/ols/ontologies/uberon/terms?iri=http://purl.obolibrary.org/obo/UBERON_0010314","structure with developmental contribution from neural crest")</f>
        <v/>
      </c>
      <c r="B3051" t="inlineStr">
        <is>
          <t>&lt;http://purl.obolibrary.org/obo/UBERON_0010314&gt;</t>
        </is>
      </c>
      <c r="C3051" t="inlineStr">
        <is>
          <t>layer I of area M1lm</t>
        </is>
      </c>
      <c r="D3051" t="inlineStr">
        <is>
          <t>&lt;http://purl.obolibrary.org/obo/DHBA_10801&gt;</t>
        </is>
      </c>
    </row>
    <row r="3052">
      <c r="A3052">
        <f>HYPERLINK("https://www.ebi.ac.uk/ols/ontologies/uberon/terms?iri=http://purl.obolibrary.org/obo/UBERON_0010314","structure with developmental contribution from neural crest")</f>
        <v/>
      </c>
      <c r="B3052" t="inlineStr">
        <is>
          <t>&lt;http://purl.obolibrary.org/obo/UBERON_0010314&gt;</t>
        </is>
      </c>
      <c r="C3052" t="inlineStr">
        <is>
          <t>layer II of area M1lm</t>
        </is>
      </c>
      <c r="D3052" t="inlineStr">
        <is>
          <t>&lt;http://purl.obolibrary.org/obo/DHBA_10802&gt;</t>
        </is>
      </c>
    </row>
    <row r="3053">
      <c r="A3053">
        <f>HYPERLINK("https://www.ebi.ac.uk/ols/ontologies/uberon/terms?iri=http://purl.obolibrary.org/obo/UBERON_0010314","structure with developmental contribution from neural crest")</f>
        <v/>
      </c>
      <c r="B3053" t="inlineStr">
        <is>
          <t>&lt;http://purl.obolibrary.org/obo/UBERON_0010314&gt;</t>
        </is>
      </c>
      <c r="C3053" t="inlineStr">
        <is>
          <t>layer III of area M1lm</t>
        </is>
      </c>
      <c r="D3053" t="inlineStr">
        <is>
          <t>&lt;http://purl.obolibrary.org/obo/DHBA_10803&gt;</t>
        </is>
      </c>
    </row>
    <row r="3054">
      <c r="A3054">
        <f>HYPERLINK("https://www.ebi.ac.uk/ols/ontologies/uberon/terms?iri=http://purl.obolibrary.org/obo/UBERON_0010314","structure with developmental contribution from neural crest")</f>
        <v/>
      </c>
      <c r="B3054" t="inlineStr">
        <is>
          <t>&lt;http://purl.obolibrary.org/obo/UBERON_0010314&gt;</t>
        </is>
      </c>
      <c r="C3054" t="inlineStr">
        <is>
          <t>layer V of area M1lm</t>
        </is>
      </c>
      <c r="D3054" t="inlineStr">
        <is>
          <t>&lt;http://purl.obolibrary.org/obo/DHBA_10804&gt;</t>
        </is>
      </c>
    </row>
    <row r="3055">
      <c r="A3055">
        <f>HYPERLINK("https://www.ebi.ac.uk/ols/ontologies/uberon/terms?iri=http://purl.obolibrary.org/obo/UBERON_0010314","structure with developmental contribution from neural crest")</f>
        <v/>
      </c>
      <c r="B3055" t="inlineStr">
        <is>
          <t>&lt;http://purl.obolibrary.org/obo/UBERON_0010314&gt;</t>
        </is>
      </c>
      <c r="C3055" t="inlineStr">
        <is>
          <t>layer VI of area M1lm</t>
        </is>
      </c>
      <c r="D3055" t="inlineStr">
        <is>
          <t>&lt;http://purl.obolibrary.org/obo/DHBA_10805&gt;</t>
        </is>
      </c>
    </row>
    <row r="3056">
      <c r="A3056">
        <f>HYPERLINK("https://www.ebi.ac.uk/ols/ontologies/uberon/terms?iri=http://purl.obolibrary.org/obo/UBERON_0010314","structure with developmental contribution from neural crest")</f>
        <v/>
      </c>
      <c r="B3056" t="inlineStr">
        <is>
          <t>&lt;http://purl.obolibrary.org/obo/UBERON_0010314&gt;</t>
        </is>
      </c>
      <c r="C3056" t="inlineStr">
        <is>
          <t>layer I of area 6ld</t>
        </is>
      </c>
      <c r="D3056" t="inlineStr">
        <is>
          <t>&lt;http://purl.obolibrary.org/obo/DHBA_10806&gt;</t>
        </is>
      </c>
    </row>
    <row r="3057">
      <c r="A3057">
        <f>HYPERLINK("https://www.ebi.ac.uk/ols/ontologies/uberon/terms?iri=http://purl.obolibrary.org/obo/UBERON_0010314","structure with developmental contribution from neural crest")</f>
        <v/>
      </c>
      <c r="B3057" t="inlineStr">
        <is>
          <t>&lt;http://purl.obolibrary.org/obo/UBERON_0010314&gt;</t>
        </is>
      </c>
      <c r="C3057" t="inlineStr">
        <is>
          <t>layer II of area 6ld</t>
        </is>
      </c>
      <c r="D3057" t="inlineStr">
        <is>
          <t>&lt;http://purl.obolibrary.org/obo/DHBA_10807&gt;</t>
        </is>
      </c>
    </row>
    <row r="3058">
      <c r="A3058">
        <f>HYPERLINK("https://www.ebi.ac.uk/ols/ontologies/uberon/terms?iri=http://purl.obolibrary.org/obo/UBERON_0010314","structure with developmental contribution from neural crest")</f>
        <v/>
      </c>
      <c r="B3058" t="inlineStr">
        <is>
          <t>&lt;http://purl.obolibrary.org/obo/UBERON_0010314&gt;</t>
        </is>
      </c>
      <c r="C3058" t="inlineStr">
        <is>
          <t>layer III of area 6ld</t>
        </is>
      </c>
      <c r="D3058" t="inlineStr">
        <is>
          <t>&lt;http://purl.obolibrary.org/obo/DHBA_10808&gt;</t>
        </is>
      </c>
    </row>
    <row r="3059">
      <c r="A3059">
        <f>HYPERLINK("https://www.ebi.ac.uk/ols/ontologies/uberon/terms?iri=http://purl.obolibrary.org/obo/UBERON_0010314","structure with developmental contribution from neural crest")</f>
        <v/>
      </c>
      <c r="B3059" t="inlineStr">
        <is>
          <t>&lt;http://purl.obolibrary.org/obo/UBERON_0010314&gt;</t>
        </is>
      </c>
      <c r="C3059" t="inlineStr">
        <is>
          <t>layer V of area 6ld</t>
        </is>
      </c>
      <c r="D3059" t="inlineStr">
        <is>
          <t>&lt;http://purl.obolibrary.org/obo/DHBA_10809&gt;</t>
        </is>
      </c>
    </row>
    <row r="3060">
      <c r="A3060">
        <f>HYPERLINK("https://www.ebi.ac.uk/ols/ontologies/uberon/terms?iri=http://purl.obolibrary.org/obo/UBERON_0010314","structure with developmental contribution from neural crest")</f>
        <v/>
      </c>
      <c r="B3060" t="inlineStr">
        <is>
          <t>&lt;http://purl.obolibrary.org/obo/UBERON_0010314&gt;</t>
        </is>
      </c>
      <c r="C3060" t="inlineStr">
        <is>
          <t>layer VI of area 6ld</t>
        </is>
      </c>
      <c r="D3060" t="inlineStr">
        <is>
          <t>&lt;http://purl.obolibrary.org/obo/DHBA_10810&gt;</t>
        </is>
      </c>
    </row>
    <row r="3061">
      <c r="A3061">
        <f>HYPERLINK("https://www.ebi.ac.uk/ols/ontologies/uberon/terms?iri=http://purl.obolibrary.org/obo/UBERON_0010314","structure with developmental contribution from neural crest")</f>
        <v/>
      </c>
      <c r="B3061" t="inlineStr">
        <is>
          <t>&lt;http://purl.obolibrary.org/obo/UBERON_0010314&gt;</t>
        </is>
      </c>
      <c r="C3061" t="inlineStr">
        <is>
          <t>layer I of area 6lv</t>
        </is>
      </c>
      <c r="D3061" t="inlineStr">
        <is>
          <t>&lt;http://purl.obolibrary.org/obo/DHBA_10811&gt;</t>
        </is>
      </c>
    </row>
    <row r="3062">
      <c r="A3062">
        <f>HYPERLINK("https://www.ebi.ac.uk/ols/ontologies/uberon/terms?iri=http://purl.obolibrary.org/obo/UBERON_0010314","structure with developmental contribution from neural crest")</f>
        <v/>
      </c>
      <c r="B3062" t="inlineStr">
        <is>
          <t>&lt;http://purl.obolibrary.org/obo/UBERON_0010314&gt;</t>
        </is>
      </c>
      <c r="C3062" t="inlineStr">
        <is>
          <t>layer II of area 6lv</t>
        </is>
      </c>
      <c r="D3062" t="inlineStr">
        <is>
          <t>&lt;http://purl.obolibrary.org/obo/DHBA_10812&gt;</t>
        </is>
      </c>
    </row>
    <row r="3063">
      <c r="A3063">
        <f>HYPERLINK("https://www.ebi.ac.uk/ols/ontologies/uberon/terms?iri=http://purl.obolibrary.org/obo/UBERON_0010314","structure with developmental contribution from neural crest")</f>
        <v/>
      </c>
      <c r="B3063" t="inlineStr">
        <is>
          <t>&lt;http://purl.obolibrary.org/obo/UBERON_0010314&gt;</t>
        </is>
      </c>
      <c r="C3063" t="inlineStr">
        <is>
          <t>layer III of area 6lv</t>
        </is>
      </c>
      <c r="D3063" t="inlineStr">
        <is>
          <t>&lt;http://purl.obolibrary.org/obo/DHBA_10813&gt;</t>
        </is>
      </c>
    </row>
    <row r="3064">
      <c r="A3064">
        <f>HYPERLINK("https://www.ebi.ac.uk/ols/ontologies/uberon/terms?iri=http://purl.obolibrary.org/obo/UBERON_0010314","structure with developmental contribution from neural crest")</f>
        <v/>
      </c>
      <c r="B3064" t="inlineStr">
        <is>
          <t>&lt;http://purl.obolibrary.org/obo/UBERON_0010314&gt;</t>
        </is>
      </c>
      <c r="C3064" t="inlineStr">
        <is>
          <t>layer V of area 6lv</t>
        </is>
      </c>
      <c r="D3064" t="inlineStr">
        <is>
          <t>&lt;http://purl.obolibrary.org/obo/DHBA_10814&gt;</t>
        </is>
      </c>
    </row>
    <row r="3065">
      <c r="A3065">
        <f>HYPERLINK("https://www.ebi.ac.uk/ols/ontologies/uberon/terms?iri=http://purl.obolibrary.org/obo/UBERON_0010314","structure with developmental contribution from neural crest")</f>
        <v/>
      </c>
      <c r="B3065" t="inlineStr">
        <is>
          <t>&lt;http://purl.obolibrary.org/obo/UBERON_0010314&gt;</t>
        </is>
      </c>
      <c r="C3065" t="inlineStr">
        <is>
          <t>layer VI of area 6lv</t>
        </is>
      </c>
      <c r="D3065" t="inlineStr">
        <is>
          <t>&lt;http://purl.obolibrary.org/obo/DHBA_10815&gt;</t>
        </is>
      </c>
    </row>
    <row r="3066">
      <c r="A3066">
        <f>HYPERLINK("https://www.ebi.ac.uk/ols/ontologies/uberon/terms?iri=http://purl.obolibrary.org/obo/UBERON_0010314","structure with developmental contribution from neural crest")</f>
        <v/>
      </c>
      <c r="B3066" t="inlineStr">
        <is>
          <t>&lt;http://purl.obolibrary.org/obo/UBERON_0010314&gt;</t>
        </is>
      </c>
      <c r="C3066" t="inlineStr">
        <is>
          <t>layer I of area 6m</t>
        </is>
      </c>
      <c r="D3066" t="inlineStr">
        <is>
          <t>&lt;http://purl.obolibrary.org/obo/DHBA_10816&gt;</t>
        </is>
      </c>
    </row>
    <row r="3067">
      <c r="A3067">
        <f>HYPERLINK("https://www.ebi.ac.uk/ols/ontologies/uberon/terms?iri=http://purl.obolibrary.org/obo/UBERON_0010314","structure with developmental contribution from neural crest")</f>
        <v/>
      </c>
      <c r="B3067" t="inlineStr">
        <is>
          <t>&lt;http://purl.obolibrary.org/obo/UBERON_0010314&gt;</t>
        </is>
      </c>
      <c r="C3067" t="inlineStr">
        <is>
          <t>layer II of area 6m</t>
        </is>
      </c>
      <c r="D3067" t="inlineStr">
        <is>
          <t>&lt;http://purl.obolibrary.org/obo/DHBA_10817&gt;</t>
        </is>
      </c>
    </row>
    <row r="3068">
      <c r="A3068">
        <f>HYPERLINK("https://www.ebi.ac.uk/ols/ontologies/uberon/terms?iri=http://purl.obolibrary.org/obo/UBERON_0010314","structure with developmental contribution from neural crest")</f>
        <v/>
      </c>
      <c r="B3068" t="inlineStr">
        <is>
          <t>&lt;http://purl.obolibrary.org/obo/UBERON_0010314&gt;</t>
        </is>
      </c>
      <c r="C3068" t="inlineStr">
        <is>
          <t>layer III of area 6m</t>
        </is>
      </c>
      <c r="D3068" t="inlineStr">
        <is>
          <t>&lt;http://purl.obolibrary.org/obo/DHBA_10818&gt;</t>
        </is>
      </c>
    </row>
    <row r="3069">
      <c r="A3069">
        <f>HYPERLINK("https://www.ebi.ac.uk/ols/ontologies/uberon/terms?iri=http://purl.obolibrary.org/obo/UBERON_0010314","structure with developmental contribution from neural crest")</f>
        <v/>
      </c>
      <c r="B3069" t="inlineStr">
        <is>
          <t>&lt;http://purl.obolibrary.org/obo/UBERON_0010314&gt;</t>
        </is>
      </c>
      <c r="C3069" t="inlineStr">
        <is>
          <t>layer V of area 6m</t>
        </is>
      </c>
      <c r="D3069" t="inlineStr">
        <is>
          <t>&lt;http://purl.obolibrary.org/obo/DHBA_10819&gt;</t>
        </is>
      </c>
    </row>
    <row r="3070">
      <c r="A3070">
        <f>HYPERLINK("https://www.ebi.ac.uk/ols/ontologies/uberon/terms?iri=http://purl.obolibrary.org/obo/UBERON_0010314","structure with developmental contribution from neural crest")</f>
        <v/>
      </c>
      <c r="B3070" t="inlineStr">
        <is>
          <t>&lt;http://purl.obolibrary.org/obo/UBERON_0010314&gt;</t>
        </is>
      </c>
      <c r="C3070" t="inlineStr">
        <is>
          <t>layer VI of area 6m</t>
        </is>
      </c>
      <c r="D3070" t="inlineStr">
        <is>
          <t>&lt;http://purl.obolibrary.org/obo/DHBA_10820&gt;</t>
        </is>
      </c>
    </row>
    <row r="3071">
      <c r="A3071">
        <f>HYPERLINK("https://www.ebi.ac.uk/ols/ontologies/uberon/terms?iri=http://purl.obolibrary.org/obo/UBERON_0010314","structure with developmental contribution from neural crest")</f>
        <v/>
      </c>
      <c r="B3071" t="inlineStr">
        <is>
          <t>&lt;http://purl.obolibrary.org/obo/UBERON_0010314&gt;</t>
        </is>
      </c>
      <c r="C3071" t="inlineStr">
        <is>
          <t>layer I of area 8ld</t>
        </is>
      </c>
      <c r="D3071" t="inlineStr">
        <is>
          <t>&lt;http://purl.obolibrary.org/obo/DHBA_10821&gt;</t>
        </is>
      </c>
    </row>
    <row r="3072">
      <c r="A3072">
        <f>HYPERLINK("https://www.ebi.ac.uk/ols/ontologies/uberon/terms?iri=http://purl.obolibrary.org/obo/UBERON_0010314","structure with developmental contribution from neural crest")</f>
        <v/>
      </c>
      <c r="B3072" t="inlineStr">
        <is>
          <t>&lt;http://purl.obolibrary.org/obo/UBERON_0010314&gt;</t>
        </is>
      </c>
      <c r="C3072" t="inlineStr">
        <is>
          <t>layer II of area 8ld</t>
        </is>
      </c>
      <c r="D3072" t="inlineStr">
        <is>
          <t>&lt;http://purl.obolibrary.org/obo/DHBA_10822&gt;</t>
        </is>
      </c>
    </row>
    <row r="3073">
      <c r="A3073">
        <f>HYPERLINK("https://www.ebi.ac.uk/ols/ontologies/uberon/terms?iri=http://purl.obolibrary.org/obo/UBERON_0010314","structure with developmental contribution from neural crest")</f>
        <v/>
      </c>
      <c r="B3073" t="inlineStr">
        <is>
          <t>&lt;http://purl.obolibrary.org/obo/UBERON_0010314&gt;</t>
        </is>
      </c>
      <c r="C3073" t="inlineStr">
        <is>
          <t>layer III of area 8ld</t>
        </is>
      </c>
      <c r="D3073" t="inlineStr">
        <is>
          <t>&lt;http://purl.obolibrary.org/obo/DHBA_10823&gt;</t>
        </is>
      </c>
    </row>
    <row r="3074">
      <c r="A3074">
        <f>HYPERLINK("https://www.ebi.ac.uk/ols/ontologies/uberon/terms?iri=http://purl.obolibrary.org/obo/UBERON_0010314","structure with developmental contribution from neural crest")</f>
        <v/>
      </c>
      <c r="B3074" t="inlineStr">
        <is>
          <t>&lt;http://purl.obolibrary.org/obo/UBERON_0010314&gt;</t>
        </is>
      </c>
      <c r="C3074" t="inlineStr">
        <is>
          <t>layer IV of area 8ld</t>
        </is>
      </c>
      <c r="D3074" t="inlineStr">
        <is>
          <t>&lt;http://purl.obolibrary.org/obo/DHBA_10824&gt;</t>
        </is>
      </c>
    </row>
    <row r="3075">
      <c r="A3075">
        <f>HYPERLINK("https://www.ebi.ac.uk/ols/ontologies/uberon/terms?iri=http://purl.obolibrary.org/obo/UBERON_0010314","structure with developmental contribution from neural crest")</f>
        <v/>
      </c>
      <c r="B3075" t="inlineStr">
        <is>
          <t>&lt;http://purl.obolibrary.org/obo/UBERON_0010314&gt;</t>
        </is>
      </c>
      <c r="C3075" t="inlineStr">
        <is>
          <t>layer V of area 8ld</t>
        </is>
      </c>
      <c r="D3075" t="inlineStr">
        <is>
          <t>&lt;http://purl.obolibrary.org/obo/DHBA_10825&gt;</t>
        </is>
      </c>
    </row>
    <row r="3076">
      <c r="A3076">
        <f>HYPERLINK("https://www.ebi.ac.uk/ols/ontologies/uberon/terms?iri=http://purl.obolibrary.org/obo/UBERON_0010314","structure with developmental contribution from neural crest")</f>
        <v/>
      </c>
      <c r="B3076" t="inlineStr">
        <is>
          <t>&lt;http://purl.obolibrary.org/obo/UBERON_0010314&gt;</t>
        </is>
      </c>
      <c r="C3076" t="inlineStr">
        <is>
          <t>layer VI of area 8ld</t>
        </is>
      </c>
      <c r="D3076" t="inlineStr">
        <is>
          <t>&lt;http://purl.obolibrary.org/obo/DHBA_10826&gt;</t>
        </is>
      </c>
    </row>
    <row r="3077">
      <c r="A3077">
        <f>HYPERLINK("https://www.ebi.ac.uk/ols/ontologies/uberon/terms?iri=http://purl.obolibrary.org/obo/UBERON_0010314","structure with developmental contribution from neural crest")</f>
        <v/>
      </c>
      <c r="B3077" t="inlineStr">
        <is>
          <t>&lt;http://purl.obolibrary.org/obo/UBERON_0010314&gt;</t>
        </is>
      </c>
      <c r="C3077" t="inlineStr">
        <is>
          <t>layer I of area 8lv</t>
        </is>
      </c>
      <c r="D3077" t="inlineStr">
        <is>
          <t>&lt;http://purl.obolibrary.org/obo/DHBA_10827&gt;</t>
        </is>
      </c>
    </row>
    <row r="3078">
      <c r="A3078">
        <f>HYPERLINK("https://www.ebi.ac.uk/ols/ontologies/uberon/terms?iri=http://purl.obolibrary.org/obo/UBERON_0010314","structure with developmental contribution from neural crest")</f>
        <v/>
      </c>
      <c r="B3078" t="inlineStr">
        <is>
          <t>&lt;http://purl.obolibrary.org/obo/UBERON_0010314&gt;</t>
        </is>
      </c>
      <c r="C3078" t="inlineStr">
        <is>
          <t>layer II of area 8lv</t>
        </is>
      </c>
      <c r="D3078" t="inlineStr">
        <is>
          <t>&lt;http://purl.obolibrary.org/obo/DHBA_10828&gt;</t>
        </is>
      </c>
    </row>
    <row r="3079">
      <c r="A3079">
        <f>HYPERLINK("https://www.ebi.ac.uk/ols/ontologies/uberon/terms?iri=http://purl.obolibrary.org/obo/UBERON_0010314","structure with developmental contribution from neural crest")</f>
        <v/>
      </c>
      <c r="B3079" t="inlineStr">
        <is>
          <t>&lt;http://purl.obolibrary.org/obo/UBERON_0010314&gt;</t>
        </is>
      </c>
      <c r="C3079" t="inlineStr">
        <is>
          <t>layer III of area 8lv</t>
        </is>
      </c>
      <c r="D3079" t="inlineStr">
        <is>
          <t>&lt;http://purl.obolibrary.org/obo/DHBA_10829&gt;</t>
        </is>
      </c>
    </row>
    <row r="3080">
      <c r="A3080">
        <f>HYPERLINK("https://www.ebi.ac.uk/ols/ontologies/uberon/terms?iri=http://purl.obolibrary.org/obo/UBERON_0010314","structure with developmental contribution from neural crest")</f>
        <v/>
      </c>
      <c r="B3080" t="inlineStr">
        <is>
          <t>&lt;http://purl.obolibrary.org/obo/UBERON_0010314&gt;</t>
        </is>
      </c>
      <c r="C3080" t="inlineStr">
        <is>
          <t>layer IV of area 8lv</t>
        </is>
      </c>
      <c r="D3080" t="inlineStr">
        <is>
          <t>&lt;http://purl.obolibrary.org/obo/DHBA_10830&gt;</t>
        </is>
      </c>
    </row>
    <row r="3081">
      <c r="A3081">
        <f>HYPERLINK("https://www.ebi.ac.uk/ols/ontologies/uberon/terms?iri=http://purl.obolibrary.org/obo/UBERON_0010314","structure with developmental contribution from neural crest")</f>
        <v/>
      </c>
      <c r="B3081" t="inlineStr">
        <is>
          <t>&lt;http://purl.obolibrary.org/obo/UBERON_0010314&gt;</t>
        </is>
      </c>
      <c r="C3081" t="inlineStr">
        <is>
          <t>layer V of area 8lv</t>
        </is>
      </c>
      <c r="D3081" t="inlineStr">
        <is>
          <t>&lt;http://purl.obolibrary.org/obo/DHBA_10831&gt;</t>
        </is>
      </c>
    </row>
    <row r="3082">
      <c r="A3082">
        <f>HYPERLINK("https://www.ebi.ac.uk/ols/ontologies/uberon/terms?iri=http://purl.obolibrary.org/obo/UBERON_0010314","structure with developmental contribution from neural crest")</f>
        <v/>
      </c>
      <c r="B3082" t="inlineStr">
        <is>
          <t>&lt;http://purl.obolibrary.org/obo/UBERON_0010314&gt;</t>
        </is>
      </c>
      <c r="C3082" t="inlineStr">
        <is>
          <t>layer VI of area 8lv</t>
        </is>
      </c>
      <c r="D3082" t="inlineStr">
        <is>
          <t>&lt;http://purl.obolibrary.org/obo/DHBA_10832&gt;</t>
        </is>
      </c>
    </row>
    <row r="3083">
      <c r="A3083">
        <f>HYPERLINK("https://www.ebi.ac.uk/ols/ontologies/uberon/terms?iri=http://purl.obolibrary.org/obo/UBERON_0010314","structure with developmental contribution from neural crest")</f>
        <v/>
      </c>
      <c r="B3083" t="inlineStr">
        <is>
          <t>&lt;http://purl.obolibrary.org/obo/UBERON_0010314&gt;</t>
        </is>
      </c>
      <c r="C3083" t="inlineStr">
        <is>
          <t>layer I of area 8m</t>
        </is>
      </c>
      <c r="D3083" t="inlineStr">
        <is>
          <t>&lt;http://purl.obolibrary.org/obo/DHBA_10833&gt;</t>
        </is>
      </c>
    </row>
    <row r="3084">
      <c r="A3084">
        <f>HYPERLINK("https://www.ebi.ac.uk/ols/ontologies/uberon/terms?iri=http://purl.obolibrary.org/obo/UBERON_0010314","structure with developmental contribution from neural crest")</f>
        <v/>
      </c>
      <c r="B3084" t="inlineStr">
        <is>
          <t>&lt;http://purl.obolibrary.org/obo/UBERON_0010314&gt;</t>
        </is>
      </c>
      <c r="C3084" t="inlineStr">
        <is>
          <t>layer II of area 8m</t>
        </is>
      </c>
      <c r="D3084" t="inlineStr">
        <is>
          <t>&lt;http://purl.obolibrary.org/obo/DHBA_10834&gt;</t>
        </is>
      </c>
    </row>
    <row r="3085">
      <c r="A3085">
        <f>HYPERLINK("https://www.ebi.ac.uk/ols/ontologies/uberon/terms?iri=http://purl.obolibrary.org/obo/UBERON_0010314","structure with developmental contribution from neural crest")</f>
        <v/>
      </c>
      <c r="B3085" t="inlineStr">
        <is>
          <t>&lt;http://purl.obolibrary.org/obo/UBERON_0010314&gt;</t>
        </is>
      </c>
      <c r="C3085" t="inlineStr">
        <is>
          <t>layer III of area 8m</t>
        </is>
      </c>
      <c r="D3085" t="inlineStr">
        <is>
          <t>&lt;http://purl.obolibrary.org/obo/DHBA_10835&gt;</t>
        </is>
      </c>
    </row>
    <row r="3086">
      <c r="A3086">
        <f>HYPERLINK("https://www.ebi.ac.uk/ols/ontologies/uberon/terms?iri=http://purl.obolibrary.org/obo/UBERON_0010314","structure with developmental contribution from neural crest")</f>
        <v/>
      </c>
      <c r="B3086" t="inlineStr">
        <is>
          <t>&lt;http://purl.obolibrary.org/obo/UBERON_0010314&gt;</t>
        </is>
      </c>
      <c r="C3086" t="inlineStr">
        <is>
          <t>layer IV of area 8m</t>
        </is>
      </c>
      <c r="D3086" t="inlineStr">
        <is>
          <t>&lt;http://purl.obolibrary.org/obo/DHBA_10836&gt;</t>
        </is>
      </c>
    </row>
    <row r="3087">
      <c r="A3087">
        <f>HYPERLINK("https://www.ebi.ac.uk/ols/ontologies/uberon/terms?iri=http://purl.obolibrary.org/obo/UBERON_0010314","structure with developmental contribution from neural crest")</f>
        <v/>
      </c>
      <c r="B3087" t="inlineStr">
        <is>
          <t>&lt;http://purl.obolibrary.org/obo/UBERON_0010314&gt;</t>
        </is>
      </c>
      <c r="C3087" t="inlineStr">
        <is>
          <t>layer V of area 8m</t>
        </is>
      </c>
      <c r="D3087" t="inlineStr">
        <is>
          <t>&lt;http://purl.obolibrary.org/obo/DHBA_10837&gt;</t>
        </is>
      </c>
    </row>
    <row r="3088">
      <c r="A3088">
        <f>HYPERLINK("https://www.ebi.ac.uk/ols/ontologies/uberon/terms?iri=http://purl.obolibrary.org/obo/UBERON_0010314","structure with developmental contribution from neural crest")</f>
        <v/>
      </c>
      <c r="B3088" t="inlineStr">
        <is>
          <t>&lt;http://purl.obolibrary.org/obo/UBERON_0010314&gt;</t>
        </is>
      </c>
      <c r="C3088" t="inlineStr">
        <is>
          <t>layer VI of area 8m</t>
        </is>
      </c>
      <c r="D3088" t="inlineStr">
        <is>
          <t>&lt;http://purl.obolibrary.org/obo/DHBA_10838&gt;</t>
        </is>
      </c>
    </row>
    <row r="3089">
      <c r="A3089">
        <f>HYPERLINK("https://www.ebi.ac.uk/ols/ontologies/uberon/terms?iri=http://purl.obolibrary.org/obo/UBERON_0010314","structure with developmental contribution from neural crest")</f>
        <v/>
      </c>
      <c r="B3089" t="inlineStr">
        <is>
          <t>&lt;http://purl.obolibrary.org/obo/UBERON_0010314&gt;</t>
        </is>
      </c>
      <c r="C3089" t="inlineStr">
        <is>
          <t>layer I of area 9l</t>
        </is>
      </c>
      <c r="D3089" t="inlineStr">
        <is>
          <t>&lt;http://purl.obolibrary.org/obo/DHBA_10839&gt;</t>
        </is>
      </c>
    </row>
    <row r="3090">
      <c r="A3090">
        <f>HYPERLINK("https://www.ebi.ac.uk/ols/ontologies/uberon/terms?iri=http://purl.obolibrary.org/obo/UBERON_0010314","structure with developmental contribution from neural crest")</f>
        <v/>
      </c>
      <c r="B3090" t="inlineStr">
        <is>
          <t>&lt;http://purl.obolibrary.org/obo/UBERON_0010314&gt;</t>
        </is>
      </c>
      <c r="C3090" t="inlineStr">
        <is>
          <t>layer II of area 9l</t>
        </is>
      </c>
      <c r="D3090" t="inlineStr">
        <is>
          <t>&lt;http://purl.obolibrary.org/obo/DHBA_10840&gt;</t>
        </is>
      </c>
    </row>
    <row r="3091">
      <c r="A3091">
        <f>HYPERLINK("https://www.ebi.ac.uk/ols/ontologies/uberon/terms?iri=http://purl.obolibrary.org/obo/UBERON_0010314","structure with developmental contribution from neural crest")</f>
        <v/>
      </c>
      <c r="B3091" t="inlineStr">
        <is>
          <t>&lt;http://purl.obolibrary.org/obo/UBERON_0010314&gt;</t>
        </is>
      </c>
      <c r="C3091" t="inlineStr">
        <is>
          <t>layer III of area 9l</t>
        </is>
      </c>
      <c r="D3091" t="inlineStr">
        <is>
          <t>&lt;http://purl.obolibrary.org/obo/DHBA_10841&gt;</t>
        </is>
      </c>
    </row>
    <row r="3092">
      <c r="A3092">
        <f>HYPERLINK("https://www.ebi.ac.uk/ols/ontologies/uberon/terms?iri=http://purl.obolibrary.org/obo/UBERON_0010314","structure with developmental contribution from neural crest")</f>
        <v/>
      </c>
      <c r="B3092" t="inlineStr">
        <is>
          <t>&lt;http://purl.obolibrary.org/obo/UBERON_0010314&gt;</t>
        </is>
      </c>
      <c r="C3092" t="inlineStr">
        <is>
          <t>layer IV of area 9l</t>
        </is>
      </c>
      <c r="D3092" t="inlineStr">
        <is>
          <t>&lt;http://purl.obolibrary.org/obo/DHBA_10842&gt;</t>
        </is>
      </c>
    </row>
    <row r="3093">
      <c r="A3093">
        <f>HYPERLINK("https://www.ebi.ac.uk/ols/ontologies/uberon/terms?iri=http://purl.obolibrary.org/obo/UBERON_0010314","structure with developmental contribution from neural crest")</f>
        <v/>
      </c>
      <c r="B3093" t="inlineStr">
        <is>
          <t>&lt;http://purl.obolibrary.org/obo/UBERON_0010314&gt;</t>
        </is>
      </c>
      <c r="C3093" t="inlineStr">
        <is>
          <t>layer V of area 9l</t>
        </is>
      </c>
      <c r="D3093" t="inlineStr">
        <is>
          <t>&lt;http://purl.obolibrary.org/obo/DHBA_10843&gt;</t>
        </is>
      </c>
    </row>
    <row r="3094">
      <c r="A3094">
        <f>HYPERLINK("https://www.ebi.ac.uk/ols/ontologies/uberon/terms?iri=http://purl.obolibrary.org/obo/UBERON_0010314","structure with developmental contribution from neural crest")</f>
        <v/>
      </c>
      <c r="B3094" t="inlineStr">
        <is>
          <t>&lt;http://purl.obolibrary.org/obo/UBERON_0010314&gt;</t>
        </is>
      </c>
      <c r="C3094" t="inlineStr">
        <is>
          <t>layer VI of area 9l</t>
        </is>
      </c>
      <c r="D3094" t="inlineStr">
        <is>
          <t>&lt;http://purl.obolibrary.org/obo/DHBA_10844&gt;</t>
        </is>
      </c>
    </row>
    <row r="3095">
      <c r="A3095">
        <f>HYPERLINK("https://www.ebi.ac.uk/ols/ontologies/uberon/terms?iri=http://purl.obolibrary.org/obo/UBERON_0010314","structure with developmental contribution from neural crest")</f>
        <v/>
      </c>
      <c r="B3095" t="inlineStr">
        <is>
          <t>&lt;http://purl.obolibrary.org/obo/UBERON_0010314&gt;</t>
        </is>
      </c>
      <c r="C3095" t="inlineStr">
        <is>
          <t>layer I of area 9m</t>
        </is>
      </c>
      <c r="D3095" t="inlineStr">
        <is>
          <t>&lt;http://purl.obolibrary.org/obo/DHBA_10845&gt;</t>
        </is>
      </c>
    </row>
    <row r="3096">
      <c r="A3096">
        <f>HYPERLINK("https://www.ebi.ac.uk/ols/ontologies/uberon/terms?iri=http://purl.obolibrary.org/obo/UBERON_0010314","structure with developmental contribution from neural crest")</f>
        <v/>
      </c>
      <c r="B3096" t="inlineStr">
        <is>
          <t>&lt;http://purl.obolibrary.org/obo/UBERON_0010314&gt;</t>
        </is>
      </c>
      <c r="C3096" t="inlineStr">
        <is>
          <t>layer II of area 9m</t>
        </is>
      </c>
      <c r="D3096" t="inlineStr">
        <is>
          <t>&lt;http://purl.obolibrary.org/obo/DHBA_10846&gt;</t>
        </is>
      </c>
    </row>
    <row r="3097">
      <c r="A3097">
        <f>HYPERLINK("https://www.ebi.ac.uk/ols/ontologies/uberon/terms?iri=http://purl.obolibrary.org/obo/UBERON_0010314","structure with developmental contribution from neural crest")</f>
        <v/>
      </c>
      <c r="B3097" t="inlineStr">
        <is>
          <t>&lt;http://purl.obolibrary.org/obo/UBERON_0010314&gt;</t>
        </is>
      </c>
      <c r="C3097" t="inlineStr">
        <is>
          <t>layer III of area 9m</t>
        </is>
      </c>
      <c r="D3097" t="inlineStr">
        <is>
          <t>&lt;http://purl.obolibrary.org/obo/DHBA_10847&gt;</t>
        </is>
      </c>
    </row>
    <row r="3098">
      <c r="A3098">
        <f>HYPERLINK("https://www.ebi.ac.uk/ols/ontologies/uberon/terms?iri=http://purl.obolibrary.org/obo/UBERON_0010314","structure with developmental contribution from neural crest")</f>
        <v/>
      </c>
      <c r="B3098" t="inlineStr">
        <is>
          <t>&lt;http://purl.obolibrary.org/obo/UBERON_0010314&gt;</t>
        </is>
      </c>
      <c r="C3098" t="inlineStr">
        <is>
          <t>layer IV of area 9m</t>
        </is>
      </c>
      <c r="D3098" t="inlineStr">
        <is>
          <t>&lt;http://purl.obolibrary.org/obo/DHBA_10848&gt;</t>
        </is>
      </c>
    </row>
    <row r="3099">
      <c r="A3099">
        <f>HYPERLINK("https://www.ebi.ac.uk/ols/ontologies/uberon/terms?iri=http://purl.obolibrary.org/obo/UBERON_0010314","structure with developmental contribution from neural crest")</f>
        <v/>
      </c>
      <c r="B3099" t="inlineStr">
        <is>
          <t>&lt;http://purl.obolibrary.org/obo/UBERON_0010314&gt;</t>
        </is>
      </c>
      <c r="C3099" t="inlineStr">
        <is>
          <t>layer V of area 9m</t>
        </is>
      </c>
      <c r="D3099" t="inlineStr">
        <is>
          <t>&lt;http://purl.obolibrary.org/obo/DHBA_10849&gt;</t>
        </is>
      </c>
    </row>
    <row r="3100">
      <c r="A3100">
        <f>HYPERLINK("https://www.ebi.ac.uk/ols/ontologies/uberon/terms?iri=http://purl.obolibrary.org/obo/UBERON_0010314","structure with developmental contribution from neural crest")</f>
        <v/>
      </c>
      <c r="B3100" t="inlineStr">
        <is>
          <t>&lt;http://purl.obolibrary.org/obo/UBERON_0010314&gt;</t>
        </is>
      </c>
      <c r="C3100" t="inlineStr">
        <is>
          <t>layer VI of area 9m</t>
        </is>
      </c>
      <c r="D3100" t="inlineStr">
        <is>
          <t>&lt;http://purl.obolibrary.org/obo/DHBA_10850&gt;</t>
        </is>
      </c>
    </row>
    <row r="3101">
      <c r="A3101">
        <f>HYPERLINK("https://www.ebi.ac.uk/ols/ontologies/uberon/terms?iri=http://purl.obolibrary.org/obo/UBERON_0010314","structure with developmental contribution from neural crest")</f>
        <v/>
      </c>
      <c r="B3101" t="inlineStr">
        <is>
          <t>&lt;http://purl.obolibrary.org/obo/UBERON_0010314&gt;</t>
        </is>
      </c>
      <c r="C3101" t="inlineStr">
        <is>
          <t>layer I of area 9/46d</t>
        </is>
      </c>
      <c r="D3101" t="inlineStr">
        <is>
          <t>&lt;http://purl.obolibrary.org/obo/DHBA_10851&gt;</t>
        </is>
      </c>
    </row>
    <row r="3102">
      <c r="A3102">
        <f>HYPERLINK("https://www.ebi.ac.uk/ols/ontologies/uberon/terms?iri=http://purl.obolibrary.org/obo/UBERON_0010314","structure with developmental contribution from neural crest")</f>
        <v/>
      </c>
      <c r="B3102" t="inlineStr">
        <is>
          <t>&lt;http://purl.obolibrary.org/obo/UBERON_0010314&gt;</t>
        </is>
      </c>
      <c r="C3102" t="inlineStr">
        <is>
          <t>layer II of area 9/46d</t>
        </is>
      </c>
      <c r="D3102" t="inlineStr">
        <is>
          <t>&lt;http://purl.obolibrary.org/obo/DHBA_10852&gt;</t>
        </is>
      </c>
    </row>
    <row r="3103">
      <c r="A3103">
        <f>HYPERLINK("https://www.ebi.ac.uk/ols/ontologies/uberon/terms?iri=http://purl.obolibrary.org/obo/UBERON_0010314","structure with developmental contribution from neural crest")</f>
        <v/>
      </c>
      <c r="B3103" t="inlineStr">
        <is>
          <t>&lt;http://purl.obolibrary.org/obo/UBERON_0010314&gt;</t>
        </is>
      </c>
      <c r="C3103" t="inlineStr">
        <is>
          <t>layer III of area 9/46d</t>
        </is>
      </c>
      <c r="D3103" t="inlineStr">
        <is>
          <t>&lt;http://purl.obolibrary.org/obo/DHBA_10853&gt;</t>
        </is>
      </c>
    </row>
    <row r="3104">
      <c r="A3104">
        <f>HYPERLINK("https://www.ebi.ac.uk/ols/ontologies/uberon/terms?iri=http://purl.obolibrary.org/obo/UBERON_0010314","structure with developmental contribution from neural crest")</f>
        <v/>
      </c>
      <c r="B3104" t="inlineStr">
        <is>
          <t>&lt;http://purl.obolibrary.org/obo/UBERON_0010314&gt;</t>
        </is>
      </c>
      <c r="C3104" t="inlineStr">
        <is>
          <t>layer IV of area 9/46d</t>
        </is>
      </c>
      <c r="D3104" t="inlineStr">
        <is>
          <t>&lt;http://purl.obolibrary.org/obo/DHBA_10854&gt;</t>
        </is>
      </c>
    </row>
    <row r="3105">
      <c r="A3105">
        <f>HYPERLINK("https://www.ebi.ac.uk/ols/ontologies/uberon/terms?iri=http://purl.obolibrary.org/obo/UBERON_0010314","structure with developmental contribution from neural crest")</f>
        <v/>
      </c>
      <c r="B3105" t="inlineStr">
        <is>
          <t>&lt;http://purl.obolibrary.org/obo/UBERON_0010314&gt;</t>
        </is>
      </c>
      <c r="C3105" t="inlineStr">
        <is>
          <t>layer V of area 9/46d</t>
        </is>
      </c>
      <c r="D3105" t="inlineStr">
        <is>
          <t>&lt;http://purl.obolibrary.org/obo/DHBA_10855&gt;</t>
        </is>
      </c>
    </row>
    <row r="3106">
      <c r="A3106">
        <f>HYPERLINK("https://www.ebi.ac.uk/ols/ontologies/uberon/terms?iri=http://purl.obolibrary.org/obo/UBERON_0010314","structure with developmental contribution from neural crest")</f>
        <v/>
      </c>
      <c r="B3106" t="inlineStr">
        <is>
          <t>&lt;http://purl.obolibrary.org/obo/UBERON_0010314&gt;</t>
        </is>
      </c>
      <c r="C3106" t="inlineStr">
        <is>
          <t>layer VI of area 9/46d</t>
        </is>
      </c>
      <c r="D3106" t="inlineStr">
        <is>
          <t>&lt;http://purl.obolibrary.org/obo/DHBA_10856&gt;</t>
        </is>
      </c>
    </row>
    <row r="3107">
      <c r="A3107">
        <f>HYPERLINK("https://www.ebi.ac.uk/ols/ontologies/uberon/terms?iri=http://purl.obolibrary.org/obo/UBERON_0010314","structure with developmental contribution from neural crest")</f>
        <v/>
      </c>
      <c r="B3107" t="inlineStr">
        <is>
          <t>&lt;http://purl.obolibrary.org/obo/UBERON_0010314&gt;</t>
        </is>
      </c>
      <c r="C3107" t="inlineStr">
        <is>
          <t>layer I of area 9/46v</t>
        </is>
      </c>
      <c r="D3107" t="inlineStr">
        <is>
          <t>&lt;http://purl.obolibrary.org/obo/DHBA_10857&gt;</t>
        </is>
      </c>
    </row>
    <row r="3108">
      <c r="A3108">
        <f>HYPERLINK("https://www.ebi.ac.uk/ols/ontologies/uberon/terms?iri=http://purl.obolibrary.org/obo/UBERON_0010314","structure with developmental contribution from neural crest")</f>
        <v/>
      </c>
      <c r="B3108" t="inlineStr">
        <is>
          <t>&lt;http://purl.obolibrary.org/obo/UBERON_0010314&gt;</t>
        </is>
      </c>
      <c r="C3108" t="inlineStr">
        <is>
          <t>layer II of area 9/46v</t>
        </is>
      </c>
      <c r="D3108" t="inlineStr">
        <is>
          <t>&lt;http://purl.obolibrary.org/obo/DHBA_10858&gt;</t>
        </is>
      </c>
    </row>
    <row r="3109">
      <c r="A3109">
        <f>HYPERLINK("https://www.ebi.ac.uk/ols/ontologies/uberon/terms?iri=http://purl.obolibrary.org/obo/UBERON_0010314","structure with developmental contribution from neural crest")</f>
        <v/>
      </c>
      <c r="B3109" t="inlineStr">
        <is>
          <t>&lt;http://purl.obolibrary.org/obo/UBERON_0010314&gt;</t>
        </is>
      </c>
      <c r="C3109" t="inlineStr">
        <is>
          <t>layer III of area 9/46v</t>
        </is>
      </c>
      <c r="D3109" t="inlineStr">
        <is>
          <t>&lt;http://purl.obolibrary.org/obo/DHBA_10859&gt;</t>
        </is>
      </c>
    </row>
    <row r="3110">
      <c r="A3110">
        <f>HYPERLINK("https://www.ebi.ac.uk/ols/ontologies/uberon/terms?iri=http://purl.obolibrary.org/obo/UBERON_0010314","structure with developmental contribution from neural crest")</f>
        <v/>
      </c>
      <c r="B3110" t="inlineStr">
        <is>
          <t>&lt;http://purl.obolibrary.org/obo/UBERON_0010314&gt;</t>
        </is>
      </c>
      <c r="C3110" t="inlineStr">
        <is>
          <t>layer IV of area 9/46v</t>
        </is>
      </c>
      <c r="D3110" t="inlineStr">
        <is>
          <t>&lt;http://purl.obolibrary.org/obo/DHBA_10860&gt;</t>
        </is>
      </c>
    </row>
    <row r="3111">
      <c r="A3111">
        <f>HYPERLINK("https://www.ebi.ac.uk/ols/ontologies/uberon/terms?iri=http://purl.obolibrary.org/obo/UBERON_0010314","structure with developmental contribution from neural crest")</f>
        <v/>
      </c>
      <c r="B3111" t="inlineStr">
        <is>
          <t>&lt;http://purl.obolibrary.org/obo/UBERON_0010314&gt;</t>
        </is>
      </c>
      <c r="C3111" t="inlineStr">
        <is>
          <t>layer V of area 9/46v</t>
        </is>
      </c>
      <c r="D3111" t="inlineStr">
        <is>
          <t>&lt;http://purl.obolibrary.org/obo/DHBA_10861&gt;</t>
        </is>
      </c>
    </row>
    <row r="3112">
      <c r="A3112">
        <f>HYPERLINK("https://www.ebi.ac.uk/ols/ontologies/uberon/terms?iri=http://purl.obolibrary.org/obo/UBERON_0010314","structure with developmental contribution from neural crest")</f>
        <v/>
      </c>
      <c r="B3112" t="inlineStr">
        <is>
          <t>&lt;http://purl.obolibrary.org/obo/UBERON_0010314&gt;</t>
        </is>
      </c>
      <c r="C3112" t="inlineStr">
        <is>
          <t>layer VI of area 9/46v</t>
        </is>
      </c>
      <c r="D3112" t="inlineStr">
        <is>
          <t>&lt;http://purl.obolibrary.org/obo/DHBA_10862&gt;</t>
        </is>
      </c>
    </row>
    <row r="3113">
      <c r="A3113">
        <f>HYPERLINK("https://www.ebi.ac.uk/ols/ontologies/uberon/terms?iri=http://purl.obolibrary.org/obo/UBERON_0010314","structure with developmental contribution from neural crest")</f>
        <v/>
      </c>
      <c r="B3113" t="inlineStr">
        <is>
          <t>&lt;http://purl.obolibrary.org/obo/UBERON_0010314&gt;</t>
        </is>
      </c>
      <c r="C3113" t="inlineStr">
        <is>
          <t>dorsal subdivision of area 46</t>
        </is>
      </c>
      <c r="D3113" t="inlineStr">
        <is>
          <t>&lt;http://purl.obolibrary.org/obo/DHBA_10863&gt;</t>
        </is>
      </c>
    </row>
    <row r="3114">
      <c r="A3114">
        <f>HYPERLINK("https://www.ebi.ac.uk/ols/ontologies/uberon/terms?iri=http://purl.obolibrary.org/obo/UBERON_0010314","structure with developmental contribution from neural crest")</f>
        <v/>
      </c>
      <c r="B3114" t="inlineStr">
        <is>
          <t>&lt;http://purl.obolibrary.org/obo/UBERON_0010314&gt;</t>
        </is>
      </c>
      <c r="C3114" t="inlineStr">
        <is>
          <t>layer I of area 46d</t>
        </is>
      </c>
      <c r="D3114" t="inlineStr">
        <is>
          <t>&lt;http://purl.obolibrary.org/obo/DHBA_10864&gt;</t>
        </is>
      </c>
    </row>
    <row r="3115">
      <c r="A3115">
        <f>HYPERLINK("https://www.ebi.ac.uk/ols/ontologies/uberon/terms?iri=http://purl.obolibrary.org/obo/UBERON_0010314","structure with developmental contribution from neural crest")</f>
        <v/>
      </c>
      <c r="B3115" t="inlineStr">
        <is>
          <t>&lt;http://purl.obolibrary.org/obo/UBERON_0010314&gt;</t>
        </is>
      </c>
      <c r="C3115" t="inlineStr">
        <is>
          <t>layer II of area 46d</t>
        </is>
      </c>
      <c r="D3115" t="inlineStr">
        <is>
          <t>&lt;http://purl.obolibrary.org/obo/DHBA_10865&gt;</t>
        </is>
      </c>
    </row>
    <row r="3116">
      <c r="A3116">
        <f>HYPERLINK("https://www.ebi.ac.uk/ols/ontologies/uberon/terms?iri=http://purl.obolibrary.org/obo/UBERON_0010314","structure with developmental contribution from neural crest")</f>
        <v/>
      </c>
      <c r="B3116" t="inlineStr">
        <is>
          <t>&lt;http://purl.obolibrary.org/obo/UBERON_0010314&gt;</t>
        </is>
      </c>
      <c r="C3116" t="inlineStr">
        <is>
          <t>layer III of area 46d</t>
        </is>
      </c>
      <c r="D3116" t="inlineStr">
        <is>
          <t>&lt;http://purl.obolibrary.org/obo/DHBA_10866&gt;</t>
        </is>
      </c>
    </row>
    <row r="3117">
      <c r="A3117">
        <f>HYPERLINK("https://www.ebi.ac.uk/ols/ontologies/uberon/terms?iri=http://purl.obolibrary.org/obo/UBERON_0010314","structure with developmental contribution from neural crest")</f>
        <v/>
      </c>
      <c r="B3117" t="inlineStr">
        <is>
          <t>&lt;http://purl.obolibrary.org/obo/UBERON_0010314&gt;</t>
        </is>
      </c>
      <c r="C3117" t="inlineStr">
        <is>
          <t>layer IV of area 46d</t>
        </is>
      </c>
      <c r="D3117" t="inlineStr">
        <is>
          <t>&lt;http://purl.obolibrary.org/obo/DHBA_10867&gt;</t>
        </is>
      </c>
    </row>
    <row r="3118">
      <c r="A3118">
        <f>HYPERLINK("https://www.ebi.ac.uk/ols/ontologies/uberon/terms?iri=http://purl.obolibrary.org/obo/UBERON_0010314","structure with developmental contribution from neural crest")</f>
        <v/>
      </c>
      <c r="B3118" t="inlineStr">
        <is>
          <t>&lt;http://purl.obolibrary.org/obo/UBERON_0010314&gt;</t>
        </is>
      </c>
      <c r="C3118" t="inlineStr">
        <is>
          <t>layer V of area 46d</t>
        </is>
      </c>
      <c r="D3118" t="inlineStr">
        <is>
          <t>&lt;http://purl.obolibrary.org/obo/DHBA_10868&gt;</t>
        </is>
      </c>
    </row>
    <row r="3119">
      <c r="A3119">
        <f>HYPERLINK("https://www.ebi.ac.uk/ols/ontologies/uberon/terms?iri=http://purl.obolibrary.org/obo/UBERON_0010314","structure with developmental contribution from neural crest")</f>
        <v/>
      </c>
      <c r="B3119" t="inlineStr">
        <is>
          <t>&lt;http://purl.obolibrary.org/obo/UBERON_0010314&gt;</t>
        </is>
      </c>
      <c r="C3119" t="inlineStr">
        <is>
          <t>layer VI of area 46d</t>
        </is>
      </c>
      <c r="D3119" t="inlineStr">
        <is>
          <t>&lt;http://purl.obolibrary.org/obo/DHBA_10869&gt;</t>
        </is>
      </c>
    </row>
    <row r="3120">
      <c r="A3120">
        <f>HYPERLINK("https://www.ebi.ac.uk/ols/ontologies/uberon/terms?iri=http://purl.obolibrary.org/obo/UBERON_0010314","structure with developmental contribution from neural crest")</f>
        <v/>
      </c>
      <c r="B3120" t="inlineStr">
        <is>
          <t>&lt;http://purl.obolibrary.org/obo/UBERON_0010314&gt;</t>
        </is>
      </c>
      <c r="C3120" t="inlineStr">
        <is>
          <t>ventral subdivision of area 46</t>
        </is>
      </c>
      <c r="D3120" t="inlineStr">
        <is>
          <t>&lt;http://purl.obolibrary.org/obo/DHBA_10870&gt;</t>
        </is>
      </c>
    </row>
    <row r="3121">
      <c r="A3121">
        <f>HYPERLINK("https://www.ebi.ac.uk/ols/ontologies/uberon/terms?iri=http://purl.obolibrary.org/obo/UBERON_0010314","structure with developmental contribution from neural crest")</f>
        <v/>
      </c>
      <c r="B3121" t="inlineStr">
        <is>
          <t>&lt;http://purl.obolibrary.org/obo/UBERON_0010314&gt;</t>
        </is>
      </c>
      <c r="C3121" t="inlineStr">
        <is>
          <t>layer I of area 46v</t>
        </is>
      </c>
      <c r="D3121" t="inlineStr">
        <is>
          <t>&lt;http://purl.obolibrary.org/obo/DHBA_10871&gt;</t>
        </is>
      </c>
    </row>
    <row r="3122">
      <c r="A3122">
        <f>HYPERLINK("https://www.ebi.ac.uk/ols/ontologies/uberon/terms?iri=http://purl.obolibrary.org/obo/UBERON_0010314","structure with developmental contribution from neural crest")</f>
        <v/>
      </c>
      <c r="B3122" t="inlineStr">
        <is>
          <t>&lt;http://purl.obolibrary.org/obo/UBERON_0010314&gt;</t>
        </is>
      </c>
      <c r="C3122" t="inlineStr">
        <is>
          <t>layer II of area 46v</t>
        </is>
      </c>
      <c r="D3122" t="inlineStr">
        <is>
          <t>&lt;http://purl.obolibrary.org/obo/DHBA_10872&gt;</t>
        </is>
      </c>
    </row>
    <row r="3123">
      <c r="A3123">
        <f>HYPERLINK("https://www.ebi.ac.uk/ols/ontologies/uberon/terms?iri=http://purl.obolibrary.org/obo/UBERON_0010314","structure with developmental contribution from neural crest")</f>
        <v/>
      </c>
      <c r="B3123" t="inlineStr">
        <is>
          <t>&lt;http://purl.obolibrary.org/obo/UBERON_0010314&gt;</t>
        </is>
      </c>
      <c r="C3123" t="inlineStr">
        <is>
          <t>layer III of area 46v</t>
        </is>
      </c>
      <c r="D3123" t="inlineStr">
        <is>
          <t>&lt;http://purl.obolibrary.org/obo/DHBA_10873&gt;</t>
        </is>
      </c>
    </row>
    <row r="3124">
      <c r="A3124">
        <f>HYPERLINK("https://www.ebi.ac.uk/ols/ontologies/uberon/terms?iri=http://purl.obolibrary.org/obo/UBERON_0010314","structure with developmental contribution from neural crest")</f>
        <v/>
      </c>
      <c r="B3124" t="inlineStr">
        <is>
          <t>&lt;http://purl.obolibrary.org/obo/UBERON_0010314&gt;</t>
        </is>
      </c>
      <c r="C3124" t="inlineStr">
        <is>
          <t>layer IV of area 46v</t>
        </is>
      </c>
      <c r="D3124" t="inlineStr">
        <is>
          <t>&lt;http://purl.obolibrary.org/obo/DHBA_10874&gt;</t>
        </is>
      </c>
    </row>
    <row r="3125">
      <c r="A3125">
        <f>HYPERLINK("https://www.ebi.ac.uk/ols/ontologies/uberon/terms?iri=http://purl.obolibrary.org/obo/UBERON_0010314","structure with developmental contribution from neural crest")</f>
        <v/>
      </c>
      <c r="B3125" t="inlineStr">
        <is>
          <t>&lt;http://purl.obolibrary.org/obo/UBERON_0010314&gt;</t>
        </is>
      </c>
      <c r="C3125" t="inlineStr">
        <is>
          <t>layer V of area 46v</t>
        </is>
      </c>
      <c r="D3125" t="inlineStr">
        <is>
          <t>&lt;http://purl.obolibrary.org/obo/DHBA_10875&gt;</t>
        </is>
      </c>
    </row>
    <row r="3126">
      <c r="A3126">
        <f>HYPERLINK("https://www.ebi.ac.uk/ols/ontologies/uberon/terms?iri=http://purl.obolibrary.org/obo/UBERON_0010314","structure with developmental contribution from neural crest")</f>
        <v/>
      </c>
      <c r="B3126" t="inlineStr">
        <is>
          <t>&lt;http://purl.obolibrary.org/obo/UBERON_0010314&gt;</t>
        </is>
      </c>
      <c r="C3126" t="inlineStr">
        <is>
          <t>layer VI of area 46v</t>
        </is>
      </c>
      <c r="D3126" t="inlineStr">
        <is>
          <t>&lt;http://purl.obolibrary.org/obo/DHBA_10876&gt;</t>
        </is>
      </c>
    </row>
    <row r="3127">
      <c r="A3127">
        <f>HYPERLINK("https://www.ebi.ac.uk/ols/ontologies/uberon/terms?iri=http://purl.obolibrary.org/obo/UBERON_0010314","structure with developmental contribution from neural crest")</f>
        <v/>
      </c>
      <c r="B3127" t="inlineStr">
        <is>
          <t>&lt;http://purl.obolibrary.org/obo/UBERON_0010314&gt;</t>
        </is>
      </c>
      <c r="C3127" t="inlineStr">
        <is>
          <t>layer I of area 45r</t>
        </is>
      </c>
      <c r="D3127" t="inlineStr">
        <is>
          <t>&lt;http://purl.obolibrary.org/obo/DHBA_10883&gt;</t>
        </is>
      </c>
    </row>
    <row r="3128">
      <c r="A3128">
        <f>HYPERLINK("https://www.ebi.ac.uk/ols/ontologies/uberon/terms?iri=http://purl.obolibrary.org/obo/UBERON_0010314","structure with developmental contribution from neural crest")</f>
        <v/>
      </c>
      <c r="B3128" t="inlineStr">
        <is>
          <t>&lt;http://purl.obolibrary.org/obo/UBERON_0010314&gt;</t>
        </is>
      </c>
      <c r="C3128" t="inlineStr">
        <is>
          <t>layer II of area 45r</t>
        </is>
      </c>
      <c r="D3128" t="inlineStr">
        <is>
          <t>&lt;http://purl.obolibrary.org/obo/DHBA_10884&gt;</t>
        </is>
      </c>
    </row>
    <row r="3129">
      <c r="A3129">
        <f>HYPERLINK("https://www.ebi.ac.uk/ols/ontologies/uberon/terms?iri=http://purl.obolibrary.org/obo/UBERON_0010314","structure with developmental contribution from neural crest")</f>
        <v/>
      </c>
      <c r="B3129" t="inlineStr">
        <is>
          <t>&lt;http://purl.obolibrary.org/obo/UBERON_0010314&gt;</t>
        </is>
      </c>
      <c r="C3129" t="inlineStr">
        <is>
          <t>layer III of area 45r</t>
        </is>
      </c>
      <c r="D3129" t="inlineStr">
        <is>
          <t>&lt;http://purl.obolibrary.org/obo/DHBA_10885&gt;</t>
        </is>
      </c>
    </row>
    <row r="3130">
      <c r="A3130">
        <f>HYPERLINK("https://www.ebi.ac.uk/ols/ontologies/uberon/terms?iri=http://purl.obolibrary.org/obo/UBERON_0010314","structure with developmental contribution from neural crest")</f>
        <v/>
      </c>
      <c r="B3130" t="inlineStr">
        <is>
          <t>&lt;http://purl.obolibrary.org/obo/UBERON_0010314&gt;</t>
        </is>
      </c>
      <c r="C3130" t="inlineStr">
        <is>
          <t>layer IV of area 45r</t>
        </is>
      </c>
      <c r="D3130" t="inlineStr">
        <is>
          <t>&lt;http://purl.obolibrary.org/obo/DHBA_10886&gt;</t>
        </is>
      </c>
    </row>
    <row r="3131">
      <c r="A3131">
        <f>HYPERLINK("https://www.ebi.ac.uk/ols/ontologies/uberon/terms?iri=http://purl.obolibrary.org/obo/UBERON_0010314","structure with developmental contribution from neural crest")</f>
        <v/>
      </c>
      <c r="B3131" t="inlineStr">
        <is>
          <t>&lt;http://purl.obolibrary.org/obo/UBERON_0010314&gt;</t>
        </is>
      </c>
      <c r="C3131" t="inlineStr">
        <is>
          <t>layer V of area 45r</t>
        </is>
      </c>
      <c r="D3131" t="inlineStr">
        <is>
          <t>&lt;http://purl.obolibrary.org/obo/DHBA_10887&gt;</t>
        </is>
      </c>
    </row>
    <row r="3132">
      <c r="A3132">
        <f>HYPERLINK("https://www.ebi.ac.uk/ols/ontologies/uberon/terms?iri=http://purl.obolibrary.org/obo/UBERON_0010314","structure with developmental contribution from neural crest")</f>
        <v/>
      </c>
      <c r="B3132" t="inlineStr">
        <is>
          <t>&lt;http://purl.obolibrary.org/obo/UBERON_0010314&gt;</t>
        </is>
      </c>
      <c r="C3132" t="inlineStr">
        <is>
          <t>layer VI of area 45r</t>
        </is>
      </c>
      <c r="D3132" t="inlineStr">
        <is>
          <t>&lt;http://purl.obolibrary.org/obo/DHBA_10888&gt;</t>
        </is>
      </c>
    </row>
    <row r="3133">
      <c r="A3133">
        <f>HYPERLINK("https://www.ebi.ac.uk/ols/ontologies/uberon/terms?iri=http://purl.obolibrary.org/obo/UBERON_0010314","structure with developmental contribution from neural crest")</f>
        <v/>
      </c>
      <c r="B3133" t="inlineStr">
        <is>
          <t>&lt;http://purl.obolibrary.org/obo/UBERON_0010314&gt;</t>
        </is>
      </c>
      <c r="C3133" t="inlineStr">
        <is>
          <t>layer I of area 45c</t>
        </is>
      </c>
      <c r="D3133" t="inlineStr">
        <is>
          <t>&lt;http://purl.obolibrary.org/obo/DHBA_10889&gt;</t>
        </is>
      </c>
    </row>
    <row r="3134">
      <c r="A3134">
        <f>HYPERLINK("https://www.ebi.ac.uk/ols/ontologies/uberon/terms?iri=http://purl.obolibrary.org/obo/UBERON_0010314","structure with developmental contribution from neural crest")</f>
        <v/>
      </c>
      <c r="B3134" t="inlineStr">
        <is>
          <t>&lt;http://purl.obolibrary.org/obo/UBERON_0010314&gt;</t>
        </is>
      </c>
      <c r="C3134" t="inlineStr">
        <is>
          <t>layer II of area 45c</t>
        </is>
      </c>
      <c r="D3134" t="inlineStr">
        <is>
          <t>&lt;http://purl.obolibrary.org/obo/DHBA_10890&gt;</t>
        </is>
      </c>
    </row>
    <row r="3135">
      <c r="A3135">
        <f>HYPERLINK("https://www.ebi.ac.uk/ols/ontologies/uberon/terms?iri=http://purl.obolibrary.org/obo/UBERON_0010314","structure with developmental contribution from neural crest")</f>
        <v/>
      </c>
      <c r="B3135" t="inlineStr">
        <is>
          <t>&lt;http://purl.obolibrary.org/obo/UBERON_0010314&gt;</t>
        </is>
      </c>
      <c r="C3135" t="inlineStr">
        <is>
          <t>layer III of area 45c</t>
        </is>
      </c>
      <c r="D3135" t="inlineStr">
        <is>
          <t>&lt;http://purl.obolibrary.org/obo/DHBA_10891&gt;</t>
        </is>
      </c>
    </row>
    <row r="3136">
      <c r="A3136">
        <f>HYPERLINK("https://www.ebi.ac.uk/ols/ontologies/uberon/terms?iri=http://purl.obolibrary.org/obo/UBERON_0010314","structure with developmental contribution from neural crest")</f>
        <v/>
      </c>
      <c r="B3136" t="inlineStr">
        <is>
          <t>&lt;http://purl.obolibrary.org/obo/UBERON_0010314&gt;</t>
        </is>
      </c>
      <c r="C3136" t="inlineStr">
        <is>
          <t>layer IV of area 45c</t>
        </is>
      </c>
      <c r="D3136" t="inlineStr">
        <is>
          <t>&lt;http://purl.obolibrary.org/obo/DHBA_10892&gt;</t>
        </is>
      </c>
    </row>
    <row r="3137">
      <c r="A3137">
        <f>HYPERLINK("https://www.ebi.ac.uk/ols/ontologies/uberon/terms?iri=http://purl.obolibrary.org/obo/UBERON_0010314","structure with developmental contribution from neural crest")</f>
        <v/>
      </c>
      <c r="B3137" t="inlineStr">
        <is>
          <t>&lt;http://purl.obolibrary.org/obo/UBERON_0010314&gt;</t>
        </is>
      </c>
      <c r="C3137" t="inlineStr">
        <is>
          <t>layer V of area 45c</t>
        </is>
      </c>
      <c r="D3137" t="inlineStr">
        <is>
          <t>&lt;http://purl.obolibrary.org/obo/DHBA_10893&gt;</t>
        </is>
      </c>
    </row>
    <row r="3138">
      <c r="A3138">
        <f>HYPERLINK("https://www.ebi.ac.uk/ols/ontologies/uberon/terms?iri=http://purl.obolibrary.org/obo/UBERON_0010314","structure with developmental contribution from neural crest")</f>
        <v/>
      </c>
      <c r="B3138" t="inlineStr">
        <is>
          <t>&lt;http://purl.obolibrary.org/obo/UBERON_0010314&gt;</t>
        </is>
      </c>
      <c r="C3138" t="inlineStr">
        <is>
          <t>layer VI of area 45c</t>
        </is>
      </c>
      <c r="D3138" t="inlineStr">
        <is>
          <t>&lt;http://purl.obolibrary.org/obo/DHBA_10894&gt;</t>
        </is>
      </c>
    </row>
    <row r="3139">
      <c r="A3139">
        <f>HYPERLINK("https://www.ebi.ac.uk/ols/ontologies/uberon/terms?iri=http://purl.obolibrary.org/obo/UBERON_0010314","structure with developmental contribution from neural crest")</f>
        <v/>
      </c>
      <c r="B3139" t="inlineStr">
        <is>
          <t>&lt;http://purl.obolibrary.org/obo/UBERON_0010314&gt;</t>
        </is>
      </c>
      <c r="C3139" t="inlineStr">
        <is>
          <t>layer I of area 10m</t>
        </is>
      </c>
      <c r="D3139" t="inlineStr">
        <is>
          <t>&lt;http://purl.obolibrary.org/obo/DHBA_10895&gt;</t>
        </is>
      </c>
    </row>
    <row r="3140">
      <c r="A3140">
        <f>HYPERLINK("https://www.ebi.ac.uk/ols/ontologies/uberon/terms?iri=http://purl.obolibrary.org/obo/UBERON_0010314","structure with developmental contribution from neural crest")</f>
        <v/>
      </c>
      <c r="B3140" t="inlineStr">
        <is>
          <t>&lt;http://purl.obolibrary.org/obo/UBERON_0010314&gt;</t>
        </is>
      </c>
      <c r="C3140" t="inlineStr">
        <is>
          <t>layer II of area 10m</t>
        </is>
      </c>
      <c r="D3140" t="inlineStr">
        <is>
          <t>&lt;http://purl.obolibrary.org/obo/DHBA_10896&gt;</t>
        </is>
      </c>
    </row>
    <row r="3141">
      <c r="A3141">
        <f>HYPERLINK("https://www.ebi.ac.uk/ols/ontologies/uberon/terms?iri=http://purl.obolibrary.org/obo/UBERON_0010314","structure with developmental contribution from neural crest")</f>
        <v/>
      </c>
      <c r="B3141" t="inlineStr">
        <is>
          <t>&lt;http://purl.obolibrary.org/obo/UBERON_0010314&gt;</t>
        </is>
      </c>
      <c r="C3141" t="inlineStr">
        <is>
          <t>layer III of area 10m</t>
        </is>
      </c>
      <c r="D3141" t="inlineStr">
        <is>
          <t>&lt;http://purl.obolibrary.org/obo/DHBA_10897&gt;</t>
        </is>
      </c>
    </row>
    <row r="3142">
      <c r="A3142">
        <f>HYPERLINK("https://www.ebi.ac.uk/ols/ontologies/uberon/terms?iri=http://purl.obolibrary.org/obo/UBERON_0010314","structure with developmental contribution from neural crest")</f>
        <v/>
      </c>
      <c r="B3142" t="inlineStr">
        <is>
          <t>&lt;http://purl.obolibrary.org/obo/UBERON_0010314&gt;</t>
        </is>
      </c>
      <c r="C3142" t="inlineStr">
        <is>
          <t>layer IV of area 10m</t>
        </is>
      </c>
      <c r="D3142" t="inlineStr">
        <is>
          <t>&lt;http://purl.obolibrary.org/obo/DHBA_10898&gt;</t>
        </is>
      </c>
    </row>
    <row r="3143">
      <c r="A3143">
        <f>HYPERLINK("https://www.ebi.ac.uk/ols/ontologies/uberon/terms?iri=http://purl.obolibrary.org/obo/UBERON_0010314","structure with developmental contribution from neural crest")</f>
        <v/>
      </c>
      <c r="B3143" t="inlineStr">
        <is>
          <t>&lt;http://purl.obolibrary.org/obo/UBERON_0010314&gt;</t>
        </is>
      </c>
      <c r="C3143" t="inlineStr">
        <is>
          <t>layer V of area 10m</t>
        </is>
      </c>
      <c r="D3143" t="inlineStr">
        <is>
          <t>&lt;http://purl.obolibrary.org/obo/DHBA_10899&gt;</t>
        </is>
      </c>
    </row>
    <row r="3144">
      <c r="A3144">
        <f>HYPERLINK("https://www.ebi.ac.uk/ols/ontologies/uberon/terms?iri=http://purl.obolibrary.org/obo/UBERON_0010314","structure with developmental contribution from neural crest")</f>
        <v/>
      </c>
      <c r="B3144" t="inlineStr">
        <is>
          <t>&lt;http://purl.obolibrary.org/obo/UBERON_0010314&gt;</t>
        </is>
      </c>
      <c r="C3144" t="inlineStr">
        <is>
          <t>layer VI of area 10m</t>
        </is>
      </c>
      <c r="D3144" t="inlineStr">
        <is>
          <t>&lt;http://purl.obolibrary.org/obo/DHBA_10900&gt;</t>
        </is>
      </c>
    </row>
    <row r="3145">
      <c r="A3145">
        <f>HYPERLINK("https://www.ebi.ac.uk/ols/ontologies/uberon/terms?iri=http://purl.obolibrary.org/obo/UBERON_0010314","structure with developmental contribution from neural crest")</f>
        <v/>
      </c>
      <c r="B3145" t="inlineStr">
        <is>
          <t>&lt;http://purl.obolibrary.org/obo/UBERON_0010314&gt;</t>
        </is>
      </c>
      <c r="C3145" t="inlineStr">
        <is>
          <t>layer I of area 10l</t>
        </is>
      </c>
      <c r="D3145" t="inlineStr">
        <is>
          <t>&lt;http://purl.obolibrary.org/obo/DHBA_10901&gt;</t>
        </is>
      </c>
    </row>
    <row r="3146">
      <c r="A3146">
        <f>HYPERLINK("https://www.ebi.ac.uk/ols/ontologies/uberon/terms?iri=http://purl.obolibrary.org/obo/UBERON_0010314","structure with developmental contribution from neural crest")</f>
        <v/>
      </c>
      <c r="B3146" t="inlineStr">
        <is>
          <t>&lt;http://purl.obolibrary.org/obo/UBERON_0010314&gt;</t>
        </is>
      </c>
      <c r="C3146" t="inlineStr">
        <is>
          <t>layer II of area 10l</t>
        </is>
      </c>
      <c r="D3146" t="inlineStr">
        <is>
          <t>&lt;http://purl.obolibrary.org/obo/DHBA_10902&gt;</t>
        </is>
      </c>
    </row>
    <row r="3147">
      <c r="A3147">
        <f>HYPERLINK("https://www.ebi.ac.uk/ols/ontologies/uberon/terms?iri=http://purl.obolibrary.org/obo/UBERON_0010314","structure with developmental contribution from neural crest")</f>
        <v/>
      </c>
      <c r="B3147" t="inlineStr">
        <is>
          <t>&lt;http://purl.obolibrary.org/obo/UBERON_0010314&gt;</t>
        </is>
      </c>
      <c r="C3147" t="inlineStr">
        <is>
          <t>layer III of area 10l</t>
        </is>
      </c>
      <c r="D3147" t="inlineStr">
        <is>
          <t>&lt;http://purl.obolibrary.org/obo/DHBA_10903&gt;</t>
        </is>
      </c>
    </row>
    <row r="3148">
      <c r="A3148">
        <f>HYPERLINK("https://www.ebi.ac.uk/ols/ontologies/uberon/terms?iri=http://purl.obolibrary.org/obo/UBERON_0010314","structure with developmental contribution from neural crest")</f>
        <v/>
      </c>
      <c r="B3148" t="inlineStr">
        <is>
          <t>&lt;http://purl.obolibrary.org/obo/UBERON_0010314&gt;</t>
        </is>
      </c>
      <c r="C3148" t="inlineStr">
        <is>
          <t>layer IV of area 10l</t>
        </is>
      </c>
      <c r="D3148" t="inlineStr">
        <is>
          <t>&lt;http://purl.obolibrary.org/obo/DHBA_10904&gt;</t>
        </is>
      </c>
    </row>
    <row r="3149">
      <c r="A3149">
        <f>HYPERLINK("https://www.ebi.ac.uk/ols/ontologies/uberon/terms?iri=http://purl.obolibrary.org/obo/UBERON_0010314","structure with developmental contribution from neural crest")</f>
        <v/>
      </c>
      <c r="B3149" t="inlineStr">
        <is>
          <t>&lt;http://purl.obolibrary.org/obo/UBERON_0010314&gt;</t>
        </is>
      </c>
      <c r="C3149" t="inlineStr">
        <is>
          <t>layer V of area 10l</t>
        </is>
      </c>
      <c r="D3149" t="inlineStr">
        <is>
          <t>&lt;http://purl.obolibrary.org/obo/DHBA_10905&gt;</t>
        </is>
      </c>
    </row>
    <row r="3150">
      <c r="A3150">
        <f>HYPERLINK("https://www.ebi.ac.uk/ols/ontologies/uberon/terms?iri=http://purl.obolibrary.org/obo/UBERON_0010314","structure with developmental contribution from neural crest")</f>
        <v/>
      </c>
      <c r="B3150" t="inlineStr">
        <is>
          <t>&lt;http://purl.obolibrary.org/obo/UBERON_0010314&gt;</t>
        </is>
      </c>
      <c r="C3150" t="inlineStr">
        <is>
          <t>layer VI of area 10l</t>
        </is>
      </c>
      <c r="D3150" t="inlineStr">
        <is>
          <t>&lt;http://purl.obolibrary.org/obo/DHBA_10906&gt;</t>
        </is>
      </c>
    </row>
    <row r="3151">
      <c r="A3151">
        <f>HYPERLINK("https://www.ebi.ac.uk/ols/ontologies/uberon/terms?iri=http://purl.obolibrary.org/obo/UBERON_0010314","structure with developmental contribution from neural crest")</f>
        <v/>
      </c>
      <c r="B3151" t="inlineStr">
        <is>
          <t>&lt;http://purl.obolibrary.org/obo/UBERON_0010314&gt;</t>
        </is>
      </c>
      <c r="C3151" t="inlineStr">
        <is>
          <t>layer I of area 10o</t>
        </is>
      </c>
      <c r="D3151" t="inlineStr">
        <is>
          <t>&lt;http://purl.obolibrary.org/obo/DHBA_10907&gt;</t>
        </is>
      </c>
    </row>
    <row r="3152">
      <c r="A3152">
        <f>HYPERLINK("https://www.ebi.ac.uk/ols/ontologies/uberon/terms?iri=http://purl.obolibrary.org/obo/UBERON_0010314","structure with developmental contribution from neural crest")</f>
        <v/>
      </c>
      <c r="B3152" t="inlineStr">
        <is>
          <t>&lt;http://purl.obolibrary.org/obo/UBERON_0010314&gt;</t>
        </is>
      </c>
      <c r="C3152" t="inlineStr">
        <is>
          <t>layer II of area 10o</t>
        </is>
      </c>
      <c r="D3152" t="inlineStr">
        <is>
          <t>&lt;http://purl.obolibrary.org/obo/DHBA_10908&gt;</t>
        </is>
      </c>
    </row>
    <row r="3153">
      <c r="A3153">
        <f>HYPERLINK("https://www.ebi.ac.uk/ols/ontologies/uberon/terms?iri=http://purl.obolibrary.org/obo/UBERON_0010314","structure with developmental contribution from neural crest")</f>
        <v/>
      </c>
      <c r="B3153" t="inlineStr">
        <is>
          <t>&lt;http://purl.obolibrary.org/obo/UBERON_0010314&gt;</t>
        </is>
      </c>
      <c r="C3153" t="inlineStr">
        <is>
          <t>layer III of area 10o</t>
        </is>
      </c>
      <c r="D3153" t="inlineStr">
        <is>
          <t>&lt;http://purl.obolibrary.org/obo/DHBA_10909&gt;</t>
        </is>
      </c>
    </row>
    <row r="3154">
      <c r="A3154">
        <f>HYPERLINK("https://www.ebi.ac.uk/ols/ontologies/uberon/terms?iri=http://purl.obolibrary.org/obo/UBERON_0010314","structure with developmental contribution from neural crest")</f>
        <v/>
      </c>
      <c r="B3154" t="inlineStr">
        <is>
          <t>&lt;http://purl.obolibrary.org/obo/UBERON_0010314&gt;</t>
        </is>
      </c>
      <c r="C3154" t="inlineStr">
        <is>
          <t>layer IV of area 10o</t>
        </is>
      </c>
      <c r="D3154" t="inlineStr">
        <is>
          <t>&lt;http://purl.obolibrary.org/obo/DHBA_10910&gt;</t>
        </is>
      </c>
    </row>
    <row r="3155">
      <c r="A3155">
        <f>HYPERLINK("https://www.ebi.ac.uk/ols/ontologies/uberon/terms?iri=http://purl.obolibrary.org/obo/UBERON_0010314","structure with developmental contribution from neural crest")</f>
        <v/>
      </c>
      <c r="B3155" t="inlineStr">
        <is>
          <t>&lt;http://purl.obolibrary.org/obo/UBERON_0010314&gt;</t>
        </is>
      </c>
      <c r="C3155" t="inlineStr">
        <is>
          <t>layer V of area 10o</t>
        </is>
      </c>
      <c r="D3155" t="inlineStr">
        <is>
          <t>&lt;http://purl.obolibrary.org/obo/DHBA_10911&gt;</t>
        </is>
      </c>
    </row>
    <row r="3156">
      <c r="A3156">
        <f>HYPERLINK("https://www.ebi.ac.uk/ols/ontologies/uberon/terms?iri=http://purl.obolibrary.org/obo/UBERON_0010314","structure with developmental contribution from neural crest")</f>
        <v/>
      </c>
      <c r="B3156" t="inlineStr">
        <is>
          <t>&lt;http://purl.obolibrary.org/obo/UBERON_0010314&gt;</t>
        </is>
      </c>
      <c r="C3156" t="inlineStr">
        <is>
          <t>layer VI of area 10o</t>
        </is>
      </c>
      <c r="D3156" t="inlineStr">
        <is>
          <t>&lt;http://purl.obolibrary.org/obo/DHBA_10912&gt;</t>
        </is>
      </c>
    </row>
    <row r="3157">
      <c r="A3157">
        <f>HYPERLINK("https://www.ebi.ac.uk/ols/ontologies/uberon/terms?iri=http://purl.obolibrary.org/obo/UBERON_0010314","structure with developmental contribution from neural crest")</f>
        <v/>
      </c>
      <c r="B3157" t="inlineStr">
        <is>
          <t>&lt;http://purl.obolibrary.org/obo/UBERON_0010314&gt;</t>
        </is>
      </c>
      <c r="C3157" t="inlineStr">
        <is>
          <t>layer I of area S1hf</t>
        </is>
      </c>
      <c r="D3157" t="inlineStr">
        <is>
          <t>&lt;http://purl.obolibrary.org/obo/DHBA_10913&gt;</t>
        </is>
      </c>
    </row>
    <row r="3158">
      <c r="A3158">
        <f>HYPERLINK("https://www.ebi.ac.uk/ols/ontologies/uberon/terms?iri=http://purl.obolibrary.org/obo/UBERON_0010314","structure with developmental contribution from neural crest")</f>
        <v/>
      </c>
      <c r="B3158" t="inlineStr">
        <is>
          <t>&lt;http://purl.obolibrary.org/obo/UBERON_0010314&gt;</t>
        </is>
      </c>
      <c r="C3158" t="inlineStr">
        <is>
          <t>layer II of area S1hf</t>
        </is>
      </c>
      <c r="D3158" t="inlineStr">
        <is>
          <t>&lt;http://purl.obolibrary.org/obo/DHBA_10914&gt;</t>
        </is>
      </c>
    </row>
    <row r="3159">
      <c r="A3159">
        <f>HYPERLINK("https://www.ebi.ac.uk/ols/ontologies/uberon/terms?iri=http://purl.obolibrary.org/obo/UBERON_0010314","structure with developmental contribution from neural crest")</f>
        <v/>
      </c>
      <c r="B3159" t="inlineStr">
        <is>
          <t>&lt;http://purl.obolibrary.org/obo/UBERON_0010314&gt;</t>
        </is>
      </c>
      <c r="C3159" t="inlineStr">
        <is>
          <t>layer III of area S1hf</t>
        </is>
      </c>
      <c r="D3159" t="inlineStr">
        <is>
          <t>&lt;http://purl.obolibrary.org/obo/DHBA_10915&gt;</t>
        </is>
      </c>
    </row>
    <row r="3160">
      <c r="A3160">
        <f>HYPERLINK("https://www.ebi.ac.uk/ols/ontologies/uberon/terms?iri=http://purl.obolibrary.org/obo/UBERON_0010314","structure with developmental contribution from neural crest")</f>
        <v/>
      </c>
      <c r="B3160" t="inlineStr">
        <is>
          <t>&lt;http://purl.obolibrary.org/obo/UBERON_0010314&gt;</t>
        </is>
      </c>
      <c r="C3160" t="inlineStr">
        <is>
          <t>layer IV of area S1hf</t>
        </is>
      </c>
      <c r="D3160" t="inlineStr">
        <is>
          <t>&lt;http://purl.obolibrary.org/obo/DHBA_10916&gt;</t>
        </is>
      </c>
    </row>
    <row r="3161">
      <c r="A3161">
        <f>HYPERLINK("https://www.ebi.ac.uk/ols/ontologies/uberon/terms?iri=http://purl.obolibrary.org/obo/UBERON_0010314","structure with developmental contribution from neural crest")</f>
        <v/>
      </c>
      <c r="B3161" t="inlineStr">
        <is>
          <t>&lt;http://purl.obolibrary.org/obo/UBERON_0010314&gt;</t>
        </is>
      </c>
      <c r="C3161" t="inlineStr">
        <is>
          <t>layer V of area S1hf</t>
        </is>
      </c>
      <c r="D3161" t="inlineStr">
        <is>
          <t>&lt;http://purl.obolibrary.org/obo/DHBA_10917&gt;</t>
        </is>
      </c>
    </row>
    <row r="3162">
      <c r="A3162">
        <f>HYPERLINK("https://www.ebi.ac.uk/ols/ontologies/uberon/terms?iri=http://purl.obolibrary.org/obo/UBERON_0010314","structure with developmental contribution from neural crest")</f>
        <v/>
      </c>
      <c r="B3162" t="inlineStr">
        <is>
          <t>&lt;http://purl.obolibrary.org/obo/UBERON_0010314&gt;</t>
        </is>
      </c>
      <c r="C3162" t="inlineStr">
        <is>
          <t>layer VI of area S1hf</t>
        </is>
      </c>
      <c r="D3162" t="inlineStr">
        <is>
          <t>&lt;http://purl.obolibrary.org/obo/DHBA_10918&gt;</t>
        </is>
      </c>
    </row>
    <row r="3163">
      <c r="A3163">
        <f>HYPERLINK("https://www.ebi.ac.uk/ols/ontologies/uberon/terms?iri=http://purl.obolibrary.org/obo/UBERON_0010314","structure with developmental contribution from neural crest")</f>
        <v/>
      </c>
      <c r="B3163" t="inlineStr">
        <is>
          <t>&lt;http://purl.obolibrary.org/obo/UBERON_0010314&gt;</t>
        </is>
      </c>
      <c r="C3163" t="inlineStr">
        <is>
          <t>layer I of area S1ul</t>
        </is>
      </c>
      <c r="D3163" t="inlineStr">
        <is>
          <t>&lt;http://purl.obolibrary.org/obo/DHBA_10919&gt;</t>
        </is>
      </c>
    </row>
    <row r="3164">
      <c r="A3164">
        <f>HYPERLINK("https://www.ebi.ac.uk/ols/ontologies/uberon/terms?iri=http://purl.obolibrary.org/obo/UBERON_0010314","structure with developmental contribution from neural crest")</f>
        <v/>
      </c>
      <c r="B3164" t="inlineStr">
        <is>
          <t>&lt;http://purl.obolibrary.org/obo/UBERON_0010314&gt;</t>
        </is>
      </c>
      <c r="C3164" t="inlineStr">
        <is>
          <t>layer II of area S1ul</t>
        </is>
      </c>
      <c r="D3164" t="inlineStr">
        <is>
          <t>&lt;http://purl.obolibrary.org/obo/DHBA_10920&gt;</t>
        </is>
      </c>
    </row>
    <row r="3165">
      <c r="A3165">
        <f>HYPERLINK("https://www.ebi.ac.uk/ols/ontologies/uberon/terms?iri=http://purl.obolibrary.org/obo/UBERON_0010314","structure with developmental contribution from neural crest")</f>
        <v/>
      </c>
      <c r="B3165" t="inlineStr">
        <is>
          <t>&lt;http://purl.obolibrary.org/obo/UBERON_0010314&gt;</t>
        </is>
      </c>
      <c r="C3165" t="inlineStr">
        <is>
          <t>layer III of area S1ul</t>
        </is>
      </c>
      <c r="D3165" t="inlineStr">
        <is>
          <t>&lt;http://purl.obolibrary.org/obo/DHBA_10921&gt;</t>
        </is>
      </c>
    </row>
    <row r="3166">
      <c r="A3166">
        <f>HYPERLINK("https://www.ebi.ac.uk/ols/ontologies/uberon/terms?iri=http://purl.obolibrary.org/obo/UBERON_0010314","structure with developmental contribution from neural crest")</f>
        <v/>
      </c>
      <c r="B3166" t="inlineStr">
        <is>
          <t>&lt;http://purl.obolibrary.org/obo/UBERON_0010314&gt;</t>
        </is>
      </c>
      <c r="C3166" t="inlineStr">
        <is>
          <t>layer IV of area S1ul</t>
        </is>
      </c>
      <c r="D3166" t="inlineStr">
        <is>
          <t>&lt;http://purl.obolibrary.org/obo/DHBA_10922&gt;</t>
        </is>
      </c>
    </row>
    <row r="3167">
      <c r="A3167">
        <f>HYPERLINK("https://www.ebi.ac.uk/ols/ontologies/uberon/terms?iri=http://purl.obolibrary.org/obo/UBERON_0010314","structure with developmental contribution from neural crest")</f>
        <v/>
      </c>
      <c r="B3167" t="inlineStr">
        <is>
          <t>&lt;http://purl.obolibrary.org/obo/UBERON_0010314&gt;</t>
        </is>
      </c>
      <c r="C3167" t="inlineStr">
        <is>
          <t>layer V of area S1ul</t>
        </is>
      </c>
      <c r="D3167" t="inlineStr">
        <is>
          <t>&lt;http://purl.obolibrary.org/obo/DHBA_10923&gt;</t>
        </is>
      </c>
    </row>
    <row r="3168">
      <c r="A3168">
        <f>HYPERLINK("https://www.ebi.ac.uk/ols/ontologies/uberon/terms?iri=http://purl.obolibrary.org/obo/UBERON_0010314","structure with developmental contribution from neural crest")</f>
        <v/>
      </c>
      <c r="B3168" t="inlineStr">
        <is>
          <t>&lt;http://purl.obolibrary.org/obo/UBERON_0010314&gt;</t>
        </is>
      </c>
      <c r="C3168" t="inlineStr">
        <is>
          <t>layer VI of area S1ul</t>
        </is>
      </c>
      <c r="D3168" t="inlineStr">
        <is>
          <t>&lt;http://purl.obolibrary.org/obo/DHBA_10924&gt;</t>
        </is>
      </c>
    </row>
    <row r="3169">
      <c r="A3169">
        <f>HYPERLINK("https://www.ebi.ac.uk/ols/ontologies/uberon/terms?iri=http://purl.obolibrary.org/obo/UBERON_0010314","structure with developmental contribution from neural crest")</f>
        <v/>
      </c>
      <c r="B3169" t="inlineStr">
        <is>
          <t>&lt;http://purl.obolibrary.org/obo/UBERON_0010314&gt;</t>
        </is>
      </c>
      <c r="C3169" t="inlineStr">
        <is>
          <t>layer I of area S1tr</t>
        </is>
      </c>
      <c r="D3169" t="inlineStr">
        <is>
          <t>&lt;http://purl.obolibrary.org/obo/DHBA_10925&gt;</t>
        </is>
      </c>
    </row>
    <row r="3170">
      <c r="A3170">
        <f>HYPERLINK("https://www.ebi.ac.uk/ols/ontologies/uberon/terms?iri=http://purl.obolibrary.org/obo/UBERON_0010314","structure with developmental contribution from neural crest")</f>
        <v/>
      </c>
      <c r="B3170" t="inlineStr">
        <is>
          <t>&lt;http://purl.obolibrary.org/obo/UBERON_0010314&gt;</t>
        </is>
      </c>
      <c r="C3170" t="inlineStr">
        <is>
          <t>layer II of area S1tr</t>
        </is>
      </c>
      <c r="D3170" t="inlineStr">
        <is>
          <t>&lt;http://purl.obolibrary.org/obo/DHBA_10926&gt;</t>
        </is>
      </c>
    </row>
    <row r="3171">
      <c r="A3171">
        <f>HYPERLINK("https://www.ebi.ac.uk/ols/ontologies/uberon/terms?iri=http://purl.obolibrary.org/obo/UBERON_0010314","structure with developmental contribution from neural crest")</f>
        <v/>
      </c>
      <c r="B3171" t="inlineStr">
        <is>
          <t>&lt;http://purl.obolibrary.org/obo/UBERON_0010314&gt;</t>
        </is>
      </c>
      <c r="C3171" t="inlineStr">
        <is>
          <t>layer III of area S1tr</t>
        </is>
      </c>
      <c r="D3171" t="inlineStr">
        <is>
          <t>&lt;http://purl.obolibrary.org/obo/DHBA_10927&gt;</t>
        </is>
      </c>
    </row>
    <row r="3172">
      <c r="A3172">
        <f>HYPERLINK("https://www.ebi.ac.uk/ols/ontologies/uberon/terms?iri=http://purl.obolibrary.org/obo/UBERON_0010314","structure with developmental contribution from neural crest")</f>
        <v/>
      </c>
      <c r="B3172" t="inlineStr">
        <is>
          <t>&lt;http://purl.obolibrary.org/obo/UBERON_0010314&gt;</t>
        </is>
      </c>
      <c r="C3172" t="inlineStr">
        <is>
          <t>layer IV of area S1tr</t>
        </is>
      </c>
      <c r="D3172" t="inlineStr">
        <is>
          <t>&lt;http://purl.obolibrary.org/obo/DHBA_10928&gt;</t>
        </is>
      </c>
    </row>
    <row r="3173">
      <c r="A3173">
        <f>HYPERLINK("https://www.ebi.ac.uk/ols/ontologies/uberon/terms?iri=http://purl.obolibrary.org/obo/UBERON_0010314","structure with developmental contribution from neural crest")</f>
        <v/>
      </c>
      <c r="B3173" t="inlineStr">
        <is>
          <t>&lt;http://purl.obolibrary.org/obo/UBERON_0010314&gt;</t>
        </is>
      </c>
      <c r="C3173" t="inlineStr">
        <is>
          <t>layer V of area S1tr</t>
        </is>
      </c>
      <c r="D3173" t="inlineStr">
        <is>
          <t>&lt;http://purl.obolibrary.org/obo/DHBA_10929&gt;</t>
        </is>
      </c>
    </row>
    <row r="3174">
      <c r="A3174">
        <f>HYPERLINK("https://www.ebi.ac.uk/ols/ontologies/uberon/terms?iri=http://purl.obolibrary.org/obo/UBERON_0010314","structure with developmental contribution from neural crest")</f>
        <v/>
      </c>
      <c r="B3174" t="inlineStr">
        <is>
          <t>&lt;http://purl.obolibrary.org/obo/UBERON_0010314&gt;</t>
        </is>
      </c>
      <c r="C3174" t="inlineStr">
        <is>
          <t>layer VI of area S1tr</t>
        </is>
      </c>
      <c r="D3174" t="inlineStr">
        <is>
          <t>&lt;http://purl.obolibrary.org/obo/DHBA_10930&gt;</t>
        </is>
      </c>
    </row>
    <row r="3175">
      <c r="A3175">
        <f>HYPERLINK("https://www.ebi.ac.uk/ols/ontologies/uberon/terms?iri=http://purl.obolibrary.org/obo/UBERON_0010314","structure with developmental contribution from neural crest")</f>
        <v/>
      </c>
      <c r="B3175" t="inlineStr">
        <is>
          <t>&lt;http://purl.obolibrary.org/obo/UBERON_0010314&gt;</t>
        </is>
      </c>
      <c r="C3175" t="inlineStr">
        <is>
          <t>layer I of area S1lm</t>
        </is>
      </c>
      <c r="D3175" t="inlineStr">
        <is>
          <t>&lt;http://purl.obolibrary.org/obo/DHBA_10931&gt;</t>
        </is>
      </c>
    </row>
    <row r="3176">
      <c r="A3176">
        <f>HYPERLINK("https://www.ebi.ac.uk/ols/ontologies/uberon/terms?iri=http://purl.obolibrary.org/obo/UBERON_0010314","structure with developmental contribution from neural crest")</f>
        <v/>
      </c>
      <c r="B3176" t="inlineStr">
        <is>
          <t>&lt;http://purl.obolibrary.org/obo/UBERON_0010314&gt;</t>
        </is>
      </c>
      <c r="C3176" t="inlineStr">
        <is>
          <t>layer II of area S1lm</t>
        </is>
      </c>
      <c r="D3176" t="inlineStr">
        <is>
          <t>&lt;http://purl.obolibrary.org/obo/DHBA_10932&gt;</t>
        </is>
      </c>
    </row>
    <row r="3177">
      <c r="A3177">
        <f>HYPERLINK("https://www.ebi.ac.uk/ols/ontologies/uberon/terms?iri=http://purl.obolibrary.org/obo/UBERON_0010314","structure with developmental contribution from neural crest")</f>
        <v/>
      </c>
      <c r="B3177" t="inlineStr">
        <is>
          <t>&lt;http://purl.obolibrary.org/obo/UBERON_0010314&gt;</t>
        </is>
      </c>
      <c r="C3177" t="inlineStr">
        <is>
          <t>layer III of area S1lm</t>
        </is>
      </c>
      <c r="D3177" t="inlineStr">
        <is>
          <t>&lt;http://purl.obolibrary.org/obo/DHBA_10933&gt;</t>
        </is>
      </c>
    </row>
    <row r="3178">
      <c r="A3178">
        <f>HYPERLINK("https://www.ebi.ac.uk/ols/ontologies/uberon/terms?iri=http://purl.obolibrary.org/obo/UBERON_0010314","structure with developmental contribution from neural crest")</f>
        <v/>
      </c>
      <c r="B3178" t="inlineStr">
        <is>
          <t>&lt;http://purl.obolibrary.org/obo/UBERON_0010314&gt;</t>
        </is>
      </c>
      <c r="C3178" t="inlineStr">
        <is>
          <t>layer IV of area S1lm</t>
        </is>
      </c>
      <c r="D3178" t="inlineStr">
        <is>
          <t>&lt;http://purl.obolibrary.org/obo/DHBA_10934&gt;</t>
        </is>
      </c>
    </row>
    <row r="3179">
      <c r="A3179">
        <f>HYPERLINK("https://www.ebi.ac.uk/ols/ontologies/uberon/terms?iri=http://purl.obolibrary.org/obo/UBERON_0010314","structure with developmental contribution from neural crest")</f>
        <v/>
      </c>
      <c r="B3179" t="inlineStr">
        <is>
          <t>&lt;http://purl.obolibrary.org/obo/UBERON_0010314&gt;</t>
        </is>
      </c>
      <c r="C3179" t="inlineStr">
        <is>
          <t>layer V of area S1lm</t>
        </is>
      </c>
      <c r="D3179" t="inlineStr">
        <is>
          <t>&lt;http://purl.obolibrary.org/obo/DHBA_10935&gt;</t>
        </is>
      </c>
    </row>
    <row r="3180">
      <c r="A3180">
        <f>HYPERLINK("https://www.ebi.ac.uk/ols/ontologies/uberon/terms?iri=http://purl.obolibrary.org/obo/UBERON_0010314","structure with developmental contribution from neural crest")</f>
        <v/>
      </c>
      <c r="B3180" t="inlineStr">
        <is>
          <t>&lt;http://purl.obolibrary.org/obo/UBERON_0010314&gt;</t>
        </is>
      </c>
      <c r="C3180" t="inlineStr">
        <is>
          <t>layer VI of area S1lm</t>
        </is>
      </c>
      <c r="D3180" t="inlineStr">
        <is>
          <t>&lt;http://purl.obolibrary.org/obo/DHBA_10936&gt;</t>
        </is>
      </c>
    </row>
    <row r="3181">
      <c r="A3181">
        <f>HYPERLINK("https://www.ebi.ac.uk/ols/ontologies/uberon/terms?iri=http://purl.obolibrary.org/obo/UBERON_0010314","structure with developmental contribution from neural crest")</f>
        <v/>
      </c>
      <c r="B3181" t="inlineStr">
        <is>
          <t>&lt;http://purl.obolibrary.org/obo/UBERON_0010314&gt;</t>
        </is>
      </c>
      <c r="C3181" t="inlineStr">
        <is>
          <t>layer I of area 40rd</t>
        </is>
      </c>
      <c r="D3181" t="inlineStr">
        <is>
          <t>&lt;http://purl.obolibrary.org/obo/DHBA_10937&gt;</t>
        </is>
      </c>
    </row>
    <row r="3182">
      <c r="A3182">
        <f>HYPERLINK("https://www.ebi.ac.uk/ols/ontologies/uberon/terms?iri=http://purl.obolibrary.org/obo/UBERON_0010314","structure with developmental contribution from neural crest")</f>
        <v/>
      </c>
      <c r="B3182" t="inlineStr">
        <is>
          <t>&lt;http://purl.obolibrary.org/obo/UBERON_0010314&gt;</t>
        </is>
      </c>
      <c r="C3182" t="inlineStr">
        <is>
          <t>layer II of area 40rd</t>
        </is>
      </c>
      <c r="D3182" t="inlineStr">
        <is>
          <t>&lt;http://purl.obolibrary.org/obo/DHBA_10938&gt;</t>
        </is>
      </c>
    </row>
    <row r="3183">
      <c r="A3183">
        <f>HYPERLINK("https://www.ebi.ac.uk/ols/ontologies/uberon/terms?iri=http://purl.obolibrary.org/obo/UBERON_0010314","structure with developmental contribution from neural crest")</f>
        <v/>
      </c>
      <c r="B3183" t="inlineStr">
        <is>
          <t>&lt;http://purl.obolibrary.org/obo/UBERON_0010314&gt;</t>
        </is>
      </c>
      <c r="C3183" t="inlineStr">
        <is>
          <t>layer III of area 40rd</t>
        </is>
      </c>
      <c r="D3183" t="inlineStr">
        <is>
          <t>&lt;http://purl.obolibrary.org/obo/DHBA_10939&gt;</t>
        </is>
      </c>
    </row>
    <row r="3184">
      <c r="A3184">
        <f>HYPERLINK("https://www.ebi.ac.uk/ols/ontologies/uberon/terms?iri=http://purl.obolibrary.org/obo/UBERON_0010314","structure with developmental contribution from neural crest")</f>
        <v/>
      </c>
      <c r="B3184" t="inlineStr">
        <is>
          <t>&lt;http://purl.obolibrary.org/obo/UBERON_0010314&gt;</t>
        </is>
      </c>
      <c r="C3184" t="inlineStr">
        <is>
          <t>layer IV of area 40rd</t>
        </is>
      </c>
      <c r="D3184" t="inlineStr">
        <is>
          <t>&lt;http://purl.obolibrary.org/obo/DHBA_10940&gt;</t>
        </is>
      </c>
    </row>
    <row r="3185">
      <c r="A3185">
        <f>HYPERLINK("https://www.ebi.ac.uk/ols/ontologies/uberon/terms?iri=http://purl.obolibrary.org/obo/UBERON_0010314","structure with developmental contribution from neural crest")</f>
        <v/>
      </c>
      <c r="B3185" t="inlineStr">
        <is>
          <t>&lt;http://purl.obolibrary.org/obo/UBERON_0010314&gt;</t>
        </is>
      </c>
      <c r="C3185" t="inlineStr">
        <is>
          <t>layer V of area 40rd</t>
        </is>
      </c>
      <c r="D3185" t="inlineStr">
        <is>
          <t>&lt;http://purl.obolibrary.org/obo/DHBA_10941&gt;</t>
        </is>
      </c>
    </row>
    <row r="3186">
      <c r="A3186">
        <f>HYPERLINK("https://www.ebi.ac.uk/ols/ontologies/uberon/terms?iri=http://purl.obolibrary.org/obo/UBERON_0010314","structure with developmental contribution from neural crest")</f>
        <v/>
      </c>
      <c r="B3186" t="inlineStr">
        <is>
          <t>&lt;http://purl.obolibrary.org/obo/UBERON_0010314&gt;</t>
        </is>
      </c>
      <c r="C3186" t="inlineStr">
        <is>
          <t>layer VI of area 40rd</t>
        </is>
      </c>
      <c r="D3186" t="inlineStr">
        <is>
          <t>&lt;http://purl.obolibrary.org/obo/DHBA_10942&gt;</t>
        </is>
      </c>
    </row>
    <row r="3187">
      <c r="A3187">
        <f>HYPERLINK("https://www.ebi.ac.uk/ols/ontologies/uberon/terms?iri=http://purl.obolibrary.org/obo/UBERON_0010314","structure with developmental contribution from neural crest")</f>
        <v/>
      </c>
      <c r="B3187" t="inlineStr">
        <is>
          <t>&lt;http://purl.obolibrary.org/obo/UBERON_0010314&gt;</t>
        </is>
      </c>
      <c r="C3187" t="inlineStr">
        <is>
          <t>layer I of area 40rv</t>
        </is>
      </c>
      <c r="D3187" t="inlineStr">
        <is>
          <t>&lt;http://purl.obolibrary.org/obo/DHBA_10943&gt;</t>
        </is>
      </c>
    </row>
    <row r="3188">
      <c r="A3188">
        <f>HYPERLINK("https://www.ebi.ac.uk/ols/ontologies/uberon/terms?iri=http://purl.obolibrary.org/obo/UBERON_0010314","structure with developmental contribution from neural crest")</f>
        <v/>
      </c>
      <c r="B3188" t="inlineStr">
        <is>
          <t>&lt;http://purl.obolibrary.org/obo/UBERON_0010314&gt;</t>
        </is>
      </c>
      <c r="C3188" t="inlineStr">
        <is>
          <t>layer II of area 40rv</t>
        </is>
      </c>
      <c r="D3188" t="inlineStr">
        <is>
          <t>&lt;http://purl.obolibrary.org/obo/DHBA_10944&gt;</t>
        </is>
      </c>
    </row>
    <row r="3189">
      <c r="A3189">
        <f>HYPERLINK("https://www.ebi.ac.uk/ols/ontologies/uberon/terms?iri=http://purl.obolibrary.org/obo/UBERON_0010314","structure with developmental contribution from neural crest")</f>
        <v/>
      </c>
      <c r="B3189" t="inlineStr">
        <is>
          <t>&lt;http://purl.obolibrary.org/obo/UBERON_0010314&gt;</t>
        </is>
      </c>
      <c r="C3189" t="inlineStr">
        <is>
          <t>layer III of area 40rv</t>
        </is>
      </c>
      <c r="D3189" t="inlineStr">
        <is>
          <t>&lt;http://purl.obolibrary.org/obo/DHBA_10945&gt;</t>
        </is>
      </c>
    </row>
    <row r="3190">
      <c r="A3190">
        <f>HYPERLINK("https://www.ebi.ac.uk/ols/ontologies/uberon/terms?iri=http://purl.obolibrary.org/obo/UBERON_0010314","structure with developmental contribution from neural crest")</f>
        <v/>
      </c>
      <c r="B3190" t="inlineStr">
        <is>
          <t>&lt;http://purl.obolibrary.org/obo/UBERON_0010314&gt;</t>
        </is>
      </c>
      <c r="C3190" t="inlineStr">
        <is>
          <t>layer IV of area 40rv</t>
        </is>
      </c>
      <c r="D3190" t="inlineStr">
        <is>
          <t>&lt;http://purl.obolibrary.org/obo/DHBA_10946&gt;</t>
        </is>
      </c>
    </row>
    <row r="3191">
      <c r="A3191">
        <f>HYPERLINK("https://www.ebi.ac.uk/ols/ontologies/uberon/terms?iri=http://purl.obolibrary.org/obo/UBERON_0010314","structure with developmental contribution from neural crest")</f>
        <v/>
      </c>
      <c r="B3191" t="inlineStr">
        <is>
          <t>&lt;http://purl.obolibrary.org/obo/UBERON_0010314&gt;</t>
        </is>
      </c>
      <c r="C3191" t="inlineStr">
        <is>
          <t>layer V of area 40rv</t>
        </is>
      </c>
      <c r="D3191" t="inlineStr">
        <is>
          <t>&lt;http://purl.obolibrary.org/obo/DHBA_10947&gt;</t>
        </is>
      </c>
    </row>
    <row r="3192">
      <c r="A3192">
        <f>HYPERLINK("https://www.ebi.ac.uk/ols/ontologies/uberon/terms?iri=http://purl.obolibrary.org/obo/UBERON_0010314","structure with developmental contribution from neural crest")</f>
        <v/>
      </c>
      <c r="B3192" t="inlineStr">
        <is>
          <t>&lt;http://purl.obolibrary.org/obo/UBERON_0010314&gt;</t>
        </is>
      </c>
      <c r="C3192" t="inlineStr">
        <is>
          <t>layer VI of area 40rv</t>
        </is>
      </c>
      <c r="D3192" t="inlineStr">
        <is>
          <t>&lt;http://purl.obolibrary.org/obo/DHBA_10948&gt;</t>
        </is>
      </c>
    </row>
    <row r="3193">
      <c r="A3193">
        <f>HYPERLINK("https://www.ebi.ac.uk/ols/ontologies/uberon/terms?iri=http://purl.obolibrary.org/obo/UBERON_0010314","structure with developmental contribution from neural crest")</f>
        <v/>
      </c>
      <c r="B3193" t="inlineStr">
        <is>
          <t>&lt;http://purl.obolibrary.org/obo/UBERON_0010314&gt;</t>
        </is>
      </c>
      <c r="C3193" t="inlineStr">
        <is>
          <t>layer I of area 40in</t>
        </is>
      </c>
      <c r="D3193" t="inlineStr">
        <is>
          <t>&lt;http://purl.obolibrary.org/obo/DHBA_10961&gt;</t>
        </is>
      </c>
    </row>
    <row r="3194">
      <c r="A3194">
        <f>HYPERLINK("https://www.ebi.ac.uk/ols/ontologies/uberon/terms?iri=http://purl.obolibrary.org/obo/UBERON_0010314","structure with developmental contribution from neural crest")</f>
        <v/>
      </c>
      <c r="B3194" t="inlineStr">
        <is>
          <t>&lt;http://purl.obolibrary.org/obo/UBERON_0010314&gt;</t>
        </is>
      </c>
      <c r="C3194" t="inlineStr">
        <is>
          <t>layer II of area 40in</t>
        </is>
      </c>
      <c r="D3194" t="inlineStr">
        <is>
          <t>&lt;http://purl.obolibrary.org/obo/DHBA_10962&gt;</t>
        </is>
      </c>
    </row>
    <row r="3195">
      <c r="A3195">
        <f>HYPERLINK("https://www.ebi.ac.uk/ols/ontologies/uberon/terms?iri=http://purl.obolibrary.org/obo/UBERON_0010314","structure with developmental contribution from neural crest")</f>
        <v/>
      </c>
      <c r="B3195" t="inlineStr">
        <is>
          <t>&lt;http://purl.obolibrary.org/obo/UBERON_0010314&gt;</t>
        </is>
      </c>
      <c r="C3195" t="inlineStr">
        <is>
          <t>layer III of area 40in</t>
        </is>
      </c>
      <c r="D3195" t="inlineStr">
        <is>
          <t>&lt;http://purl.obolibrary.org/obo/DHBA_10963&gt;</t>
        </is>
      </c>
    </row>
    <row r="3196">
      <c r="A3196">
        <f>HYPERLINK("https://www.ebi.ac.uk/ols/ontologies/uberon/terms?iri=http://purl.obolibrary.org/obo/UBERON_0010314","structure with developmental contribution from neural crest")</f>
        <v/>
      </c>
      <c r="B3196" t="inlineStr">
        <is>
          <t>&lt;http://purl.obolibrary.org/obo/UBERON_0010314&gt;</t>
        </is>
      </c>
      <c r="C3196" t="inlineStr">
        <is>
          <t>layer IV of area 40in</t>
        </is>
      </c>
      <c r="D3196" t="inlineStr">
        <is>
          <t>&lt;http://purl.obolibrary.org/obo/DHBA_10964&gt;</t>
        </is>
      </c>
    </row>
    <row r="3197">
      <c r="A3197">
        <f>HYPERLINK("https://www.ebi.ac.uk/ols/ontologies/uberon/terms?iri=http://purl.obolibrary.org/obo/UBERON_0010314","structure with developmental contribution from neural crest")</f>
        <v/>
      </c>
      <c r="B3197" t="inlineStr">
        <is>
          <t>&lt;http://purl.obolibrary.org/obo/UBERON_0010314&gt;</t>
        </is>
      </c>
      <c r="C3197" t="inlineStr">
        <is>
          <t>layer V of area 40in</t>
        </is>
      </c>
      <c r="D3197" t="inlineStr">
        <is>
          <t>&lt;http://purl.obolibrary.org/obo/DHBA_10965&gt;</t>
        </is>
      </c>
    </row>
    <row r="3198">
      <c r="A3198">
        <f>HYPERLINK("https://www.ebi.ac.uk/ols/ontologies/uberon/terms?iri=http://purl.obolibrary.org/obo/UBERON_0010314","structure with developmental contribution from neural crest")</f>
        <v/>
      </c>
      <c r="B3198" t="inlineStr">
        <is>
          <t>&lt;http://purl.obolibrary.org/obo/UBERON_0010314&gt;</t>
        </is>
      </c>
      <c r="C3198" t="inlineStr">
        <is>
          <t>layer VI of area 40in</t>
        </is>
      </c>
      <c r="D3198" t="inlineStr">
        <is>
          <t>&lt;http://purl.obolibrary.org/obo/DHBA_10966&gt;</t>
        </is>
      </c>
    </row>
    <row r="3199">
      <c r="A3199">
        <f>HYPERLINK("https://www.ebi.ac.uk/ols/ontologies/uberon/terms?iri=http://purl.obolibrary.org/obo/UBERON_0010314","structure with developmental contribution from neural crest")</f>
        <v/>
      </c>
      <c r="B3199" t="inlineStr">
        <is>
          <t>&lt;http://purl.obolibrary.org/obo/UBERON_0010314&gt;</t>
        </is>
      </c>
      <c r="C3199" t="inlineStr">
        <is>
          <t>layer I of area 39r</t>
        </is>
      </c>
      <c r="D3199" t="inlineStr">
        <is>
          <t>&lt;http://purl.obolibrary.org/obo/DHBA_10967&gt;</t>
        </is>
      </c>
    </row>
    <row r="3200">
      <c r="A3200">
        <f>HYPERLINK("https://www.ebi.ac.uk/ols/ontologies/uberon/terms?iri=http://purl.obolibrary.org/obo/UBERON_0010314","structure with developmental contribution from neural crest")</f>
        <v/>
      </c>
      <c r="B3200" t="inlineStr">
        <is>
          <t>&lt;http://purl.obolibrary.org/obo/UBERON_0010314&gt;</t>
        </is>
      </c>
      <c r="C3200" t="inlineStr">
        <is>
          <t>layer II of area 39r</t>
        </is>
      </c>
      <c r="D3200" t="inlineStr">
        <is>
          <t>&lt;http://purl.obolibrary.org/obo/DHBA_10968&gt;</t>
        </is>
      </c>
    </row>
    <row r="3201">
      <c r="A3201">
        <f>HYPERLINK("https://www.ebi.ac.uk/ols/ontologies/uberon/terms?iri=http://purl.obolibrary.org/obo/UBERON_0010314","structure with developmental contribution from neural crest")</f>
        <v/>
      </c>
      <c r="B3201" t="inlineStr">
        <is>
          <t>&lt;http://purl.obolibrary.org/obo/UBERON_0010314&gt;</t>
        </is>
      </c>
      <c r="C3201" t="inlineStr">
        <is>
          <t>layer III of area 39r</t>
        </is>
      </c>
      <c r="D3201" t="inlineStr">
        <is>
          <t>&lt;http://purl.obolibrary.org/obo/DHBA_10969&gt;</t>
        </is>
      </c>
    </row>
    <row r="3202">
      <c r="A3202">
        <f>HYPERLINK("https://www.ebi.ac.uk/ols/ontologies/uberon/terms?iri=http://purl.obolibrary.org/obo/UBERON_0010314","structure with developmental contribution from neural crest")</f>
        <v/>
      </c>
      <c r="B3202" t="inlineStr">
        <is>
          <t>&lt;http://purl.obolibrary.org/obo/UBERON_0010314&gt;</t>
        </is>
      </c>
      <c r="C3202" t="inlineStr">
        <is>
          <t>layer IV of area 39r</t>
        </is>
      </c>
      <c r="D3202" t="inlineStr">
        <is>
          <t>&lt;http://purl.obolibrary.org/obo/DHBA_10970&gt;</t>
        </is>
      </c>
    </row>
    <row r="3203">
      <c r="A3203">
        <f>HYPERLINK("https://www.ebi.ac.uk/ols/ontologies/uberon/terms?iri=http://purl.obolibrary.org/obo/UBERON_0010314","structure with developmental contribution from neural crest")</f>
        <v/>
      </c>
      <c r="B3203" t="inlineStr">
        <is>
          <t>&lt;http://purl.obolibrary.org/obo/UBERON_0010314&gt;</t>
        </is>
      </c>
      <c r="C3203" t="inlineStr">
        <is>
          <t>layer V of area 39r</t>
        </is>
      </c>
      <c r="D3203" t="inlineStr">
        <is>
          <t>&lt;http://purl.obolibrary.org/obo/DHBA_10971&gt;</t>
        </is>
      </c>
    </row>
    <row r="3204">
      <c r="A3204">
        <f>HYPERLINK("https://www.ebi.ac.uk/ols/ontologies/uberon/terms?iri=http://purl.obolibrary.org/obo/UBERON_0010314","structure with developmental contribution from neural crest")</f>
        <v/>
      </c>
      <c r="B3204" t="inlineStr">
        <is>
          <t>&lt;http://purl.obolibrary.org/obo/UBERON_0010314&gt;</t>
        </is>
      </c>
      <c r="C3204" t="inlineStr">
        <is>
          <t>layer VI of area 39r</t>
        </is>
      </c>
      <c r="D3204" t="inlineStr">
        <is>
          <t>&lt;http://purl.obolibrary.org/obo/DHBA_10972&gt;</t>
        </is>
      </c>
    </row>
    <row r="3205">
      <c r="A3205">
        <f>HYPERLINK("https://www.ebi.ac.uk/ols/ontologies/uberon/terms?iri=http://purl.obolibrary.org/obo/UBERON_0010314","structure with developmental contribution from neural crest")</f>
        <v/>
      </c>
      <c r="B3205" t="inlineStr">
        <is>
          <t>&lt;http://purl.obolibrary.org/obo/UBERON_0010314&gt;</t>
        </is>
      </c>
      <c r="C3205" t="inlineStr">
        <is>
          <t>layer I of area 39c</t>
        </is>
      </c>
      <c r="D3205" t="inlineStr">
        <is>
          <t>&lt;http://purl.obolibrary.org/obo/DHBA_10973&gt;</t>
        </is>
      </c>
    </row>
    <row r="3206">
      <c r="A3206">
        <f>HYPERLINK("https://www.ebi.ac.uk/ols/ontologies/uberon/terms?iri=http://purl.obolibrary.org/obo/UBERON_0010314","structure with developmental contribution from neural crest")</f>
        <v/>
      </c>
      <c r="B3206" t="inlineStr">
        <is>
          <t>&lt;http://purl.obolibrary.org/obo/UBERON_0010314&gt;</t>
        </is>
      </c>
      <c r="C3206" t="inlineStr">
        <is>
          <t>layer II of area 39c</t>
        </is>
      </c>
      <c r="D3206" t="inlineStr">
        <is>
          <t>&lt;http://purl.obolibrary.org/obo/DHBA_10974&gt;</t>
        </is>
      </c>
    </row>
    <row r="3207">
      <c r="A3207">
        <f>HYPERLINK("https://www.ebi.ac.uk/ols/ontologies/uberon/terms?iri=http://purl.obolibrary.org/obo/UBERON_0010314","structure with developmental contribution from neural crest")</f>
        <v/>
      </c>
      <c r="B3207" t="inlineStr">
        <is>
          <t>&lt;http://purl.obolibrary.org/obo/UBERON_0010314&gt;</t>
        </is>
      </c>
      <c r="C3207" t="inlineStr">
        <is>
          <t>layer III of area 39c</t>
        </is>
      </c>
      <c r="D3207" t="inlineStr">
        <is>
          <t>&lt;http://purl.obolibrary.org/obo/DHBA_10975&gt;</t>
        </is>
      </c>
    </row>
    <row r="3208">
      <c r="A3208">
        <f>HYPERLINK("https://www.ebi.ac.uk/ols/ontologies/uberon/terms?iri=http://purl.obolibrary.org/obo/UBERON_0010314","structure with developmental contribution from neural crest")</f>
        <v/>
      </c>
      <c r="B3208" t="inlineStr">
        <is>
          <t>&lt;http://purl.obolibrary.org/obo/UBERON_0010314&gt;</t>
        </is>
      </c>
      <c r="C3208" t="inlineStr">
        <is>
          <t>layer IV of area 39c</t>
        </is>
      </c>
      <c r="D3208" t="inlineStr">
        <is>
          <t>&lt;http://purl.obolibrary.org/obo/DHBA_10976&gt;</t>
        </is>
      </c>
    </row>
    <row r="3209">
      <c r="A3209">
        <f>HYPERLINK("https://www.ebi.ac.uk/ols/ontologies/uberon/terms?iri=http://purl.obolibrary.org/obo/UBERON_0010314","structure with developmental contribution from neural crest")</f>
        <v/>
      </c>
      <c r="B3209" t="inlineStr">
        <is>
          <t>&lt;http://purl.obolibrary.org/obo/UBERON_0010314&gt;</t>
        </is>
      </c>
      <c r="C3209" t="inlineStr">
        <is>
          <t>layer V of area 39c</t>
        </is>
      </c>
      <c r="D3209" t="inlineStr">
        <is>
          <t>&lt;http://purl.obolibrary.org/obo/DHBA_10977&gt;</t>
        </is>
      </c>
    </row>
    <row r="3210">
      <c r="A3210">
        <f>HYPERLINK("https://www.ebi.ac.uk/ols/ontologies/uberon/terms?iri=http://purl.obolibrary.org/obo/UBERON_0010314","structure with developmental contribution from neural crest")</f>
        <v/>
      </c>
      <c r="B3210" t="inlineStr">
        <is>
          <t>&lt;http://purl.obolibrary.org/obo/UBERON_0010314&gt;</t>
        </is>
      </c>
      <c r="C3210" t="inlineStr">
        <is>
          <t>layer VI of area 39c</t>
        </is>
      </c>
      <c r="D3210" t="inlineStr">
        <is>
          <t>&lt;http://purl.obolibrary.org/obo/DHBA_10978&gt;</t>
        </is>
      </c>
    </row>
    <row r="3211">
      <c r="A3211">
        <f>HYPERLINK("https://www.ebi.ac.uk/ols/ontologies/uberon/terms?iri=http://purl.obolibrary.org/obo/UBERON_0010314","structure with developmental contribution from neural crest")</f>
        <v/>
      </c>
      <c r="B3211" t="inlineStr">
        <is>
          <t>&lt;http://purl.obolibrary.org/obo/UBERON_0010314&gt;</t>
        </is>
      </c>
      <c r="C3211" t="inlineStr">
        <is>
          <t>layer I of area 5ci</t>
        </is>
      </c>
      <c r="D3211" t="inlineStr">
        <is>
          <t>&lt;http://purl.obolibrary.org/obo/DHBA_10979&gt;</t>
        </is>
      </c>
    </row>
    <row r="3212">
      <c r="A3212">
        <f>HYPERLINK("https://www.ebi.ac.uk/ols/ontologies/uberon/terms?iri=http://purl.obolibrary.org/obo/UBERON_0010314","structure with developmental contribution from neural crest")</f>
        <v/>
      </c>
      <c r="B3212" t="inlineStr">
        <is>
          <t>&lt;http://purl.obolibrary.org/obo/UBERON_0010314&gt;</t>
        </is>
      </c>
      <c r="C3212" t="inlineStr">
        <is>
          <t>layer II of area 5ci</t>
        </is>
      </c>
      <c r="D3212" t="inlineStr">
        <is>
          <t>&lt;http://purl.obolibrary.org/obo/DHBA_10980&gt;</t>
        </is>
      </c>
    </row>
    <row r="3213">
      <c r="A3213">
        <f>HYPERLINK("https://www.ebi.ac.uk/ols/ontologies/uberon/terms?iri=http://purl.obolibrary.org/obo/UBERON_0010314","structure with developmental contribution from neural crest")</f>
        <v/>
      </c>
      <c r="B3213" t="inlineStr">
        <is>
          <t>&lt;http://purl.obolibrary.org/obo/UBERON_0010314&gt;</t>
        </is>
      </c>
      <c r="C3213" t="inlineStr">
        <is>
          <t>layer III of area 5ci</t>
        </is>
      </c>
      <c r="D3213" t="inlineStr">
        <is>
          <t>&lt;http://purl.obolibrary.org/obo/DHBA_10981&gt;</t>
        </is>
      </c>
    </row>
    <row r="3214">
      <c r="A3214">
        <f>HYPERLINK("https://www.ebi.ac.uk/ols/ontologies/uberon/terms?iri=http://purl.obolibrary.org/obo/UBERON_0010314","structure with developmental contribution from neural crest")</f>
        <v/>
      </c>
      <c r="B3214" t="inlineStr">
        <is>
          <t>&lt;http://purl.obolibrary.org/obo/UBERON_0010314&gt;</t>
        </is>
      </c>
      <c r="C3214" t="inlineStr">
        <is>
          <t>layer IV of area 5ci</t>
        </is>
      </c>
      <c r="D3214" t="inlineStr">
        <is>
          <t>&lt;http://purl.obolibrary.org/obo/DHBA_10982&gt;</t>
        </is>
      </c>
    </row>
    <row r="3215">
      <c r="A3215">
        <f>HYPERLINK("https://www.ebi.ac.uk/ols/ontologies/uberon/terms?iri=http://purl.obolibrary.org/obo/UBERON_0010314","structure with developmental contribution from neural crest")</f>
        <v/>
      </c>
      <c r="B3215" t="inlineStr">
        <is>
          <t>&lt;http://purl.obolibrary.org/obo/UBERON_0010314&gt;</t>
        </is>
      </c>
      <c r="C3215" t="inlineStr">
        <is>
          <t>layer V of area 5ci</t>
        </is>
      </c>
      <c r="D3215" t="inlineStr">
        <is>
          <t>&lt;http://purl.obolibrary.org/obo/DHBA_10983&gt;</t>
        </is>
      </c>
    </row>
    <row r="3216">
      <c r="A3216">
        <f>HYPERLINK("https://www.ebi.ac.uk/ols/ontologies/uberon/terms?iri=http://purl.obolibrary.org/obo/UBERON_0010314","structure with developmental contribution from neural crest")</f>
        <v/>
      </c>
      <c r="B3216" t="inlineStr">
        <is>
          <t>&lt;http://purl.obolibrary.org/obo/UBERON_0010314&gt;</t>
        </is>
      </c>
      <c r="C3216" t="inlineStr">
        <is>
          <t>layer VI of area 5ci</t>
        </is>
      </c>
      <c r="D3216" t="inlineStr">
        <is>
          <t>&lt;http://purl.obolibrary.org/obo/DHBA_10984&gt;</t>
        </is>
      </c>
    </row>
    <row r="3217">
      <c r="A3217">
        <f>HYPERLINK("https://www.ebi.ac.uk/ols/ontologies/uberon/terms?iri=http://purl.obolibrary.org/obo/UBERON_0010314","structure with developmental contribution from neural crest")</f>
        <v/>
      </c>
      <c r="B3217" t="inlineStr">
        <is>
          <t>&lt;http://purl.obolibrary.org/obo/UBERON_0010314&gt;</t>
        </is>
      </c>
      <c r="C3217" t="inlineStr">
        <is>
          <t>layer I of area 5l</t>
        </is>
      </c>
      <c r="D3217" t="inlineStr">
        <is>
          <t>&lt;http://purl.obolibrary.org/obo/DHBA_10985&gt;</t>
        </is>
      </c>
    </row>
    <row r="3218">
      <c r="A3218">
        <f>HYPERLINK("https://www.ebi.ac.uk/ols/ontologies/uberon/terms?iri=http://purl.obolibrary.org/obo/UBERON_0010314","structure with developmental contribution from neural crest")</f>
        <v/>
      </c>
      <c r="B3218" t="inlineStr">
        <is>
          <t>&lt;http://purl.obolibrary.org/obo/UBERON_0010314&gt;</t>
        </is>
      </c>
      <c r="C3218" t="inlineStr">
        <is>
          <t>layer II of area 5l</t>
        </is>
      </c>
      <c r="D3218" t="inlineStr">
        <is>
          <t>&lt;http://purl.obolibrary.org/obo/DHBA_10986&gt;</t>
        </is>
      </c>
    </row>
    <row r="3219">
      <c r="A3219">
        <f>HYPERLINK("https://www.ebi.ac.uk/ols/ontologies/uberon/terms?iri=http://purl.obolibrary.org/obo/UBERON_0010314","structure with developmental contribution from neural crest")</f>
        <v/>
      </c>
      <c r="B3219" t="inlineStr">
        <is>
          <t>&lt;http://purl.obolibrary.org/obo/UBERON_0010314&gt;</t>
        </is>
      </c>
      <c r="C3219" t="inlineStr">
        <is>
          <t>layer III of area 5l</t>
        </is>
      </c>
      <c r="D3219" t="inlineStr">
        <is>
          <t>&lt;http://purl.obolibrary.org/obo/DHBA_10987&gt;</t>
        </is>
      </c>
    </row>
    <row r="3220">
      <c r="A3220">
        <f>HYPERLINK("https://www.ebi.ac.uk/ols/ontologies/uberon/terms?iri=http://purl.obolibrary.org/obo/UBERON_0010314","structure with developmental contribution from neural crest")</f>
        <v/>
      </c>
      <c r="B3220" t="inlineStr">
        <is>
          <t>&lt;http://purl.obolibrary.org/obo/UBERON_0010314&gt;</t>
        </is>
      </c>
      <c r="C3220" t="inlineStr">
        <is>
          <t>layer IV of area 5l</t>
        </is>
      </c>
      <c r="D3220" t="inlineStr">
        <is>
          <t>&lt;http://purl.obolibrary.org/obo/DHBA_10988&gt;</t>
        </is>
      </c>
    </row>
    <row r="3221">
      <c r="A3221">
        <f>HYPERLINK("https://www.ebi.ac.uk/ols/ontologies/uberon/terms?iri=http://purl.obolibrary.org/obo/UBERON_0010314","structure with developmental contribution from neural crest")</f>
        <v/>
      </c>
      <c r="B3221" t="inlineStr">
        <is>
          <t>&lt;http://purl.obolibrary.org/obo/UBERON_0010314&gt;</t>
        </is>
      </c>
      <c r="C3221" t="inlineStr">
        <is>
          <t>layer V of area 5l</t>
        </is>
      </c>
      <c r="D3221" t="inlineStr">
        <is>
          <t>&lt;http://purl.obolibrary.org/obo/DHBA_10989&gt;</t>
        </is>
      </c>
    </row>
    <row r="3222">
      <c r="A3222">
        <f>HYPERLINK("https://www.ebi.ac.uk/ols/ontologies/uberon/terms?iri=http://purl.obolibrary.org/obo/UBERON_0010314","structure with developmental contribution from neural crest")</f>
        <v/>
      </c>
      <c r="B3222" t="inlineStr">
        <is>
          <t>&lt;http://purl.obolibrary.org/obo/UBERON_0010314&gt;</t>
        </is>
      </c>
      <c r="C3222" t="inlineStr">
        <is>
          <t>layer VI of area 5l</t>
        </is>
      </c>
      <c r="D3222" t="inlineStr">
        <is>
          <t>&lt;http://purl.obolibrary.org/obo/DHBA_10990&gt;</t>
        </is>
      </c>
    </row>
    <row r="3223">
      <c r="A3223">
        <f>HYPERLINK("https://www.ebi.ac.uk/ols/ontologies/uberon/terms?iri=http://purl.obolibrary.org/obo/UBERON_0010314","structure with developmental contribution from neural crest")</f>
        <v/>
      </c>
      <c r="B3223" t="inlineStr">
        <is>
          <t>&lt;http://purl.obolibrary.org/obo/UBERON_0010314&gt;</t>
        </is>
      </c>
      <c r="C3223" t="inlineStr">
        <is>
          <t>layer I of area 5m</t>
        </is>
      </c>
      <c r="D3223" t="inlineStr">
        <is>
          <t>&lt;http://purl.obolibrary.org/obo/DHBA_10991&gt;</t>
        </is>
      </c>
    </row>
    <row r="3224">
      <c r="A3224">
        <f>HYPERLINK("https://www.ebi.ac.uk/ols/ontologies/uberon/terms?iri=http://purl.obolibrary.org/obo/UBERON_0010314","structure with developmental contribution from neural crest")</f>
        <v/>
      </c>
      <c r="B3224" t="inlineStr">
        <is>
          <t>&lt;http://purl.obolibrary.org/obo/UBERON_0010314&gt;</t>
        </is>
      </c>
      <c r="C3224" t="inlineStr">
        <is>
          <t>layer II of area 5m</t>
        </is>
      </c>
      <c r="D3224" t="inlineStr">
        <is>
          <t>&lt;http://purl.obolibrary.org/obo/DHBA_10992&gt;</t>
        </is>
      </c>
    </row>
    <row r="3225">
      <c r="A3225">
        <f>HYPERLINK("https://www.ebi.ac.uk/ols/ontologies/uberon/terms?iri=http://purl.obolibrary.org/obo/UBERON_0010314","structure with developmental contribution from neural crest")</f>
        <v/>
      </c>
      <c r="B3225" t="inlineStr">
        <is>
          <t>&lt;http://purl.obolibrary.org/obo/UBERON_0010314&gt;</t>
        </is>
      </c>
      <c r="C3225" t="inlineStr">
        <is>
          <t>layer III of area 5m</t>
        </is>
      </c>
      <c r="D3225" t="inlineStr">
        <is>
          <t>&lt;http://purl.obolibrary.org/obo/DHBA_10993&gt;</t>
        </is>
      </c>
    </row>
    <row r="3226">
      <c r="A3226">
        <f>HYPERLINK("https://www.ebi.ac.uk/ols/ontologies/uberon/terms?iri=http://purl.obolibrary.org/obo/UBERON_0010314","structure with developmental contribution from neural crest")</f>
        <v/>
      </c>
      <c r="B3226" t="inlineStr">
        <is>
          <t>&lt;http://purl.obolibrary.org/obo/UBERON_0010314&gt;</t>
        </is>
      </c>
      <c r="C3226" t="inlineStr">
        <is>
          <t>layer IV of area 5m</t>
        </is>
      </c>
      <c r="D3226" t="inlineStr">
        <is>
          <t>&lt;http://purl.obolibrary.org/obo/DHBA_10994&gt;</t>
        </is>
      </c>
    </row>
    <row r="3227">
      <c r="A3227">
        <f>HYPERLINK("https://www.ebi.ac.uk/ols/ontologies/uberon/terms?iri=http://purl.obolibrary.org/obo/UBERON_0010314","structure with developmental contribution from neural crest")</f>
        <v/>
      </c>
      <c r="B3227" t="inlineStr">
        <is>
          <t>&lt;http://purl.obolibrary.org/obo/UBERON_0010314&gt;</t>
        </is>
      </c>
      <c r="C3227" t="inlineStr">
        <is>
          <t>layer V of area 5m</t>
        </is>
      </c>
      <c r="D3227" t="inlineStr">
        <is>
          <t>&lt;http://purl.obolibrary.org/obo/DHBA_10995&gt;</t>
        </is>
      </c>
    </row>
    <row r="3228">
      <c r="A3228">
        <f>HYPERLINK("https://www.ebi.ac.uk/ols/ontologies/uberon/terms?iri=http://purl.obolibrary.org/obo/UBERON_0010314","structure with developmental contribution from neural crest")</f>
        <v/>
      </c>
      <c r="B3228" t="inlineStr">
        <is>
          <t>&lt;http://purl.obolibrary.org/obo/UBERON_0010314&gt;</t>
        </is>
      </c>
      <c r="C3228" t="inlineStr">
        <is>
          <t>layer VI of area 5m</t>
        </is>
      </c>
      <c r="D3228" t="inlineStr">
        <is>
          <t>&lt;http://purl.obolibrary.org/obo/DHBA_10996&gt;</t>
        </is>
      </c>
    </row>
    <row r="3229">
      <c r="A3229">
        <f>HYPERLINK("https://www.ebi.ac.uk/ols/ontologies/uberon/terms?iri=http://purl.obolibrary.org/obo/UBERON_0010314","structure with developmental contribution from neural crest")</f>
        <v/>
      </c>
      <c r="B3229" t="inlineStr">
        <is>
          <t>&lt;http://purl.obolibrary.org/obo/UBERON_0010314&gt;</t>
        </is>
      </c>
      <c r="C3229" t="inlineStr">
        <is>
          <t>layer I of area 7r</t>
        </is>
      </c>
      <c r="D3229" t="inlineStr">
        <is>
          <t>&lt;http://purl.obolibrary.org/obo/DHBA_10997&gt;</t>
        </is>
      </c>
    </row>
    <row r="3230">
      <c r="A3230">
        <f>HYPERLINK("https://www.ebi.ac.uk/ols/ontologies/uberon/terms?iri=http://purl.obolibrary.org/obo/UBERON_0010314","structure with developmental contribution from neural crest")</f>
        <v/>
      </c>
      <c r="B3230" t="inlineStr">
        <is>
          <t>&lt;http://purl.obolibrary.org/obo/UBERON_0010314&gt;</t>
        </is>
      </c>
      <c r="C3230" t="inlineStr">
        <is>
          <t>layer II of area 7r</t>
        </is>
      </c>
      <c r="D3230" t="inlineStr">
        <is>
          <t>&lt;http://purl.obolibrary.org/obo/DHBA_10998&gt;</t>
        </is>
      </c>
    </row>
    <row r="3231">
      <c r="A3231">
        <f>HYPERLINK("https://www.ebi.ac.uk/ols/ontologies/uberon/terms?iri=http://purl.obolibrary.org/obo/UBERON_0010314","structure with developmental contribution from neural crest")</f>
        <v/>
      </c>
      <c r="B3231" t="inlineStr">
        <is>
          <t>&lt;http://purl.obolibrary.org/obo/UBERON_0010314&gt;</t>
        </is>
      </c>
      <c r="C3231" t="inlineStr">
        <is>
          <t>layer III of area 7r</t>
        </is>
      </c>
      <c r="D3231" t="inlineStr">
        <is>
          <t>&lt;http://purl.obolibrary.org/obo/DHBA_10999&gt;</t>
        </is>
      </c>
    </row>
    <row r="3232">
      <c r="A3232">
        <f>HYPERLINK("https://www.ebi.ac.uk/ols/ontologies/uberon/terms?iri=http://purl.obolibrary.org/obo/UBERON_0010314","structure with developmental contribution from neural crest")</f>
        <v/>
      </c>
      <c r="B3232" t="inlineStr">
        <is>
          <t>&lt;http://purl.obolibrary.org/obo/UBERON_0010314&gt;</t>
        </is>
      </c>
      <c r="C3232" t="inlineStr">
        <is>
          <t>layer IV of area 7r</t>
        </is>
      </c>
      <c r="D3232" t="inlineStr">
        <is>
          <t>&lt;http://purl.obolibrary.org/obo/DHBA_11000&gt;</t>
        </is>
      </c>
    </row>
    <row r="3233">
      <c r="A3233">
        <f>HYPERLINK("https://www.ebi.ac.uk/ols/ontologies/uberon/terms?iri=http://purl.obolibrary.org/obo/UBERON_0010314","structure with developmental contribution from neural crest")</f>
        <v/>
      </c>
      <c r="B3233" t="inlineStr">
        <is>
          <t>&lt;http://purl.obolibrary.org/obo/UBERON_0010314&gt;</t>
        </is>
      </c>
      <c r="C3233" t="inlineStr">
        <is>
          <t>layer V of area 7r</t>
        </is>
      </c>
      <c r="D3233" t="inlineStr">
        <is>
          <t>&lt;http://purl.obolibrary.org/obo/DHBA_11001&gt;</t>
        </is>
      </c>
    </row>
    <row r="3234">
      <c r="A3234">
        <f>HYPERLINK("https://www.ebi.ac.uk/ols/ontologies/uberon/terms?iri=http://purl.obolibrary.org/obo/UBERON_0010314","structure with developmental contribution from neural crest")</f>
        <v/>
      </c>
      <c r="B3234" t="inlineStr">
        <is>
          <t>&lt;http://purl.obolibrary.org/obo/UBERON_0010314&gt;</t>
        </is>
      </c>
      <c r="C3234" t="inlineStr">
        <is>
          <t>layer VI of area 7r</t>
        </is>
      </c>
      <c r="D3234" t="inlineStr">
        <is>
          <t>&lt;http://purl.obolibrary.org/obo/DHBA_11002&gt;</t>
        </is>
      </c>
    </row>
    <row r="3235">
      <c r="A3235">
        <f>HYPERLINK("https://www.ebi.ac.uk/ols/ontologies/uberon/terms?iri=http://purl.obolibrary.org/obo/UBERON_0010314","structure with developmental contribution from neural crest")</f>
        <v/>
      </c>
      <c r="B3235" t="inlineStr">
        <is>
          <t>&lt;http://purl.obolibrary.org/obo/UBERON_0010314&gt;</t>
        </is>
      </c>
      <c r="C3235" t="inlineStr">
        <is>
          <t>layer I of area 7m</t>
        </is>
      </c>
      <c r="D3235" t="inlineStr">
        <is>
          <t>&lt;http://purl.obolibrary.org/obo/DHBA_11003&gt;</t>
        </is>
      </c>
    </row>
    <row r="3236">
      <c r="A3236">
        <f>HYPERLINK("https://www.ebi.ac.uk/ols/ontologies/uberon/terms?iri=http://purl.obolibrary.org/obo/UBERON_0010314","structure with developmental contribution from neural crest")</f>
        <v/>
      </c>
      <c r="B3236" t="inlineStr">
        <is>
          <t>&lt;http://purl.obolibrary.org/obo/UBERON_0010314&gt;</t>
        </is>
      </c>
      <c r="C3236" t="inlineStr">
        <is>
          <t>layer II of area 7m</t>
        </is>
      </c>
      <c r="D3236" t="inlineStr">
        <is>
          <t>&lt;http://purl.obolibrary.org/obo/DHBA_11004&gt;</t>
        </is>
      </c>
    </row>
    <row r="3237">
      <c r="A3237">
        <f>HYPERLINK("https://www.ebi.ac.uk/ols/ontologies/uberon/terms?iri=http://purl.obolibrary.org/obo/UBERON_0010314","structure with developmental contribution from neural crest")</f>
        <v/>
      </c>
      <c r="B3237" t="inlineStr">
        <is>
          <t>&lt;http://purl.obolibrary.org/obo/UBERON_0010314&gt;</t>
        </is>
      </c>
      <c r="C3237" t="inlineStr">
        <is>
          <t>layer III of area 7m</t>
        </is>
      </c>
      <c r="D3237" t="inlineStr">
        <is>
          <t>&lt;http://purl.obolibrary.org/obo/DHBA_11005&gt;</t>
        </is>
      </c>
    </row>
    <row r="3238">
      <c r="A3238">
        <f>HYPERLINK("https://www.ebi.ac.uk/ols/ontologies/uberon/terms?iri=http://purl.obolibrary.org/obo/UBERON_0010314","structure with developmental contribution from neural crest")</f>
        <v/>
      </c>
      <c r="B3238" t="inlineStr">
        <is>
          <t>&lt;http://purl.obolibrary.org/obo/UBERON_0010314&gt;</t>
        </is>
      </c>
      <c r="C3238" t="inlineStr">
        <is>
          <t>layer IV of area 7m</t>
        </is>
      </c>
      <c r="D3238" t="inlineStr">
        <is>
          <t>&lt;http://purl.obolibrary.org/obo/DHBA_11006&gt;</t>
        </is>
      </c>
    </row>
    <row r="3239">
      <c r="A3239">
        <f>HYPERLINK("https://www.ebi.ac.uk/ols/ontologies/uberon/terms?iri=http://purl.obolibrary.org/obo/UBERON_0010314","structure with developmental contribution from neural crest")</f>
        <v/>
      </c>
      <c r="B3239" t="inlineStr">
        <is>
          <t>&lt;http://purl.obolibrary.org/obo/UBERON_0010314&gt;</t>
        </is>
      </c>
      <c r="C3239" t="inlineStr">
        <is>
          <t>layer V of area 7m</t>
        </is>
      </c>
      <c r="D3239" t="inlineStr">
        <is>
          <t>&lt;http://purl.obolibrary.org/obo/DHBA_11007&gt;</t>
        </is>
      </c>
    </row>
    <row r="3240">
      <c r="A3240">
        <f>HYPERLINK("https://www.ebi.ac.uk/ols/ontologies/uberon/terms?iri=http://purl.obolibrary.org/obo/UBERON_0010314","structure with developmental contribution from neural crest")</f>
        <v/>
      </c>
      <c r="B3240" t="inlineStr">
        <is>
          <t>&lt;http://purl.obolibrary.org/obo/UBERON_0010314&gt;</t>
        </is>
      </c>
      <c r="C3240" t="inlineStr">
        <is>
          <t>layer VI of area 7m</t>
        </is>
      </c>
      <c r="D3240" t="inlineStr">
        <is>
          <t>&lt;http://purl.obolibrary.org/obo/DHBA_11008&gt;</t>
        </is>
      </c>
    </row>
    <row r="3241">
      <c r="A3241">
        <f>HYPERLINK("https://www.ebi.ac.uk/ols/ontologies/uberon/terms?iri=http://purl.obolibrary.org/obo/UBERON_0010314","structure with developmental contribution from neural crest")</f>
        <v/>
      </c>
      <c r="B3241" t="inlineStr">
        <is>
          <t>&lt;http://purl.obolibrary.org/obo/UBERON_0010314&gt;</t>
        </is>
      </c>
      <c r="C3241" t="inlineStr">
        <is>
          <t>layer I of area 7c</t>
        </is>
      </c>
      <c r="D3241" t="inlineStr">
        <is>
          <t>&lt;http://purl.obolibrary.org/obo/DHBA_11009&gt;</t>
        </is>
      </c>
    </row>
    <row r="3242">
      <c r="A3242">
        <f>HYPERLINK("https://www.ebi.ac.uk/ols/ontologies/uberon/terms?iri=http://purl.obolibrary.org/obo/UBERON_0010314","structure with developmental contribution from neural crest")</f>
        <v/>
      </c>
      <c r="B3242" t="inlineStr">
        <is>
          <t>&lt;http://purl.obolibrary.org/obo/UBERON_0010314&gt;</t>
        </is>
      </c>
      <c r="C3242" t="inlineStr">
        <is>
          <t>layer II of area 7c</t>
        </is>
      </c>
      <c r="D3242" t="inlineStr">
        <is>
          <t>&lt;http://purl.obolibrary.org/obo/DHBA_11010&gt;</t>
        </is>
      </c>
    </row>
    <row r="3243">
      <c r="A3243">
        <f>HYPERLINK("https://www.ebi.ac.uk/ols/ontologies/uberon/terms?iri=http://purl.obolibrary.org/obo/UBERON_0010314","structure with developmental contribution from neural crest")</f>
        <v/>
      </c>
      <c r="B3243" t="inlineStr">
        <is>
          <t>&lt;http://purl.obolibrary.org/obo/UBERON_0010314&gt;</t>
        </is>
      </c>
      <c r="C3243" t="inlineStr">
        <is>
          <t>layer III of area 7c</t>
        </is>
      </c>
      <c r="D3243" t="inlineStr">
        <is>
          <t>&lt;http://purl.obolibrary.org/obo/DHBA_11011&gt;</t>
        </is>
      </c>
    </row>
    <row r="3244">
      <c r="A3244">
        <f>HYPERLINK("https://www.ebi.ac.uk/ols/ontologies/uberon/terms?iri=http://purl.obolibrary.org/obo/UBERON_0010314","structure with developmental contribution from neural crest")</f>
        <v/>
      </c>
      <c r="B3244" t="inlineStr">
        <is>
          <t>&lt;http://purl.obolibrary.org/obo/UBERON_0010314&gt;</t>
        </is>
      </c>
      <c r="C3244" t="inlineStr">
        <is>
          <t>layer IV of area 7c</t>
        </is>
      </c>
      <c r="D3244" t="inlineStr">
        <is>
          <t>&lt;http://purl.obolibrary.org/obo/DHBA_11012&gt;</t>
        </is>
      </c>
    </row>
    <row r="3245">
      <c r="A3245">
        <f>HYPERLINK("https://www.ebi.ac.uk/ols/ontologies/uberon/terms?iri=http://purl.obolibrary.org/obo/UBERON_0010314","structure with developmental contribution from neural crest")</f>
        <v/>
      </c>
      <c r="B3245" t="inlineStr">
        <is>
          <t>&lt;http://purl.obolibrary.org/obo/UBERON_0010314&gt;</t>
        </is>
      </c>
      <c r="C3245" t="inlineStr">
        <is>
          <t>layer V of area 7c</t>
        </is>
      </c>
      <c r="D3245" t="inlineStr">
        <is>
          <t>&lt;http://purl.obolibrary.org/obo/DHBA_11013&gt;</t>
        </is>
      </c>
    </row>
    <row r="3246">
      <c r="A3246">
        <f>HYPERLINK("https://www.ebi.ac.uk/ols/ontologies/uberon/terms?iri=http://purl.obolibrary.org/obo/UBERON_0010314","structure with developmental contribution from neural crest")</f>
        <v/>
      </c>
      <c r="B3246" t="inlineStr">
        <is>
          <t>&lt;http://purl.obolibrary.org/obo/UBERON_0010314&gt;</t>
        </is>
      </c>
      <c r="C3246" t="inlineStr">
        <is>
          <t>layer VI of area 7c</t>
        </is>
      </c>
      <c r="D3246" t="inlineStr">
        <is>
          <t>&lt;http://purl.obolibrary.org/obo/DHBA_11014&gt;</t>
        </is>
      </c>
    </row>
    <row r="3247">
      <c r="A3247">
        <f>HYPERLINK("https://www.ebi.ac.uk/ols/ontologies/uberon/terms?iri=http://purl.obolibrary.org/obo/UBERON_0010314","structure with developmental contribution from neural crest")</f>
        <v/>
      </c>
      <c r="B3247" t="inlineStr">
        <is>
          <t>&lt;http://purl.obolibrary.org/obo/UBERON_0010314&gt;</t>
        </is>
      </c>
      <c r="C3247" t="inlineStr">
        <is>
          <t>layer I of area 7pc</t>
        </is>
      </c>
      <c r="D3247" t="inlineStr">
        <is>
          <t>&lt;http://purl.obolibrary.org/obo/DHBA_11015&gt;</t>
        </is>
      </c>
    </row>
    <row r="3248">
      <c r="A3248">
        <f>HYPERLINK("https://www.ebi.ac.uk/ols/ontologies/uberon/terms?iri=http://purl.obolibrary.org/obo/UBERON_0010314","structure with developmental contribution from neural crest")</f>
        <v/>
      </c>
      <c r="B3248" t="inlineStr">
        <is>
          <t>&lt;http://purl.obolibrary.org/obo/UBERON_0010314&gt;</t>
        </is>
      </c>
      <c r="C3248" t="inlineStr">
        <is>
          <t>layer II of area 7pc</t>
        </is>
      </c>
      <c r="D3248" t="inlineStr">
        <is>
          <t>&lt;http://purl.obolibrary.org/obo/DHBA_11016&gt;</t>
        </is>
      </c>
    </row>
    <row r="3249">
      <c r="A3249">
        <f>HYPERLINK("https://www.ebi.ac.uk/ols/ontologies/uberon/terms?iri=http://purl.obolibrary.org/obo/UBERON_0010314","structure with developmental contribution from neural crest")</f>
        <v/>
      </c>
      <c r="B3249" t="inlineStr">
        <is>
          <t>&lt;http://purl.obolibrary.org/obo/UBERON_0010314&gt;</t>
        </is>
      </c>
      <c r="C3249" t="inlineStr">
        <is>
          <t>layer III of area 7pc</t>
        </is>
      </c>
      <c r="D3249" t="inlineStr">
        <is>
          <t>&lt;http://purl.obolibrary.org/obo/DHBA_11017&gt;</t>
        </is>
      </c>
    </row>
    <row r="3250">
      <c r="A3250">
        <f>HYPERLINK("https://www.ebi.ac.uk/ols/ontologies/uberon/terms?iri=http://purl.obolibrary.org/obo/UBERON_0010314","structure with developmental contribution from neural crest")</f>
        <v/>
      </c>
      <c r="B3250" t="inlineStr">
        <is>
          <t>&lt;http://purl.obolibrary.org/obo/UBERON_0010314&gt;</t>
        </is>
      </c>
      <c r="C3250" t="inlineStr">
        <is>
          <t>layer IV of area 7pc</t>
        </is>
      </c>
      <c r="D3250" t="inlineStr">
        <is>
          <t>&lt;http://purl.obolibrary.org/obo/DHBA_11018&gt;</t>
        </is>
      </c>
    </row>
    <row r="3251">
      <c r="A3251">
        <f>HYPERLINK("https://www.ebi.ac.uk/ols/ontologies/uberon/terms?iri=http://purl.obolibrary.org/obo/UBERON_0010314","structure with developmental contribution from neural crest")</f>
        <v/>
      </c>
      <c r="B3251" t="inlineStr">
        <is>
          <t>&lt;http://purl.obolibrary.org/obo/UBERON_0010314&gt;</t>
        </is>
      </c>
      <c r="C3251" t="inlineStr">
        <is>
          <t>layer V of area 7pc</t>
        </is>
      </c>
      <c r="D3251" t="inlineStr">
        <is>
          <t>&lt;http://purl.obolibrary.org/obo/DHBA_11019&gt;</t>
        </is>
      </c>
    </row>
    <row r="3252">
      <c r="A3252">
        <f>HYPERLINK("https://www.ebi.ac.uk/ols/ontologies/uberon/terms?iri=http://purl.obolibrary.org/obo/UBERON_0010314","structure with developmental contribution from neural crest")</f>
        <v/>
      </c>
      <c r="B3252" t="inlineStr">
        <is>
          <t>&lt;http://purl.obolibrary.org/obo/UBERON_0010314&gt;</t>
        </is>
      </c>
      <c r="C3252" t="inlineStr">
        <is>
          <t>layer VI of area 7pc</t>
        </is>
      </c>
      <c r="D3252" t="inlineStr">
        <is>
          <t>&lt;http://purl.obolibrary.org/obo/DHBA_11020&gt;</t>
        </is>
      </c>
    </row>
    <row r="3253">
      <c r="A3253">
        <f>HYPERLINK("https://www.ebi.ac.uk/ols/ontologies/uberon/terms?iri=http://purl.obolibrary.org/obo/UBERON_0010314","structure with developmental contribution from neural crest")</f>
        <v/>
      </c>
      <c r="B3253" t="inlineStr">
        <is>
          <t>&lt;http://purl.obolibrary.org/obo/UBERON_0010314&gt;</t>
        </is>
      </c>
      <c r="C3253" t="inlineStr">
        <is>
          <t>layer I of area 41</t>
        </is>
      </c>
      <c r="D3253" t="inlineStr">
        <is>
          <t>&lt;http://purl.obolibrary.org/obo/DHBA_11021&gt;</t>
        </is>
      </c>
    </row>
    <row r="3254">
      <c r="A3254">
        <f>HYPERLINK("https://www.ebi.ac.uk/ols/ontologies/uberon/terms?iri=http://purl.obolibrary.org/obo/UBERON_0010314","structure with developmental contribution from neural crest")</f>
        <v/>
      </c>
      <c r="B3254" t="inlineStr">
        <is>
          <t>&lt;http://purl.obolibrary.org/obo/UBERON_0010314&gt;</t>
        </is>
      </c>
      <c r="C3254" t="inlineStr">
        <is>
          <t>layer II of area 41</t>
        </is>
      </c>
      <c r="D3254" t="inlineStr">
        <is>
          <t>&lt;http://purl.obolibrary.org/obo/DHBA_11022&gt;</t>
        </is>
      </c>
    </row>
    <row r="3255">
      <c r="A3255">
        <f>HYPERLINK("https://www.ebi.ac.uk/ols/ontologies/uberon/terms?iri=http://purl.obolibrary.org/obo/UBERON_0010314","structure with developmental contribution from neural crest")</f>
        <v/>
      </c>
      <c r="B3255" t="inlineStr">
        <is>
          <t>&lt;http://purl.obolibrary.org/obo/UBERON_0010314&gt;</t>
        </is>
      </c>
      <c r="C3255" t="inlineStr">
        <is>
          <t>layer III of area 41</t>
        </is>
      </c>
      <c r="D3255" t="inlineStr">
        <is>
          <t>&lt;http://purl.obolibrary.org/obo/DHBA_11023&gt;</t>
        </is>
      </c>
    </row>
    <row r="3256">
      <c r="A3256">
        <f>HYPERLINK("https://www.ebi.ac.uk/ols/ontologies/uberon/terms?iri=http://purl.obolibrary.org/obo/UBERON_0010314","structure with developmental contribution from neural crest")</f>
        <v/>
      </c>
      <c r="B3256" t="inlineStr">
        <is>
          <t>&lt;http://purl.obolibrary.org/obo/UBERON_0010314&gt;</t>
        </is>
      </c>
      <c r="C3256" t="inlineStr">
        <is>
          <t>layer IV of area 41</t>
        </is>
      </c>
      <c r="D3256" t="inlineStr">
        <is>
          <t>&lt;http://purl.obolibrary.org/obo/DHBA_11024&gt;</t>
        </is>
      </c>
    </row>
    <row r="3257">
      <c r="A3257">
        <f>HYPERLINK("https://www.ebi.ac.uk/ols/ontologies/uberon/terms?iri=http://purl.obolibrary.org/obo/UBERON_0010314","structure with developmental contribution from neural crest")</f>
        <v/>
      </c>
      <c r="B3257" t="inlineStr">
        <is>
          <t>&lt;http://purl.obolibrary.org/obo/UBERON_0010314&gt;</t>
        </is>
      </c>
      <c r="C3257" t="inlineStr">
        <is>
          <t>layer V of area 41</t>
        </is>
      </c>
      <c r="D3257" t="inlineStr">
        <is>
          <t>&lt;http://purl.obolibrary.org/obo/DHBA_11025&gt;</t>
        </is>
      </c>
    </row>
    <row r="3258">
      <c r="A3258">
        <f>HYPERLINK("https://www.ebi.ac.uk/ols/ontologies/uberon/terms?iri=http://purl.obolibrary.org/obo/UBERON_0010314","structure with developmental contribution from neural crest")</f>
        <v/>
      </c>
      <c r="B3258" t="inlineStr">
        <is>
          <t>&lt;http://purl.obolibrary.org/obo/UBERON_0010314&gt;</t>
        </is>
      </c>
      <c r="C3258" t="inlineStr">
        <is>
          <t>layer VI of area 41</t>
        </is>
      </c>
      <c r="D3258" t="inlineStr">
        <is>
          <t>&lt;http://purl.obolibrary.org/obo/DHBA_11026&gt;</t>
        </is>
      </c>
    </row>
    <row r="3259">
      <c r="A3259">
        <f>HYPERLINK("https://www.ebi.ac.uk/ols/ontologies/uberon/terms?iri=http://purl.obolibrary.org/obo/UBERON_0010314","structure with developmental contribution from neural crest")</f>
        <v/>
      </c>
      <c r="B3259" t="inlineStr">
        <is>
          <t>&lt;http://purl.obolibrary.org/obo/UBERON_0010314&gt;</t>
        </is>
      </c>
      <c r="C3259" t="inlineStr">
        <is>
          <t>layer I of rostral primary auditory cortex</t>
        </is>
      </c>
      <c r="D3259" t="inlineStr">
        <is>
          <t>&lt;http://purl.obolibrary.org/obo/DHBA_11027&gt;</t>
        </is>
      </c>
    </row>
    <row r="3260">
      <c r="A3260">
        <f>HYPERLINK("https://www.ebi.ac.uk/ols/ontologies/uberon/terms?iri=http://purl.obolibrary.org/obo/UBERON_0010314","structure with developmental contribution from neural crest")</f>
        <v/>
      </c>
      <c r="B3260" t="inlineStr">
        <is>
          <t>&lt;http://purl.obolibrary.org/obo/UBERON_0010314&gt;</t>
        </is>
      </c>
      <c r="C3260" t="inlineStr">
        <is>
          <t>layer II of rostral primary auditory cortex</t>
        </is>
      </c>
      <c r="D3260" t="inlineStr">
        <is>
          <t>&lt;http://purl.obolibrary.org/obo/DHBA_11028&gt;</t>
        </is>
      </c>
    </row>
    <row r="3261">
      <c r="A3261">
        <f>HYPERLINK("https://www.ebi.ac.uk/ols/ontologies/uberon/terms?iri=http://purl.obolibrary.org/obo/UBERON_0010314","structure with developmental contribution from neural crest")</f>
        <v/>
      </c>
      <c r="B3261" t="inlineStr">
        <is>
          <t>&lt;http://purl.obolibrary.org/obo/UBERON_0010314&gt;</t>
        </is>
      </c>
      <c r="C3261" t="inlineStr">
        <is>
          <t>layer III of rostral primary auditory cortex</t>
        </is>
      </c>
      <c r="D3261" t="inlineStr">
        <is>
          <t>&lt;http://purl.obolibrary.org/obo/DHBA_11029&gt;</t>
        </is>
      </c>
    </row>
    <row r="3262">
      <c r="A3262">
        <f>HYPERLINK("https://www.ebi.ac.uk/ols/ontologies/uberon/terms?iri=http://purl.obolibrary.org/obo/UBERON_0010314","structure with developmental contribution from neural crest")</f>
        <v/>
      </c>
      <c r="B3262" t="inlineStr">
        <is>
          <t>&lt;http://purl.obolibrary.org/obo/UBERON_0010314&gt;</t>
        </is>
      </c>
      <c r="C3262" t="inlineStr">
        <is>
          <t>layer IV of rostral primary auditory cortex</t>
        </is>
      </c>
      <c r="D3262" t="inlineStr">
        <is>
          <t>&lt;http://purl.obolibrary.org/obo/DHBA_11030&gt;</t>
        </is>
      </c>
    </row>
    <row r="3263">
      <c r="A3263">
        <f>HYPERLINK("https://www.ebi.ac.uk/ols/ontologies/uberon/terms?iri=http://purl.obolibrary.org/obo/UBERON_0010314","structure with developmental contribution from neural crest")</f>
        <v/>
      </c>
      <c r="B3263" t="inlineStr">
        <is>
          <t>&lt;http://purl.obolibrary.org/obo/UBERON_0010314&gt;</t>
        </is>
      </c>
      <c r="C3263" t="inlineStr">
        <is>
          <t>layer V of rostral primary auditory cortex</t>
        </is>
      </c>
      <c r="D3263" t="inlineStr">
        <is>
          <t>&lt;http://purl.obolibrary.org/obo/DHBA_11031&gt;</t>
        </is>
      </c>
    </row>
    <row r="3264">
      <c r="A3264">
        <f>HYPERLINK("https://www.ebi.ac.uk/ols/ontologies/uberon/terms?iri=http://purl.obolibrary.org/obo/UBERON_0010314","structure with developmental contribution from neural crest")</f>
        <v/>
      </c>
      <c r="B3264" t="inlineStr">
        <is>
          <t>&lt;http://purl.obolibrary.org/obo/UBERON_0010314&gt;</t>
        </is>
      </c>
      <c r="C3264" t="inlineStr">
        <is>
          <t>layer VI of rostral primary auditory cortex</t>
        </is>
      </c>
      <c r="D3264" t="inlineStr">
        <is>
          <t>&lt;http://purl.obolibrary.org/obo/DHBA_11032&gt;</t>
        </is>
      </c>
    </row>
    <row r="3265">
      <c r="A3265">
        <f>HYPERLINK("https://www.ebi.ac.uk/ols/ontologies/uberon/terms?iri=http://purl.obolibrary.org/obo/UBERON_0010314","structure with developmental contribution from neural crest")</f>
        <v/>
      </c>
      <c r="B3265" t="inlineStr">
        <is>
          <t>&lt;http://purl.obolibrary.org/obo/UBERON_0010314&gt;</t>
        </is>
      </c>
      <c r="C3265" t="inlineStr">
        <is>
          <t>layer I of area 20r</t>
        </is>
      </c>
      <c r="D3265" t="inlineStr">
        <is>
          <t>&lt;http://purl.obolibrary.org/obo/DHBA_11033&gt;</t>
        </is>
      </c>
    </row>
    <row r="3266">
      <c r="A3266">
        <f>HYPERLINK("https://www.ebi.ac.uk/ols/ontologies/uberon/terms?iri=http://purl.obolibrary.org/obo/UBERON_0010314","structure with developmental contribution from neural crest")</f>
        <v/>
      </c>
      <c r="B3266" t="inlineStr">
        <is>
          <t>&lt;http://purl.obolibrary.org/obo/UBERON_0010314&gt;</t>
        </is>
      </c>
      <c r="C3266" t="inlineStr">
        <is>
          <t>layer II of area 20r</t>
        </is>
      </c>
      <c r="D3266" t="inlineStr">
        <is>
          <t>&lt;http://purl.obolibrary.org/obo/DHBA_11034&gt;</t>
        </is>
      </c>
    </row>
    <row r="3267">
      <c r="A3267">
        <f>HYPERLINK("https://www.ebi.ac.uk/ols/ontologies/uberon/terms?iri=http://purl.obolibrary.org/obo/UBERON_0010314","structure with developmental contribution from neural crest")</f>
        <v/>
      </c>
      <c r="B3267" t="inlineStr">
        <is>
          <t>&lt;http://purl.obolibrary.org/obo/UBERON_0010314&gt;</t>
        </is>
      </c>
      <c r="C3267" t="inlineStr">
        <is>
          <t>layer III of area 20r</t>
        </is>
      </c>
      <c r="D3267" t="inlineStr">
        <is>
          <t>&lt;http://purl.obolibrary.org/obo/DHBA_11035&gt;</t>
        </is>
      </c>
    </row>
    <row r="3268">
      <c r="A3268">
        <f>HYPERLINK("https://www.ebi.ac.uk/ols/ontologies/uberon/terms?iri=http://purl.obolibrary.org/obo/UBERON_0010314","structure with developmental contribution from neural crest")</f>
        <v/>
      </c>
      <c r="B3268" t="inlineStr">
        <is>
          <t>&lt;http://purl.obolibrary.org/obo/UBERON_0010314&gt;</t>
        </is>
      </c>
      <c r="C3268" t="inlineStr">
        <is>
          <t>layer IV of area 20r</t>
        </is>
      </c>
      <c r="D3268" t="inlineStr">
        <is>
          <t>&lt;http://purl.obolibrary.org/obo/DHBA_11036&gt;</t>
        </is>
      </c>
    </row>
    <row r="3269">
      <c r="A3269">
        <f>HYPERLINK("https://www.ebi.ac.uk/ols/ontologies/uberon/terms?iri=http://purl.obolibrary.org/obo/UBERON_0010314","structure with developmental contribution from neural crest")</f>
        <v/>
      </c>
      <c r="B3269" t="inlineStr">
        <is>
          <t>&lt;http://purl.obolibrary.org/obo/UBERON_0010314&gt;</t>
        </is>
      </c>
      <c r="C3269" t="inlineStr">
        <is>
          <t>layer V of area 20r</t>
        </is>
      </c>
      <c r="D3269" t="inlineStr">
        <is>
          <t>&lt;http://purl.obolibrary.org/obo/DHBA_11037&gt;</t>
        </is>
      </c>
    </row>
    <row r="3270">
      <c r="A3270">
        <f>HYPERLINK("https://www.ebi.ac.uk/ols/ontologies/uberon/terms?iri=http://purl.obolibrary.org/obo/UBERON_0010314","structure with developmental contribution from neural crest")</f>
        <v/>
      </c>
      <c r="B3270" t="inlineStr">
        <is>
          <t>&lt;http://purl.obolibrary.org/obo/UBERON_0010314&gt;</t>
        </is>
      </c>
      <c r="C3270" t="inlineStr">
        <is>
          <t>layer VI of area 20r</t>
        </is>
      </c>
      <c r="D3270" t="inlineStr">
        <is>
          <t>&lt;http://purl.obolibrary.org/obo/DHBA_11038&gt;</t>
        </is>
      </c>
    </row>
    <row r="3271">
      <c r="A3271">
        <f>HYPERLINK("https://www.ebi.ac.uk/ols/ontologies/uberon/terms?iri=http://purl.obolibrary.org/obo/UBERON_0010314","structure with developmental contribution from neural crest")</f>
        <v/>
      </c>
      <c r="B3271" t="inlineStr">
        <is>
          <t>&lt;http://purl.obolibrary.org/obo/UBERON_0010314&gt;</t>
        </is>
      </c>
      <c r="C3271" t="inlineStr">
        <is>
          <t>layer I of area 20i</t>
        </is>
      </c>
      <c r="D3271" t="inlineStr">
        <is>
          <t>&lt;http://purl.obolibrary.org/obo/DHBA_11039&gt;</t>
        </is>
      </c>
    </row>
    <row r="3272">
      <c r="A3272">
        <f>HYPERLINK("https://www.ebi.ac.uk/ols/ontologies/uberon/terms?iri=http://purl.obolibrary.org/obo/UBERON_0010314","structure with developmental contribution from neural crest")</f>
        <v/>
      </c>
      <c r="B3272" t="inlineStr">
        <is>
          <t>&lt;http://purl.obolibrary.org/obo/UBERON_0010314&gt;</t>
        </is>
      </c>
      <c r="C3272" t="inlineStr">
        <is>
          <t>layer II of area 20i</t>
        </is>
      </c>
      <c r="D3272" t="inlineStr">
        <is>
          <t>&lt;http://purl.obolibrary.org/obo/DHBA_11040&gt;</t>
        </is>
      </c>
    </row>
    <row r="3273">
      <c r="A3273">
        <f>HYPERLINK("https://www.ebi.ac.uk/ols/ontologies/uberon/terms?iri=http://purl.obolibrary.org/obo/UBERON_0010314","structure with developmental contribution from neural crest")</f>
        <v/>
      </c>
      <c r="B3273" t="inlineStr">
        <is>
          <t>&lt;http://purl.obolibrary.org/obo/UBERON_0010314&gt;</t>
        </is>
      </c>
      <c r="C3273" t="inlineStr">
        <is>
          <t>layer III of area 20i</t>
        </is>
      </c>
      <c r="D3273" t="inlineStr">
        <is>
          <t>&lt;http://purl.obolibrary.org/obo/DHBA_11041&gt;</t>
        </is>
      </c>
    </row>
    <row r="3274">
      <c r="A3274">
        <f>HYPERLINK("https://www.ebi.ac.uk/ols/ontologies/uberon/terms?iri=http://purl.obolibrary.org/obo/UBERON_0010314","structure with developmental contribution from neural crest")</f>
        <v/>
      </c>
      <c r="B3274" t="inlineStr">
        <is>
          <t>&lt;http://purl.obolibrary.org/obo/UBERON_0010314&gt;</t>
        </is>
      </c>
      <c r="C3274" t="inlineStr">
        <is>
          <t>layer IV of area 20i</t>
        </is>
      </c>
      <c r="D3274" t="inlineStr">
        <is>
          <t>&lt;http://purl.obolibrary.org/obo/DHBA_11042&gt;</t>
        </is>
      </c>
    </row>
    <row r="3275">
      <c r="A3275">
        <f>HYPERLINK("https://www.ebi.ac.uk/ols/ontologies/uberon/terms?iri=http://purl.obolibrary.org/obo/UBERON_0010314","structure with developmental contribution from neural crest")</f>
        <v/>
      </c>
      <c r="B3275" t="inlineStr">
        <is>
          <t>&lt;http://purl.obolibrary.org/obo/UBERON_0010314&gt;</t>
        </is>
      </c>
      <c r="C3275" t="inlineStr">
        <is>
          <t>layer V of area 20i</t>
        </is>
      </c>
      <c r="D3275" t="inlineStr">
        <is>
          <t>&lt;http://purl.obolibrary.org/obo/DHBA_11043&gt;</t>
        </is>
      </c>
    </row>
    <row r="3276">
      <c r="A3276">
        <f>HYPERLINK("https://www.ebi.ac.uk/ols/ontologies/uberon/terms?iri=http://purl.obolibrary.org/obo/UBERON_0010314","structure with developmental contribution from neural crest")</f>
        <v/>
      </c>
      <c r="B3276" t="inlineStr">
        <is>
          <t>&lt;http://purl.obolibrary.org/obo/UBERON_0010314&gt;</t>
        </is>
      </c>
      <c r="C3276" t="inlineStr">
        <is>
          <t>layer VI of area 20i</t>
        </is>
      </c>
      <c r="D3276" t="inlineStr">
        <is>
          <t>&lt;http://purl.obolibrary.org/obo/DHBA_11044&gt;</t>
        </is>
      </c>
    </row>
    <row r="3277">
      <c r="A3277">
        <f>HYPERLINK("https://www.ebi.ac.uk/ols/ontologies/uberon/terms?iri=http://purl.obolibrary.org/obo/UBERON_0010314","structure with developmental contribution from neural crest")</f>
        <v/>
      </c>
      <c r="B3277" t="inlineStr">
        <is>
          <t>&lt;http://purl.obolibrary.org/obo/UBERON_0010314&gt;</t>
        </is>
      </c>
      <c r="C3277" t="inlineStr">
        <is>
          <t>layer I of area 20c</t>
        </is>
      </c>
      <c r="D3277" t="inlineStr">
        <is>
          <t>&lt;http://purl.obolibrary.org/obo/DHBA_11045&gt;</t>
        </is>
      </c>
    </row>
    <row r="3278">
      <c r="A3278">
        <f>HYPERLINK("https://www.ebi.ac.uk/ols/ontologies/uberon/terms?iri=http://purl.obolibrary.org/obo/UBERON_0010314","structure with developmental contribution from neural crest")</f>
        <v/>
      </c>
      <c r="B3278" t="inlineStr">
        <is>
          <t>&lt;http://purl.obolibrary.org/obo/UBERON_0010314&gt;</t>
        </is>
      </c>
      <c r="C3278" t="inlineStr">
        <is>
          <t>layer II of area 20c</t>
        </is>
      </c>
      <c r="D3278" t="inlineStr">
        <is>
          <t>&lt;http://purl.obolibrary.org/obo/DHBA_11046&gt;</t>
        </is>
      </c>
    </row>
    <row r="3279">
      <c r="A3279">
        <f>HYPERLINK("https://www.ebi.ac.uk/ols/ontologies/uberon/terms?iri=http://purl.obolibrary.org/obo/UBERON_0010314","structure with developmental contribution from neural crest")</f>
        <v/>
      </c>
      <c r="B3279" t="inlineStr">
        <is>
          <t>&lt;http://purl.obolibrary.org/obo/UBERON_0010314&gt;</t>
        </is>
      </c>
      <c r="C3279" t="inlineStr">
        <is>
          <t>layer III of area 20c</t>
        </is>
      </c>
      <c r="D3279" t="inlineStr">
        <is>
          <t>&lt;http://purl.obolibrary.org/obo/DHBA_11047&gt;</t>
        </is>
      </c>
    </row>
    <row r="3280">
      <c r="A3280">
        <f>HYPERLINK("https://www.ebi.ac.uk/ols/ontologies/uberon/terms?iri=http://purl.obolibrary.org/obo/UBERON_0010314","structure with developmental contribution from neural crest")</f>
        <v/>
      </c>
      <c r="B3280" t="inlineStr">
        <is>
          <t>&lt;http://purl.obolibrary.org/obo/UBERON_0010314&gt;</t>
        </is>
      </c>
      <c r="C3280" t="inlineStr">
        <is>
          <t>layer IV of area 20c</t>
        </is>
      </c>
      <c r="D3280" t="inlineStr">
        <is>
          <t>&lt;http://purl.obolibrary.org/obo/DHBA_11048&gt;</t>
        </is>
      </c>
    </row>
    <row r="3281">
      <c r="A3281">
        <f>HYPERLINK("https://www.ebi.ac.uk/ols/ontologies/uberon/terms?iri=http://purl.obolibrary.org/obo/UBERON_0010314","structure with developmental contribution from neural crest")</f>
        <v/>
      </c>
      <c r="B3281" t="inlineStr">
        <is>
          <t>&lt;http://purl.obolibrary.org/obo/UBERON_0010314&gt;</t>
        </is>
      </c>
      <c r="C3281" t="inlineStr">
        <is>
          <t>layer V of area 20c</t>
        </is>
      </c>
      <c r="D3281" t="inlineStr">
        <is>
          <t>&lt;http://purl.obolibrary.org/obo/DHBA_11049&gt;</t>
        </is>
      </c>
    </row>
    <row r="3282">
      <c r="A3282">
        <f>HYPERLINK("https://www.ebi.ac.uk/ols/ontologies/uberon/terms?iri=http://purl.obolibrary.org/obo/UBERON_0010314","structure with developmental contribution from neural crest")</f>
        <v/>
      </c>
      <c r="B3282" t="inlineStr">
        <is>
          <t>&lt;http://purl.obolibrary.org/obo/UBERON_0010314&gt;</t>
        </is>
      </c>
      <c r="C3282" t="inlineStr">
        <is>
          <t>layer VI of area 20c</t>
        </is>
      </c>
      <c r="D3282" t="inlineStr">
        <is>
          <t>&lt;http://purl.obolibrary.org/obo/DHBA_11050&gt;</t>
        </is>
      </c>
    </row>
    <row r="3283">
      <c r="A3283">
        <f>HYPERLINK("https://www.ebi.ac.uk/ols/ontologies/uberon/terms?iri=http://purl.obolibrary.org/obo/UBERON_0010314","structure with developmental contribution from neural crest")</f>
        <v/>
      </c>
      <c r="B3283" t="inlineStr">
        <is>
          <t>&lt;http://purl.obolibrary.org/obo/UBERON_0010314&gt;</t>
        </is>
      </c>
      <c r="C3283" t="inlineStr">
        <is>
          <t>layer I of area 42</t>
        </is>
      </c>
      <c r="D3283" t="inlineStr">
        <is>
          <t>&lt;http://purl.obolibrary.org/obo/DHBA_11051&gt;</t>
        </is>
      </c>
    </row>
    <row r="3284">
      <c r="A3284">
        <f>HYPERLINK("https://www.ebi.ac.uk/ols/ontologies/uberon/terms?iri=http://purl.obolibrary.org/obo/UBERON_0010314","structure with developmental contribution from neural crest")</f>
        <v/>
      </c>
      <c r="B3284" t="inlineStr">
        <is>
          <t>&lt;http://purl.obolibrary.org/obo/UBERON_0010314&gt;</t>
        </is>
      </c>
      <c r="C3284" t="inlineStr">
        <is>
          <t>layer II of area 42</t>
        </is>
      </c>
      <c r="D3284" t="inlineStr">
        <is>
          <t>&lt;http://purl.obolibrary.org/obo/DHBA_11052&gt;</t>
        </is>
      </c>
    </row>
    <row r="3285">
      <c r="A3285">
        <f>HYPERLINK("https://www.ebi.ac.uk/ols/ontologies/uberon/terms?iri=http://purl.obolibrary.org/obo/UBERON_0010314","structure with developmental contribution from neural crest")</f>
        <v/>
      </c>
      <c r="B3285" t="inlineStr">
        <is>
          <t>&lt;http://purl.obolibrary.org/obo/UBERON_0010314&gt;</t>
        </is>
      </c>
      <c r="C3285" t="inlineStr">
        <is>
          <t>layer III of area 42</t>
        </is>
      </c>
      <c r="D3285" t="inlineStr">
        <is>
          <t>&lt;http://purl.obolibrary.org/obo/DHBA_11053&gt;</t>
        </is>
      </c>
    </row>
    <row r="3286">
      <c r="A3286">
        <f>HYPERLINK("https://www.ebi.ac.uk/ols/ontologies/uberon/terms?iri=http://purl.obolibrary.org/obo/UBERON_0010314","structure with developmental contribution from neural crest")</f>
        <v/>
      </c>
      <c r="B3286" t="inlineStr">
        <is>
          <t>&lt;http://purl.obolibrary.org/obo/UBERON_0010314&gt;</t>
        </is>
      </c>
      <c r="C3286" t="inlineStr">
        <is>
          <t>layer IV of area 42</t>
        </is>
      </c>
      <c r="D3286" t="inlineStr">
        <is>
          <t>&lt;http://purl.obolibrary.org/obo/DHBA_11054&gt;</t>
        </is>
      </c>
    </row>
    <row r="3287">
      <c r="A3287">
        <f>HYPERLINK("https://www.ebi.ac.uk/ols/ontologies/uberon/terms?iri=http://purl.obolibrary.org/obo/UBERON_0010314","structure with developmental contribution from neural crest")</f>
        <v/>
      </c>
      <c r="B3287" t="inlineStr">
        <is>
          <t>&lt;http://purl.obolibrary.org/obo/UBERON_0010314&gt;</t>
        </is>
      </c>
      <c r="C3287" t="inlineStr">
        <is>
          <t>layer V of area 42</t>
        </is>
      </c>
      <c r="D3287" t="inlineStr">
        <is>
          <t>&lt;http://purl.obolibrary.org/obo/DHBA_11055&gt;</t>
        </is>
      </c>
    </row>
    <row r="3288">
      <c r="A3288">
        <f>HYPERLINK("https://www.ebi.ac.uk/ols/ontologies/uberon/terms?iri=http://purl.obolibrary.org/obo/UBERON_0010314","structure with developmental contribution from neural crest")</f>
        <v/>
      </c>
      <c r="B3288" t="inlineStr">
        <is>
          <t>&lt;http://purl.obolibrary.org/obo/UBERON_0010314&gt;</t>
        </is>
      </c>
      <c r="C3288" t="inlineStr">
        <is>
          <t>layer VI of area 42</t>
        </is>
      </c>
      <c r="D3288" t="inlineStr">
        <is>
          <t>&lt;http://purl.obolibrary.org/obo/DHBA_11056&gt;</t>
        </is>
      </c>
    </row>
    <row r="3289">
      <c r="A3289">
        <f>HYPERLINK("https://www.ebi.ac.uk/ols/ontologies/uberon/terms?iri=http://purl.obolibrary.org/obo/UBERON_0010314","structure with developmental contribution from neural crest")</f>
        <v/>
      </c>
      <c r="B3289" t="inlineStr">
        <is>
          <t>&lt;http://purl.obolibrary.org/obo/UBERON_0010314&gt;</t>
        </is>
      </c>
      <c r="C3289" t="inlineStr">
        <is>
          <t>layer I of area 22c</t>
        </is>
      </c>
      <c r="D3289" t="inlineStr">
        <is>
          <t>&lt;http://purl.obolibrary.org/obo/DHBA_11057&gt;</t>
        </is>
      </c>
    </row>
    <row r="3290">
      <c r="A3290">
        <f>HYPERLINK("https://www.ebi.ac.uk/ols/ontologies/uberon/terms?iri=http://purl.obolibrary.org/obo/UBERON_0010314","structure with developmental contribution from neural crest")</f>
        <v/>
      </c>
      <c r="B3290" t="inlineStr">
        <is>
          <t>&lt;http://purl.obolibrary.org/obo/UBERON_0010314&gt;</t>
        </is>
      </c>
      <c r="C3290" t="inlineStr">
        <is>
          <t>layer II of area 22c</t>
        </is>
      </c>
      <c r="D3290" t="inlineStr">
        <is>
          <t>&lt;http://purl.obolibrary.org/obo/DHBA_11058&gt;</t>
        </is>
      </c>
    </row>
    <row r="3291">
      <c r="A3291">
        <f>HYPERLINK("https://www.ebi.ac.uk/ols/ontologies/uberon/terms?iri=http://purl.obolibrary.org/obo/UBERON_0010314","structure with developmental contribution from neural crest")</f>
        <v/>
      </c>
      <c r="B3291" t="inlineStr">
        <is>
          <t>&lt;http://purl.obolibrary.org/obo/UBERON_0010314&gt;</t>
        </is>
      </c>
      <c r="C3291" t="inlineStr">
        <is>
          <t>layer III of area 22c</t>
        </is>
      </c>
      <c r="D3291" t="inlineStr">
        <is>
          <t>&lt;http://purl.obolibrary.org/obo/DHBA_11059&gt;</t>
        </is>
      </c>
    </row>
    <row r="3292">
      <c r="A3292">
        <f>HYPERLINK("https://www.ebi.ac.uk/ols/ontologies/uberon/terms?iri=http://purl.obolibrary.org/obo/UBERON_0010314","structure with developmental contribution from neural crest")</f>
        <v/>
      </c>
      <c r="B3292" t="inlineStr">
        <is>
          <t>&lt;http://purl.obolibrary.org/obo/UBERON_0010314&gt;</t>
        </is>
      </c>
      <c r="C3292" t="inlineStr">
        <is>
          <t>layer IV of area 22c</t>
        </is>
      </c>
      <c r="D3292" t="inlineStr">
        <is>
          <t>&lt;http://purl.obolibrary.org/obo/DHBA_11060&gt;</t>
        </is>
      </c>
    </row>
    <row r="3293">
      <c r="A3293">
        <f>HYPERLINK("https://www.ebi.ac.uk/ols/ontologies/uberon/terms?iri=http://purl.obolibrary.org/obo/UBERON_0010314","structure with developmental contribution from neural crest")</f>
        <v/>
      </c>
      <c r="B3293" t="inlineStr">
        <is>
          <t>&lt;http://purl.obolibrary.org/obo/UBERON_0010314&gt;</t>
        </is>
      </c>
      <c r="C3293" t="inlineStr">
        <is>
          <t>layer V of area 22c</t>
        </is>
      </c>
      <c r="D3293" t="inlineStr">
        <is>
          <t>&lt;http://purl.obolibrary.org/obo/DHBA_11061&gt;</t>
        </is>
      </c>
    </row>
    <row r="3294">
      <c r="A3294">
        <f>HYPERLINK("https://www.ebi.ac.uk/ols/ontologies/uberon/terms?iri=http://purl.obolibrary.org/obo/UBERON_0010314","structure with developmental contribution from neural crest")</f>
        <v/>
      </c>
      <c r="B3294" t="inlineStr">
        <is>
          <t>&lt;http://purl.obolibrary.org/obo/UBERON_0010314&gt;</t>
        </is>
      </c>
      <c r="C3294" t="inlineStr">
        <is>
          <t>layer VI of area 22c</t>
        </is>
      </c>
      <c r="D3294" t="inlineStr">
        <is>
          <t>&lt;http://purl.obolibrary.org/obo/DHBA_11062&gt;</t>
        </is>
      </c>
    </row>
    <row r="3295">
      <c r="A3295">
        <f>HYPERLINK("https://www.ebi.ac.uk/ols/ontologies/uberon/terms?iri=http://purl.obolibrary.org/obo/UBERON_0010314","structure with developmental contribution from neural crest")</f>
        <v/>
      </c>
      <c r="B3295" t="inlineStr">
        <is>
          <t>&lt;http://purl.obolibrary.org/obo/UBERON_0010314&gt;</t>
        </is>
      </c>
      <c r="C3295" t="inlineStr">
        <is>
          <t>layer I of area 22r</t>
        </is>
      </c>
      <c r="D3295" t="inlineStr">
        <is>
          <t>&lt;http://purl.obolibrary.org/obo/DHBA_11063&gt;</t>
        </is>
      </c>
    </row>
    <row r="3296">
      <c r="A3296">
        <f>HYPERLINK("https://www.ebi.ac.uk/ols/ontologies/uberon/terms?iri=http://purl.obolibrary.org/obo/UBERON_0010314","structure with developmental contribution from neural crest")</f>
        <v/>
      </c>
      <c r="B3296" t="inlineStr">
        <is>
          <t>&lt;http://purl.obolibrary.org/obo/UBERON_0010314&gt;</t>
        </is>
      </c>
      <c r="C3296" t="inlineStr">
        <is>
          <t>layer II of area 22r</t>
        </is>
      </c>
      <c r="D3296" t="inlineStr">
        <is>
          <t>&lt;http://purl.obolibrary.org/obo/DHBA_11064&gt;</t>
        </is>
      </c>
    </row>
    <row r="3297">
      <c r="A3297">
        <f>HYPERLINK("https://www.ebi.ac.uk/ols/ontologies/uberon/terms?iri=http://purl.obolibrary.org/obo/UBERON_0010314","structure with developmental contribution from neural crest")</f>
        <v/>
      </c>
      <c r="B3297" t="inlineStr">
        <is>
          <t>&lt;http://purl.obolibrary.org/obo/UBERON_0010314&gt;</t>
        </is>
      </c>
      <c r="C3297" t="inlineStr">
        <is>
          <t>layer III of area 22r</t>
        </is>
      </c>
      <c r="D3297" t="inlineStr">
        <is>
          <t>&lt;http://purl.obolibrary.org/obo/DHBA_11065&gt;</t>
        </is>
      </c>
    </row>
    <row r="3298">
      <c r="A3298">
        <f>HYPERLINK("https://www.ebi.ac.uk/ols/ontologies/uberon/terms?iri=http://purl.obolibrary.org/obo/UBERON_0010314","structure with developmental contribution from neural crest")</f>
        <v/>
      </c>
      <c r="B3298" t="inlineStr">
        <is>
          <t>&lt;http://purl.obolibrary.org/obo/UBERON_0010314&gt;</t>
        </is>
      </c>
      <c r="C3298" t="inlineStr">
        <is>
          <t>layer IV of area 22r</t>
        </is>
      </c>
      <c r="D3298" t="inlineStr">
        <is>
          <t>&lt;http://purl.obolibrary.org/obo/DHBA_11066&gt;</t>
        </is>
      </c>
    </row>
    <row r="3299">
      <c r="A3299">
        <f>HYPERLINK("https://www.ebi.ac.uk/ols/ontologies/uberon/terms?iri=http://purl.obolibrary.org/obo/UBERON_0010314","structure with developmental contribution from neural crest")</f>
        <v/>
      </c>
      <c r="B3299" t="inlineStr">
        <is>
          <t>&lt;http://purl.obolibrary.org/obo/UBERON_0010314&gt;</t>
        </is>
      </c>
      <c r="C3299" t="inlineStr">
        <is>
          <t>layer V of area 22r</t>
        </is>
      </c>
      <c r="D3299" t="inlineStr">
        <is>
          <t>&lt;http://purl.obolibrary.org/obo/DHBA_11067&gt;</t>
        </is>
      </c>
    </row>
    <row r="3300">
      <c r="A3300">
        <f>HYPERLINK("https://www.ebi.ac.uk/ols/ontologies/uberon/terms?iri=http://purl.obolibrary.org/obo/UBERON_0010314","structure with developmental contribution from neural crest")</f>
        <v/>
      </c>
      <c r="B3300" t="inlineStr">
        <is>
          <t>&lt;http://purl.obolibrary.org/obo/UBERON_0010314&gt;</t>
        </is>
      </c>
      <c r="C3300" t="inlineStr">
        <is>
          <t>layer VI of area 22r</t>
        </is>
      </c>
      <c r="D3300" t="inlineStr">
        <is>
          <t>&lt;http://purl.obolibrary.org/obo/DHBA_11068&gt;</t>
        </is>
      </c>
    </row>
    <row r="3301">
      <c r="A3301">
        <f>HYPERLINK("https://www.ebi.ac.uk/ols/ontologies/uberon/terms?iri=http://purl.obolibrary.org/obo/UBERON_0010314","structure with developmental contribution from neural crest")</f>
        <v/>
      </c>
      <c r="B3301" t="inlineStr">
        <is>
          <t>&lt;http://purl.obolibrary.org/obo/UBERON_0010314&gt;</t>
        </is>
      </c>
      <c r="C3301" t="inlineStr">
        <is>
          <t>layer I of area 22i</t>
        </is>
      </c>
      <c r="D3301" t="inlineStr">
        <is>
          <t>&lt;http://purl.obolibrary.org/obo/DHBA_11069&gt;</t>
        </is>
      </c>
    </row>
    <row r="3302">
      <c r="A3302">
        <f>HYPERLINK("https://www.ebi.ac.uk/ols/ontologies/uberon/terms?iri=http://purl.obolibrary.org/obo/UBERON_0010314","structure with developmental contribution from neural crest")</f>
        <v/>
      </c>
      <c r="B3302" t="inlineStr">
        <is>
          <t>&lt;http://purl.obolibrary.org/obo/UBERON_0010314&gt;</t>
        </is>
      </c>
      <c r="C3302" t="inlineStr">
        <is>
          <t>layer II of area 22i</t>
        </is>
      </c>
      <c r="D3302" t="inlineStr">
        <is>
          <t>&lt;http://purl.obolibrary.org/obo/DHBA_11070&gt;</t>
        </is>
      </c>
    </row>
    <row r="3303">
      <c r="A3303">
        <f>HYPERLINK("https://www.ebi.ac.uk/ols/ontologies/uberon/terms?iri=http://purl.obolibrary.org/obo/UBERON_0010314","structure with developmental contribution from neural crest")</f>
        <v/>
      </c>
      <c r="B3303" t="inlineStr">
        <is>
          <t>&lt;http://purl.obolibrary.org/obo/UBERON_0010314&gt;</t>
        </is>
      </c>
      <c r="C3303" t="inlineStr">
        <is>
          <t>layer III of area 22i</t>
        </is>
      </c>
      <c r="D3303" t="inlineStr">
        <is>
          <t>&lt;http://purl.obolibrary.org/obo/DHBA_11071&gt;</t>
        </is>
      </c>
    </row>
    <row r="3304">
      <c r="A3304">
        <f>HYPERLINK("https://www.ebi.ac.uk/ols/ontologies/uberon/terms?iri=http://purl.obolibrary.org/obo/UBERON_0010314","structure with developmental contribution from neural crest")</f>
        <v/>
      </c>
      <c r="B3304" t="inlineStr">
        <is>
          <t>&lt;http://purl.obolibrary.org/obo/UBERON_0010314&gt;</t>
        </is>
      </c>
      <c r="C3304" t="inlineStr">
        <is>
          <t>layer IV of area 22i</t>
        </is>
      </c>
      <c r="D3304" t="inlineStr">
        <is>
          <t>&lt;http://purl.obolibrary.org/obo/DHBA_11072&gt;</t>
        </is>
      </c>
    </row>
    <row r="3305">
      <c r="A3305">
        <f>HYPERLINK("https://www.ebi.ac.uk/ols/ontologies/uberon/terms?iri=http://purl.obolibrary.org/obo/UBERON_0010314","structure with developmental contribution from neural crest")</f>
        <v/>
      </c>
      <c r="B3305" t="inlineStr">
        <is>
          <t>&lt;http://purl.obolibrary.org/obo/UBERON_0010314&gt;</t>
        </is>
      </c>
      <c r="C3305" t="inlineStr">
        <is>
          <t>layer V of area 22i</t>
        </is>
      </c>
      <c r="D3305" t="inlineStr">
        <is>
          <t>&lt;http://purl.obolibrary.org/obo/DHBA_11073&gt;</t>
        </is>
      </c>
    </row>
    <row r="3306">
      <c r="A3306">
        <f>HYPERLINK("https://www.ebi.ac.uk/ols/ontologies/uberon/terms?iri=http://purl.obolibrary.org/obo/UBERON_0010314","structure with developmental contribution from neural crest")</f>
        <v/>
      </c>
      <c r="B3306" t="inlineStr">
        <is>
          <t>&lt;http://purl.obolibrary.org/obo/UBERON_0010314&gt;</t>
        </is>
      </c>
      <c r="C3306" t="inlineStr">
        <is>
          <t>layer VI of area 22i</t>
        </is>
      </c>
      <c r="D3306" t="inlineStr">
        <is>
          <t>&lt;http://purl.obolibrary.org/obo/DHBA_11074&gt;</t>
        </is>
      </c>
    </row>
    <row r="3307">
      <c r="A3307">
        <f>HYPERLINK("https://www.ebi.ac.uk/ols/ontologies/uberon/terms?iri=http://purl.obolibrary.org/obo/UBERON_0010314","structure with developmental contribution from neural crest")</f>
        <v/>
      </c>
      <c r="B3307" t="inlineStr">
        <is>
          <t>&lt;http://purl.obolibrary.org/obo/UBERON_0010314&gt;</t>
        </is>
      </c>
      <c r="C3307" t="inlineStr">
        <is>
          <t>layer I of area 22pr</t>
        </is>
      </c>
      <c r="D3307" t="inlineStr">
        <is>
          <t>&lt;http://purl.obolibrary.org/obo/DHBA_11075&gt;</t>
        </is>
      </c>
    </row>
    <row r="3308">
      <c r="A3308">
        <f>HYPERLINK("https://www.ebi.ac.uk/ols/ontologies/uberon/terms?iri=http://purl.obolibrary.org/obo/UBERON_0010314","structure with developmental contribution from neural crest")</f>
        <v/>
      </c>
      <c r="B3308" t="inlineStr">
        <is>
          <t>&lt;http://purl.obolibrary.org/obo/UBERON_0010314&gt;</t>
        </is>
      </c>
      <c r="C3308" t="inlineStr">
        <is>
          <t>layer II of area 22pr</t>
        </is>
      </c>
      <c r="D3308" t="inlineStr">
        <is>
          <t>&lt;http://purl.obolibrary.org/obo/DHBA_11076&gt;</t>
        </is>
      </c>
    </row>
    <row r="3309">
      <c r="A3309">
        <f>HYPERLINK("https://www.ebi.ac.uk/ols/ontologies/uberon/terms?iri=http://purl.obolibrary.org/obo/UBERON_0010314","structure with developmental contribution from neural crest")</f>
        <v/>
      </c>
      <c r="B3309" t="inlineStr">
        <is>
          <t>&lt;http://purl.obolibrary.org/obo/UBERON_0010314&gt;</t>
        </is>
      </c>
      <c r="C3309" t="inlineStr">
        <is>
          <t>layer III of area 22pr</t>
        </is>
      </c>
      <c r="D3309" t="inlineStr">
        <is>
          <t>&lt;http://purl.obolibrary.org/obo/DHBA_11077&gt;</t>
        </is>
      </c>
    </row>
    <row r="3310">
      <c r="A3310">
        <f>HYPERLINK("https://www.ebi.ac.uk/ols/ontologies/uberon/terms?iri=http://purl.obolibrary.org/obo/UBERON_0010314","structure with developmental contribution from neural crest")</f>
        <v/>
      </c>
      <c r="B3310" t="inlineStr">
        <is>
          <t>&lt;http://purl.obolibrary.org/obo/UBERON_0010314&gt;</t>
        </is>
      </c>
      <c r="C3310" t="inlineStr">
        <is>
          <t>layer IV of area 22pr</t>
        </is>
      </c>
      <c r="D3310" t="inlineStr">
        <is>
          <t>&lt;http://purl.obolibrary.org/obo/DHBA_11078&gt;</t>
        </is>
      </c>
    </row>
    <row r="3311">
      <c r="A3311">
        <f>HYPERLINK("https://www.ebi.ac.uk/ols/ontologies/uberon/terms?iri=http://purl.obolibrary.org/obo/UBERON_0010314","structure with developmental contribution from neural crest")</f>
        <v/>
      </c>
      <c r="B3311" t="inlineStr">
        <is>
          <t>&lt;http://purl.obolibrary.org/obo/UBERON_0010314&gt;</t>
        </is>
      </c>
      <c r="C3311" t="inlineStr">
        <is>
          <t>layer V of area 22pr</t>
        </is>
      </c>
      <c r="D3311" t="inlineStr">
        <is>
          <t>&lt;http://purl.obolibrary.org/obo/DHBA_11079&gt;</t>
        </is>
      </c>
    </row>
    <row r="3312">
      <c r="A3312">
        <f>HYPERLINK("https://www.ebi.ac.uk/ols/ontologies/uberon/terms?iri=http://purl.obolibrary.org/obo/UBERON_0010314","structure with developmental contribution from neural crest")</f>
        <v/>
      </c>
      <c r="B3312" t="inlineStr">
        <is>
          <t>&lt;http://purl.obolibrary.org/obo/UBERON_0010314&gt;</t>
        </is>
      </c>
      <c r="C3312" t="inlineStr">
        <is>
          <t>layer VI of area 22pr</t>
        </is>
      </c>
      <c r="D3312" t="inlineStr">
        <is>
          <t>&lt;http://purl.obolibrary.org/obo/DHBA_11080&gt;</t>
        </is>
      </c>
    </row>
    <row r="3313">
      <c r="A3313">
        <f>HYPERLINK("https://www.ebi.ac.uk/ols/ontologies/uberon/terms?iri=http://purl.obolibrary.org/obo/UBERON_0010314","structure with developmental contribution from neural crest")</f>
        <v/>
      </c>
      <c r="B3313" t="inlineStr">
        <is>
          <t>&lt;http://purl.obolibrary.org/obo/UBERON_0010314&gt;</t>
        </is>
      </c>
      <c r="C3313" t="inlineStr">
        <is>
          <t>layer I of area 22pi</t>
        </is>
      </c>
      <c r="D3313" t="inlineStr">
        <is>
          <t>&lt;http://purl.obolibrary.org/obo/DHBA_11081&gt;</t>
        </is>
      </c>
    </row>
    <row r="3314">
      <c r="A3314">
        <f>HYPERLINK("https://www.ebi.ac.uk/ols/ontologies/uberon/terms?iri=http://purl.obolibrary.org/obo/UBERON_0010314","structure with developmental contribution from neural crest")</f>
        <v/>
      </c>
      <c r="B3314" t="inlineStr">
        <is>
          <t>&lt;http://purl.obolibrary.org/obo/UBERON_0010314&gt;</t>
        </is>
      </c>
      <c r="C3314" t="inlineStr">
        <is>
          <t>layer II of area 22pi</t>
        </is>
      </c>
      <c r="D3314" t="inlineStr">
        <is>
          <t>&lt;http://purl.obolibrary.org/obo/DHBA_11082&gt;</t>
        </is>
      </c>
    </row>
    <row r="3315">
      <c r="A3315">
        <f>HYPERLINK("https://www.ebi.ac.uk/ols/ontologies/uberon/terms?iri=http://purl.obolibrary.org/obo/UBERON_0010314","structure with developmental contribution from neural crest")</f>
        <v/>
      </c>
      <c r="B3315" t="inlineStr">
        <is>
          <t>&lt;http://purl.obolibrary.org/obo/UBERON_0010314&gt;</t>
        </is>
      </c>
      <c r="C3315" t="inlineStr">
        <is>
          <t>layer III of area 22pi</t>
        </is>
      </c>
      <c r="D3315" t="inlineStr">
        <is>
          <t>&lt;http://purl.obolibrary.org/obo/DHBA_11083&gt;</t>
        </is>
      </c>
    </row>
    <row r="3316">
      <c r="A3316">
        <f>HYPERLINK("https://www.ebi.ac.uk/ols/ontologies/uberon/terms?iri=http://purl.obolibrary.org/obo/UBERON_0010314","structure with developmental contribution from neural crest")</f>
        <v/>
      </c>
      <c r="B3316" t="inlineStr">
        <is>
          <t>&lt;http://purl.obolibrary.org/obo/UBERON_0010314&gt;</t>
        </is>
      </c>
      <c r="C3316" t="inlineStr">
        <is>
          <t>layer IV of area 22pi</t>
        </is>
      </c>
      <c r="D3316" t="inlineStr">
        <is>
          <t>&lt;http://purl.obolibrary.org/obo/DHBA_11084&gt;</t>
        </is>
      </c>
    </row>
    <row r="3317">
      <c r="A3317">
        <f>HYPERLINK("https://www.ebi.ac.uk/ols/ontologies/uberon/terms?iri=http://purl.obolibrary.org/obo/UBERON_0010314","structure with developmental contribution from neural crest")</f>
        <v/>
      </c>
      <c r="B3317" t="inlineStr">
        <is>
          <t>&lt;http://purl.obolibrary.org/obo/UBERON_0010314&gt;</t>
        </is>
      </c>
      <c r="C3317" t="inlineStr">
        <is>
          <t>layer V of area 22pi</t>
        </is>
      </c>
      <c r="D3317" t="inlineStr">
        <is>
          <t>&lt;http://purl.obolibrary.org/obo/DHBA_11085&gt;</t>
        </is>
      </c>
    </row>
    <row r="3318">
      <c r="A3318">
        <f>HYPERLINK("https://www.ebi.ac.uk/ols/ontologies/uberon/terms?iri=http://purl.obolibrary.org/obo/UBERON_0010314","structure with developmental contribution from neural crest")</f>
        <v/>
      </c>
      <c r="B3318" t="inlineStr">
        <is>
          <t>&lt;http://purl.obolibrary.org/obo/UBERON_0010314&gt;</t>
        </is>
      </c>
      <c r="C3318" t="inlineStr">
        <is>
          <t>layer VI of area 22pi</t>
        </is>
      </c>
      <c r="D3318" t="inlineStr">
        <is>
          <t>&lt;http://purl.obolibrary.org/obo/DHBA_11086&gt;</t>
        </is>
      </c>
    </row>
    <row r="3319">
      <c r="A3319">
        <f>HYPERLINK("https://www.ebi.ac.uk/ols/ontologies/uberon/terms?iri=http://purl.obolibrary.org/obo/UBERON_0010314","structure with developmental contribution from neural crest")</f>
        <v/>
      </c>
      <c r="B3319" t="inlineStr">
        <is>
          <t>&lt;http://purl.obolibrary.org/obo/UBERON_0010314&gt;</t>
        </is>
      </c>
      <c r="C3319" t="inlineStr">
        <is>
          <t>layer I of area 22pc</t>
        </is>
      </c>
      <c r="D3319" t="inlineStr">
        <is>
          <t>&lt;http://purl.obolibrary.org/obo/DHBA_11087&gt;</t>
        </is>
      </c>
    </row>
    <row r="3320">
      <c r="A3320">
        <f>HYPERLINK("https://www.ebi.ac.uk/ols/ontologies/uberon/terms?iri=http://purl.obolibrary.org/obo/UBERON_0010314","structure with developmental contribution from neural crest")</f>
        <v/>
      </c>
      <c r="B3320" t="inlineStr">
        <is>
          <t>&lt;http://purl.obolibrary.org/obo/UBERON_0010314&gt;</t>
        </is>
      </c>
      <c r="C3320" t="inlineStr">
        <is>
          <t>layer II of area 22pc</t>
        </is>
      </c>
      <c r="D3320" t="inlineStr">
        <is>
          <t>&lt;http://purl.obolibrary.org/obo/DHBA_11088&gt;</t>
        </is>
      </c>
    </row>
    <row r="3321">
      <c r="A3321">
        <f>HYPERLINK("https://www.ebi.ac.uk/ols/ontologies/uberon/terms?iri=http://purl.obolibrary.org/obo/UBERON_0010314","structure with developmental contribution from neural crest")</f>
        <v/>
      </c>
      <c r="B3321" t="inlineStr">
        <is>
          <t>&lt;http://purl.obolibrary.org/obo/UBERON_0010314&gt;</t>
        </is>
      </c>
      <c r="C3321" t="inlineStr">
        <is>
          <t>layer III of area 22pc</t>
        </is>
      </c>
      <c r="D3321" t="inlineStr">
        <is>
          <t>&lt;http://purl.obolibrary.org/obo/DHBA_11089&gt;</t>
        </is>
      </c>
    </row>
    <row r="3322">
      <c r="A3322">
        <f>HYPERLINK("https://www.ebi.ac.uk/ols/ontologies/uberon/terms?iri=http://purl.obolibrary.org/obo/UBERON_0010314","structure with developmental contribution from neural crest")</f>
        <v/>
      </c>
      <c r="B3322" t="inlineStr">
        <is>
          <t>&lt;http://purl.obolibrary.org/obo/UBERON_0010314&gt;</t>
        </is>
      </c>
      <c r="C3322" t="inlineStr">
        <is>
          <t>layer IV of area 22pc</t>
        </is>
      </c>
      <c r="D3322" t="inlineStr">
        <is>
          <t>&lt;http://purl.obolibrary.org/obo/DHBA_11090&gt;</t>
        </is>
      </c>
    </row>
    <row r="3323">
      <c r="A3323">
        <f>HYPERLINK("https://www.ebi.ac.uk/ols/ontologies/uberon/terms?iri=http://purl.obolibrary.org/obo/UBERON_0010314","structure with developmental contribution from neural crest")</f>
        <v/>
      </c>
      <c r="B3323" t="inlineStr">
        <is>
          <t>&lt;http://purl.obolibrary.org/obo/UBERON_0010314&gt;</t>
        </is>
      </c>
      <c r="C3323" t="inlineStr">
        <is>
          <t>layer V of area 22pc</t>
        </is>
      </c>
      <c r="D3323" t="inlineStr">
        <is>
          <t>&lt;http://purl.obolibrary.org/obo/DHBA_11091&gt;</t>
        </is>
      </c>
    </row>
    <row r="3324">
      <c r="A3324">
        <f>HYPERLINK("https://www.ebi.ac.uk/ols/ontologies/uberon/terms?iri=http://purl.obolibrary.org/obo/UBERON_0010314","structure with developmental contribution from neural crest")</f>
        <v/>
      </c>
      <c r="B3324" t="inlineStr">
        <is>
          <t>&lt;http://purl.obolibrary.org/obo/UBERON_0010314&gt;</t>
        </is>
      </c>
      <c r="C3324" t="inlineStr">
        <is>
          <t>layer VI of area 22pc</t>
        </is>
      </c>
      <c r="D3324" t="inlineStr">
        <is>
          <t>&lt;http://purl.obolibrary.org/obo/DHBA_11092&gt;</t>
        </is>
      </c>
    </row>
    <row r="3325">
      <c r="A3325">
        <f>HYPERLINK("https://www.ebi.ac.uk/ols/ontologies/uberon/terms?iri=http://purl.obolibrary.org/obo/UBERON_0010314","structure with developmental contribution from neural crest")</f>
        <v/>
      </c>
      <c r="B3325" t="inlineStr">
        <is>
          <t>&lt;http://purl.obolibrary.org/obo/UBERON_0010314&gt;</t>
        </is>
      </c>
      <c r="C3325" t="inlineStr">
        <is>
          <t>layer I of area 21r</t>
        </is>
      </c>
      <c r="D3325" t="inlineStr">
        <is>
          <t>&lt;http://purl.obolibrary.org/obo/DHBA_11093&gt;</t>
        </is>
      </c>
    </row>
    <row r="3326">
      <c r="A3326">
        <f>HYPERLINK("https://www.ebi.ac.uk/ols/ontologies/uberon/terms?iri=http://purl.obolibrary.org/obo/UBERON_0010314","structure with developmental contribution from neural crest")</f>
        <v/>
      </c>
      <c r="B3326" t="inlineStr">
        <is>
          <t>&lt;http://purl.obolibrary.org/obo/UBERON_0010314&gt;</t>
        </is>
      </c>
      <c r="C3326" t="inlineStr">
        <is>
          <t>layer II of area 21r</t>
        </is>
      </c>
      <c r="D3326" t="inlineStr">
        <is>
          <t>&lt;http://purl.obolibrary.org/obo/DHBA_11094&gt;</t>
        </is>
      </c>
    </row>
    <row r="3327">
      <c r="A3327">
        <f>HYPERLINK("https://www.ebi.ac.uk/ols/ontologies/uberon/terms?iri=http://purl.obolibrary.org/obo/UBERON_0010314","structure with developmental contribution from neural crest")</f>
        <v/>
      </c>
      <c r="B3327" t="inlineStr">
        <is>
          <t>&lt;http://purl.obolibrary.org/obo/UBERON_0010314&gt;</t>
        </is>
      </c>
      <c r="C3327" t="inlineStr">
        <is>
          <t>layer III of area 21r</t>
        </is>
      </c>
      <c r="D3327" t="inlineStr">
        <is>
          <t>&lt;http://purl.obolibrary.org/obo/DHBA_11095&gt;</t>
        </is>
      </c>
    </row>
    <row r="3328">
      <c r="A3328">
        <f>HYPERLINK("https://www.ebi.ac.uk/ols/ontologies/uberon/terms?iri=http://purl.obolibrary.org/obo/UBERON_0010314","structure with developmental contribution from neural crest")</f>
        <v/>
      </c>
      <c r="B3328" t="inlineStr">
        <is>
          <t>&lt;http://purl.obolibrary.org/obo/UBERON_0010314&gt;</t>
        </is>
      </c>
      <c r="C3328" t="inlineStr">
        <is>
          <t>layer IV of area 21r</t>
        </is>
      </c>
      <c r="D3328" t="inlineStr">
        <is>
          <t>&lt;http://purl.obolibrary.org/obo/DHBA_11096&gt;</t>
        </is>
      </c>
    </row>
    <row r="3329">
      <c r="A3329">
        <f>HYPERLINK("https://www.ebi.ac.uk/ols/ontologies/uberon/terms?iri=http://purl.obolibrary.org/obo/UBERON_0010314","structure with developmental contribution from neural crest")</f>
        <v/>
      </c>
      <c r="B3329" t="inlineStr">
        <is>
          <t>&lt;http://purl.obolibrary.org/obo/UBERON_0010314&gt;</t>
        </is>
      </c>
      <c r="C3329" t="inlineStr">
        <is>
          <t>layer V of area 21r</t>
        </is>
      </c>
      <c r="D3329" t="inlineStr">
        <is>
          <t>&lt;http://purl.obolibrary.org/obo/DHBA_11097&gt;</t>
        </is>
      </c>
    </row>
    <row r="3330">
      <c r="A3330">
        <f>HYPERLINK("https://www.ebi.ac.uk/ols/ontologies/uberon/terms?iri=http://purl.obolibrary.org/obo/UBERON_0010314","structure with developmental contribution from neural crest")</f>
        <v/>
      </c>
      <c r="B3330" t="inlineStr">
        <is>
          <t>&lt;http://purl.obolibrary.org/obo/UBERON_0010314&gt;</t>
        </is>
      </c>
      <c r="C3330" t="inlineStr">
        <is>
          <t>layer VI of area 21r</t>
        </is>
      </c>
      <c r="D3330" t="inlineStr">
        <is>
          <t>&lt;http://purl.obolibrary.org/obo/DHBA_11098&gt;</t>
        </is>
      </c>
    </row>
    <row r="3331">
      <c r="A3331">
        <f>HYPERLINK("https://www.ebi.ac.uk/ols/ontologies/uberon/terms?iri=http://purl.obolibrary.org/obo/UBERON_0010314","structure with developmental contribution from neural crest")</f>
        <v/>
      </c>
      <c r="B3331" t="inlineStr">
        <is>
          <t>&lt;http://purl.obolibrary.org/obo/UBERON_0010314&gt;</t>
        </is>
      </c>
      <c r="C3331" t="inlineStr">
        <is>
          <t>layer I of area 21i</t>
        </is>
      </c>
      <c r="D3331" t="inlineStr">
        <is>
          <t>&lt;http://purl.obolibrary.org/obo/DHBA_11099&gt;</t>
        </is>
      </c>
    </row>
    <row r="3332">
      <c r="A3332">
        <f>HYPERLINK("https://www.ebi.ac.uk/ols/ontologies/uberon/terms?iri=http://purl.obolibrary.org/obo/UBERON_0010314","structure with developmental contribution from neural crest")</f>
        <v/>
      </c>
      <c r="B3332" t="inlineStr">
        <is>
          <t>&lt;http://purl.obolibrary.org/obo/UBERON_0010314&gt;</t>
        </is>
      </c>
      <c r="C3332" t="inlineStr">
        <is>
          <t>layer II of area 21i</t>
        </is>
      </c>
      <c r="D3332" t="inlineStr">
        <is>
          <t>&lt;http://purl.obolibrary.org/obo/DHBA_11100&gt;</t>
        </is>
      </c>
    </row>
    <row r="3333">
      <c r="A3333">
        <f>HYPERLINK("https://www.ebi.ac.uk/ols/ontologies/uberon/terms?iri=http://purl.obolibrary.org/obo/UBERON_0010314","structure with developmental contribution from neural crest")</f>
        <v/>
      </c>
      <c r="B3333" t="inlineStr">
        <is>
          <t>&lt;http://purl.obolibrary.org/obo/UBERON_0010314&gt;</t>
        </is>
      </c>
      <c r="C3333" t="inlineStr">
        <is>
          <t>layer III of area 21i</t>
        </is>
      </c>
      <c r="D3333" t="inlineStr">
        <is>
          <t>&lt;http://purl.obolibrary.org/obo/DHBA_11101&gt;</t>
        </is>
      </c>
    </row>
    <row r="3334">
      <c r="A3334">
        <f>HYPERLINK("https://www.ebi.ac.uk/ols/ontologies/uberon/terms?iri=http://purl.obolibrary.org/obo/UBERON_0010314","structure with developmental contribution from neural crest")</f>
        <v/>
      </c>
      <c r="B3334" t="inlineStr">
        <is>
          <t>&lt;http://purl.obolibrary.org/obo/UBERON_0010314&gt;</t>
        </is>
      </c>
      <c r="C3334" t="inlineStr">
        <is>
          <t>layer IV of area 21i</t>
        </is>
      </c>
      <c r="D3334" t="inlineStr">
        <is>
          <t>&lt;http://purl.obolibrary.org/obo/DHBA_11102&gt;</t>
        </is>
      </c>
    </row>
    <row r="3335">
      <c r="A3335">
        <f>HYPERLINK("https://www.ebi.ac.uk/ols/ontologies/uberon/terms?iri=http://purl.obolibrary.org/obo/UBERON_0010314","structure with developmental contribution from neural crest")</f>
        <v/>
      </c>
      <c r="B3335" t="inlineStr">
        <is>
          <t>&lt;http://purl.obolibrary.org/obo/UBERON_0010314&gt;</t>
        </is>
      </c>
      <c r="C3335" t="inlineStr">
        <is>
          <t>layer V of area 21i</t>
        </is>
      </c>
      <c r="D3335" t="inlineStr">
        <is>
          <t>&lt;http://purl.obolibrary.org/obo/DHBA_11103&gt;</t>
        </is>
      </c>
    </row>
    <row r="3336">
      <c r="A3336">
        <f>HYPERLINK("https://www.ebi.ac.uk/ols/ontologies/uberon/terms?iri=http://purl.obolibrary.org/obo/UBERON_0010314","structure with developmental contribution from neural crest")</f>
        <v/>
      </c>
      <c r="B3336" t="inlineStr">
        <is>
          <t>&lt;http://purl.obolibrary.org/obo/UBERON_0010314&gt;</t>
        </is>
      </c>
      <c r="C3336" t="inlineStr">
        <is>
          <t>layer VI of area 21i</t>
        </is>
      </c>
      <c r="D3336" t="inlineStr">
        <is>
          <t>&lt;http://purl.obolibrary.org/obo/DHBA_11104&gt;</t>
        </is>
      </c>
    </row>
    <row r="3337">
      <c r="A3337">
        <f>HYPERLINK("https://www.ebi.ac.uk/ols/ontologies/uberon/terms?iri=http://purl.obolibrary.org/obo/UBERON_0010314","structure with developmental contribution from neural crest")</f>
        <v/>
      </c>
      <c r="B3337" t="inlineStr">
        <is>
          <t>&lt;http://purl.obolibrary.org/obo/UBERON_0010314&gt;</t>
        </is>
      </c>
      <c r="C3337" t="inlineStr">
        <is>
          <t>layer I of area 21c</t>
        </is>
      </c>
      <c r="D3337" t="inlineStr">
        <is>
          <t>&lt;http://purl.obolibrary.org/obo/DHBA_11105&gt;</t>
        </is>
      </c>
    </row>
    <row r="3338">
      <c r="A3338">
        <f>HYPERLINK("https://www.ebi.ac.uk/ols/ontologies/uberon/terms?iri=http://purl.obolibrary.org/obo/UBERON_0010314","structure with developmental contribution from neural crest")</f>
        <v/>
      </c>
      <c r="B3338" t="inlineStr">
        <is>
          <t>&lt;http://purl.obolibrary.org/obo/UBERON_0010314&gt;</t>
        </is>
      </c>
      <c r="C3338" t="inlineStr">
        <is>
          <t>layer II of area 21c</t>
        </is>
      </c>
      <c r="D3338" t="inlineStr">
        <is>
          <t>&lt;http://purl.obolibrary.org/obo/DHBA_11106&gt;</t>
        </is>
      </c>
    </row>
    <row r="3339">
      <c r="A3339">
        <f>HYPERLINK("https://www.ebi.ac.uk/ols/ontologies/uberon/terms?iri=http://purl.obolibrary.org/obo/UBERON_0010314","structure with developmental contribution from neural crest")</f>
        <v/>
      </c>
      <c r="B3339" t="inlineStr">
        <is>
          <t>&lt;http://purl.obolibrary.org/obo/UBERON_0010314&gt;</t>
        </is>
      </c>
      <c r="C3339" t="inlineStr">
        <is>
          <t>layer III of area 21c</t>
        </is>
      </c>
      <c r="D3339" t="inlineStr">
        <is>
          <t>&lt;http://purl.obolibrary.org/obo/DHBA_11107&gt;</t>
        </is>
      </c>
    </row>
    <row r="3340">
      <c r="A3340">
        <f>HYPERLINK("https://www.ebi.ac.uk/ols/ontologies/uberon/terms?iri=http://purl.obolibrary.org/obo/UBERON_0010314","structure with developmental contribution from neural crest")</f>
        <v/>
      </c>
      <c r="B3340" t="inlineStr">
        <is>
          <t>&lt;http://purl.obolibrary.org/obo/UBERON_0010314&gt;</t>
        </is>
      </c>
      <c r="C3340" t="inlineStr">
        <is>
          <t>layer IV of area 21c</t>
        </is>
      </c>
      <c r="D3340" t="inlineStr">
        <is>
          <t>&lt;http://purl.obolibrary.org/obo/DHBA_11108&gt;</t>
        </is>
      </c>
    </row>
    <row r="3341">
      <c r="A3341">
        <f>HYPERLINK("https://www.ebi.ac.uk/ols/ontologies/uberon/terms?iri=http://purl.obolibrary.org/obo/UBERON_0010314","structure with developmental contribution from neural crest")</f>
        <v/>
      </c>
      <c r="B3341" t="inlineStr">
        <is>
          <t>&lt;http://purl.obolibrary.org/obo/UBERON_0010314&gt;</t>
        </is>
      </c>
      <c r="C3341" t="inlineStr">
        <is>
          <t>layer V of area 21c</t>
        </is>
      </c>
      <c r="D3341" t="inlineStr">
        <is>
          <t>&lt;http://purl.obolibrary.org/obo/DHBA_11109&gt;</t>
        </is>
      </c>
    </row>
    <row r="3342">
      <c r="A3342">
        <f>HYPERLINK("https://www.ebi.ac.uk/ols/ontologies/uberon/terms?iri=http://purl.obolibrary.org/obo/UBERON_0010314","structure with developmental contribution from neural crest")</f>
        <v/>
      </c>
      <c r="B3342" t="inlineStr">
        <is>
          <t>&lt;http://purl.obolibrary.org/obo/UBERON_0010314&gt;</t>
        </is>
      </c>
      <c r="C3342" t="inlineStr">
        <is>
          <t>layer VI of area 21c</t>
        </is>
      </c>
      <c r="D3342" t="inlineStr">
        <is>
          <t>&lt;http://purl.obolibrary.org/obo/DHBA_11110&gt;</t>
        </is>
      </c>
    </row>
    <row r="3343">
      <c r="A3343">
        <f>HYPERLINK("https://www.ebi.ac.uk/ols/ontologies/uberon/terms?iri=http://purl.obolibrary.org/obo/UBERON_0010314","structure with developmental contribution from neural crest")</f>
        <v/>
      </c>
      <c r="B3343" t="inlineStr">
        <is>
          <t>&lt;http://purl.obolibrary.org/obo/UBERON_0010314&gt;</t>
        </is>
      </c>
      <c r="C3343" t="inlineStr">
        <is>
          <t>layer I of area 36r</t>
        </is>
      </c>
      <c r="D3343" t="inlineStr">
        <is>
          <t>&lt;http://purl.obolibrary.org/obo/DHBA_11111&gt;</t>
        </is>
      </c>
    </row>
    <row r="3344">
      <c r="A3344">
        <f>HYPERLINK("https://www.ebi.ac.uk/ols/ontologies/uberon/terms?iri=http://purl.obolibrary.org/obo/UBERON_0010314","structure with developmental contribution from neural crest")</f>
        <v/>
      </c>
      <c r="B3344" t="inlineStr">
        <is>
          <t>&lt;http://purl.obolibrary.org/obo/UBERON_0010314&gt;</t>
        </is>
      </c>
      <c r="C3344" t="inlineStr">
        <is>
          <t>layer II of area 36r</t>
        </is>
      </c>
      <c r="D3344" t="inlineStr">
        <is>
          <t>&lt;http://purl.obolibrary.org/obo/DHBA_11112&gt;</t>
        </is>
      </c>
    </row>
    <row r="3345">
      <c r="A3345">
        <f>HYPERLINK("https://www.ebi.ac.uk/ols/ontologies/uberon/terms?iri=http://purl.obolibrary.org/obo/UBERON_0010314","structure with developmental contribution from neural crest")</f>
        <v/>
      </c>
      <c r="B3345" t="inlineStr">
        <is>
          <t>&lt;http://purl.obolibrary.org/obo/UBERON_0010314&gt;</t>
        </is>
      </c>
      <c r="C3345" t="inlineStr">
        <is>
          <t>layer III of area 36r</t>
        </is>
      </c>
      <c r="D3345" t="inlineStr">
        <is>
          <t>&lt;http://purl.obolibrary.org/obo/DHBA_11113&gt;</t>
        </is>
      </c>
    </row>
    <row r="3346">
      <c r="A3346">
        <f>HYPERLINK("https://www.ebi.ac.uk/ols/ontologies/uberon/terms?iri=http://purl.obolibrary.org/obo/UBERON_0010314","structure with developmental contribution from neural crest")</f>
        <v/>
      </c>
      <c r="B3346" t="inlineStr">
        <is>
          <t>&lt;http://purl.obolibrary.org/obo/UBERON_0010314&gt;</t>
        </is>
      </c>
      <c r="C3346" t="inlineStr">
        <is>
          <t>layer IV of area 36r</t>
        </is>
      </c>
      <c r="D3346" t="inlineStr">
        <is>
          <t>&lt;http://purl.obolibrary.org/obo/DHBA_11114&gt;</t>
        </is>
      </c>
    </row>
    <row r="3347">
      <c r="A3347">
        <f>HYPERLINK("https://www.ebi.ac.uk/ols/ontologies/uberon/terms?iri=http://purl.obolibrary.org/obo/UBERON_0010314","structure with developmental contribution from neural crest")</f>
        <v/>
      </c>
      <c r="B3347" t="inlineStr">
        <is>
          <t>&lt;http://purl.obolibrary.org/obo/UBERON_0010314&gt;</t>
        </is>
      </c>
      <c r="C3347" t="inlineStr">
        <is>
          <t>layer V of area 36r</t>
        </is>
      </c>
      <c r="D3347" t="inlineStr">
        <is>
          <t>&lt;http://purl.obolibrary.org/obo/DHBA_11115&gt;</t>
        </is>
      </c>
    </row>
    <row r="3348">
      <c r="A3348">
        <f>HYPERLINK("https://www.ebi.ac.uk/ols/ontologies/uberon/terms?iri=http://purl.obolibrary.org/obo/UBERON_0010314","structure with developmental contribution from neural crest")</f>
        <v/>
      </c>
      <c r="B3348" t="inlineStr">
        <is>
          <t>&lt;http://purl.obolibrary.org/obo/UBERON_0010314&gt;</t>
        </is>
      </c>
      <c r="C3348" t="inlineStr">
        <is>
          <t>layer VI of area 36r</t>
        </is>
      </c>
      <c r="D3348" t="inlineStr">
        <is>
          <t>&lt;http://purl.obolibrary.org/obo/DHBA_11116&gt;</t>
        </is>
      </c>
    </row>
    <row r="3349">
      <c r="A3349">
        <f>HYPERLINK("https://www.ebi.ac.uk/ols/ontologies/uberon/terms?iri=http://purl.obolibrary.org/obo/UBERON_0010314","structure with developmental contribution from neural crest")</f>
        <v/>
      </c>
      <c r="B3349" t="inlineStr">
        <is>
          <t>&lt;http://purl.obolibrary.org/obo/UBERON_0010314&gt;</t>
        </is>
      </c>
      <c r="C3349" t="inlineStr">
        <is>
          <t>layer I of area 36c</t>
        </is>
      </c>
      <c r="D3349" t="inlineStr">
        <is>
          <t>&lt;http://purl.obolibrary.org/obo/DHBA_11117&gt;</t>
        </is>
      </c>
    </row>
    <row r="3350">
      <c r="A3350">
        <f>HYPERLINK("https://www.ebi.ac.uk/ols/ontologies/uberon/terms?iri=http://purl.obolibrary.org/obo/UBERON_0010314","structure with developmental contribution from neural crest")</f>
        <v/>
      </c>
      <c r="B3350" t="inlineStr">
        <is>
          <t>&lt;http://purl.obolibrary.org/obo/UBERON_0010314&gt;</t>
        </is>
      </c>
      <c r="C3350" t="inlineStr">
        <is>
          <t>layer II of area 36c</t>
        </is>
      </c>
      <c r="D3350" t="inlineStr">
        <is>
          <t>&lt;http://purl.obolibrary.org/obo/DHBA_11118&gt;</t>
        </is>
      </c>
    </row>
    <row r="3351">
      <c r="A3351">
        <f>HYPERLINK("https://www.ebi.ac.uk/ols/ontologies/uberon/terms?iri=http://purl.obolibrary.org/obo/UBERON_0010314","structure with developmental contribution from neural crest")</f>
        <v/>
      </c>
      <c r="B3351" t="inlineStr">
        <is>
          <t>&lt;http://purl.obolibrary.org/obo/UBERON_0010314&gt;</t>
        </is>
      </c>
      <c r="C3351" t="inlineStr">
        <is>
          <t>layer III of area 36c</t>
        </is>
      </c>
      <c r="D3351" t="inlineStr">
        <is>
          <t>&lt;http://purl.obolibrary.org/obo/DHBA_11119&gt;</t>
        </is>
      </c>
    </row>
    <row r="3352">
      <c r="A3352">
        <f>HYPERLINK("https://www.ebi.ac.uk/ols/ontologies/uberon/terms?iri=http://purl.obolibrary.org/obo/UBERON_0010314","structure with developmental contribution from neural crest")</f>
        <v/>
      </c>
      <c r="B3352" t="inlineStr">
        <is>
          <t>&lt;http://purl.obolibrary.org/obo/UBERON_0010314&gt;</t>
        </is>
      </c>
      <c r="C3352" t="inlineStr">
        <is>
          <t>layer IV of area 36c</t>
        </is>
      </c>
      <c r="D3352" t="inlineStr">
        <is>
          <t>&lt;http://purl.obolibrary.org/obo/DHBA_11120&gt;</t>
        </is>
      </c>
    </row>
    <row r="3353">
      <c r="A3353">
        <f>HYPERLINK("https://www.ebi.ac.uk/ols/ontologies/uberon/terms?iri=http://purl.obolibrary.org/obo/UBERON_0010314","structure with developmental contribution from neural crest")</f>
        <v/>
      </c>
      <c r="B3353" t="inlineStr">
        <is>
          <t>&lt;http://purl.obolibrary.org/obo/UBERON_0010314&gt;</t>
        </is>
      </c>
      <c r="C3353" t="inlineStr">
        <is>
          <t>layer V of area 36c</t>
        </is>
      </c>
      <c r="D3353" t="inlineStr">
        <is>
          <t>&lt;http://purl.obolibrary.org/obo/DHBA_11121&gt;</t>
        </is>
      </c>
    </row>
    <row r="3354">
      <c r="A3354">
        <f>HYPERLINK("https://www.ebi.ac.uk/ols/ontologies/uberon/terms?iri=http://purl.obolibrary.org/obo/UBERON_0010314","structure with developmental contribution from neural crest")</f>
        <v/>
      </c>
      <c r="B3354" t="inlineStr">
        <is>
          <t>&lt;http://purl.obolibrary.org/obo/UBERON_0010314&gt;</t>
        </is>
      </c>
      <c r="C3354" t="inlineStr">
        <is>
          <t>layer VI of area 36c</t>
        </is>
      </c>
      <c r="D3354" t="inlineStr">
        <is>
          <t>&lt;http://purl.obolibrary.org/obo/DHBA_11122&gt;</t>
        </is>
      </c>
    </row>
    <row r="3355">
      <c r="A3355">
        <f>HYPERLINK("https://www.ebi.ac.uk/ols/ontologies/uberon/terms?iri=http://purl.obolibrary.org/obo/UBERON_0010314","structure with developmental contribution from neural crest")</f>
        <v/>
      </c>
      <c r="B3355" t="inlineStr">
        <is>
          <t>&lt;http://purl.obolibrary.org/obo/UBERON_0010314&gt;</t>
        </is>
      </c>
      <c r="C3355" t="inlineStr">
        <is>
          <t>layer I of area TF</t>
        </is>
      </c>
      <c r="D3355" t="inlineStr">
        <is>
          <t>&lt;http://purl.obolibrary.org/obo/DHBA_11123&gt;</t>
        </is>
      </c>
    </row>
    <row r="3356">
      <c r="A3356">
        <f>HYPERLINK("https://www.ebi.ac.uk/ols/ontologies/uberon/terms?iri=http://purl.obolibrary.org/obo/UBERON_0010314","structure with developmental contribution from neural crest")</f>
        <v/>
      </c>
      <c r="B3356" t="inlineStr">
        <is>
          <t>&lt;http://purl.obolibrary.org/obo/UBERON_0010314&gt;</t>
        </is>
      </c>
      <c r="C3356" t="inlineStr">
        <is>
          <t>layer II of area TF</t>
        </is>
      </c>
      <c r="D3356" t="inlineStr">
        <is>
          <t>&lt;http://purl.obolibrary.org/obo/DHBA_11124&gt;</t>
        </is>
      </c>
    </row>
    <row r="3357">
      <c r="A3357">
        <f>HYPERLINK("https://www.ebi.ac.uk/ols/ontologies/uberon/terms?iri=http://purl.obolibrary.org/obo/UBERON_0010314","structure with developmental contribution from neural crest")</f>
        <v/>
      </c>
      <c r="B3357" t="inlineStr">
        <is>
          <t>&lt;http://purl.obolibrary.org/obo/UBERON_0010314&gt;</t>
        </is>
      </c>
      <c r="C3357" t="inlineStr">
        <is>
          <t>layer III of area TF</t>
        </is>
      </c>
      <c r="D3357" t="inlineStr">
        <is>
          <t>&lt;http://purl.obolibrary.org/obo/DHBA_11125&gt;</t>
        </is>
      </c>
    </row>
    <row r="3358">
      <c r="A3358">
        <f>HYPERLINK("https://www.ebi.ac.uk/ols/ontologies/uberon/terms?iri=http://purl.obolibrary.org/obo/UBERON_0010314","structure with developmental contribution from neural crest")</f>
        <v/>
      </c>
      <c r="B3358" t="inlineStr">
        <is>
          <t>&lt;http://purl.obolibrary.org/obo/UBERON_0010314&gt;</t>
        </is>
      </c>
      <c r="C3358" t="inlineStr">
        <is>
          <t>layer IV of area TF</t>
        </is>
      </c>
      <c r="D3358" t="inlineStr">
        <is>
          <t>&lt;http://purl.obolibrary.org/obo/DHBA_11126&gt;</t>
        </is>
      </c>
    </row>
    <row r="3359">
      <c r="A3359">
        <f>HYPERLINK("https://www.ebi.ac.uk/ols/ontologies/uberon/terms?iri=http://purl.obolibrary.org/obo/UBERON_0010314","structure with developmental contribution from neural crest")</f>
        <v/>
      </c>
      <c r="B3359" t="inlineStr">
        <is>
          <t>&lt;http://purl.obolibrary.org/obo/UBERON_0010314&gt;</t>
        </is>
      </c>
      <c r="C3359" t="inlineStr">
        <is>
          <t>layer V of area TF</t>
        </is>
      </c>
      <c r="D3359" t="inlineStr">
        <is>
          <t>&lt;http://purl.obolibrary.org/obo/DHBA_11127&gt;</t>
        </is>
      </c>
    </row>
    <row r="3360">
      <c r="A3360">
        <f>HYPERLINK("https://www.ebi.ac.uk/ols/ontologies/uberon/terms?iri=http://purl.obolibrary.org/obo/UBERON_0010314","structure with developmental contribution from neural crest")</f>
        <v/>
      </c>
      <c r="B3360" t="inlineStr">
        <is>
          <t>&lt;http://purl.obolibrary.org/obo/UBERON_0010314&gt;</t>
        </is>
      </c>
      <c r="C3360" t="inlineStr">
        <is>
          <t>layer VI of area TF</t>
        </is>
      </c>
      <c r="D3360" t="inlineStr">
        <is>
          <t>&lt;http://purl.obolibrary.org/obo/DHBA_11128&gt;</t>
        </is>
      </c>
    </row>
    <row r="3361">
      <c r="A3361">
        <f>HYPERLINK("https://www.ebi.ac.uk/ols/ontologies/uberon/terms?iri=http://purl.obolibrary.org/obo/UBERON_0010314","structure with developmental contribution from neural crest")</f>
        <v/>
      </c>
      <c r="B3361" t="inlineStr">
        <is>
          <t>&lt;http://purl.obolibrary.org/obo/UBERON_0010314&gt;</t>
        </is>
      </c>
      <c r="C3361" t="inlineStr">
        <is>
          <t>layer I of area TFO</t>
        </is>
      </c>
      <c r="D3361" t="inlineStr">
        <is>
          <t>&lt;http://purl.obolibrary.org/obo/DHBA_11129&gt;</t>
        </is>
      </c>
    </row>
    <row r="3362">
      <c r="A3362">
        <f>HYPERLINK("https://www.ebi.ac.uk/ols/ontologies/uberon/terms?iri=http://purl.obolibrary.org/obo/UBERON_0010314","structure with developmental contribution from neural crest")</f>
        <v/>
      </c>
      <c r="B3362" t="inlineStr">
        <is>
          <t>&lt;http://purl.obolibrary.org/obo/UBERON_0010314&gt;</t>
        </is>
      </c>
      <c r="C3362" t="inlineStr">
        <is>
          <t>layer II of area TFO</t>
        </is>
      </c>
      <c r="D3362" t="inlineStr">
        <is>
          <t>&lt;http://purl.obolibrary.org/obo/DHBA_11130&gt;</t>
        </is>
      </c>
    </row>
    <row r="3363">
      <c r="A3363">
        <f>HYPERLINK("https://www.ebi.ac.uk/ols/ontologies/uberon/terms?iri=http://purl.obolibrary.org/obo/UBERON_0010314","structure with developmental contribution from neural crest")</f>
        <v/>
      </c>
      <c r="B3363" t="inlineStr">
        <is>
          <t>&lt;http://purl.obolibrary.org/obo/UBERON_0010314&gt;</t>
        </is>
      </c>
      <c r="C3363" t="inlineStr">
        <is>
          <t>layer III of area TFO</t>
        </is>
      </c>
      <c r="D3363" t="inlineStr">
        <is>
          <t>&lt;http://purl.obolibrary.org/obo/DHBA_11131&gt;</t>
        </is>
      </c>
    </row>
    <row r="3364">
      <c r="A3364">
        <f>HYPERLINK("https://www.ebi.ac.uk/ols/ontologies/uberon/terms?iri=http://purl.obolibrary.org/obo/UBERON_0010314","structure with developmental contribution from neural crest")</f>
        <v/>
      </c>
      <c r="B3364" t="inlineStr">
        <is>
          <t>&lt;http://purl.obolibrary.org/obo/UBERON_0010314&gt;</t>
        </is>
      </c>
      <c r="C3364" t="inlineStr">
        <is>
          <t>layer IV of area TFO</t>
        </is>
      </c>
      <c r="D3364" t="inlineStr">
        <is>
          <t>&lt;http://purl.obolibrary.org/obo/DHBA_11132&gt;</t>
        </is>
      </c>
    </row>
    <row r="3365">
      <c r="A3365">
        <f>HYPERLINK("https://www.ebi.ac.uk/ols/ontologies/uberon/terms?iri=http://purl.obolibrary.org/obo/UBERON_0010314","structure with developmental contribution from neural crest")</f>
        <v/>
      </c>
      <c r="B3365" t="inlineStr">
        <is>
          <t>&lt;http://purl.obolibrary.org/obo/UBERON_0010314&gt;</t>
        </is>
      </c>
      <c r="C3365" t="inlineStr">
        <is>
          <t>layer V of area TFO</t>
        </is>
      </c>
      <c r="D3365" t="inlineStr">
        <is>
          <t>&lt;http://purl.obolibrary.org/obo/DHBA_11133&gt;</t>
        </is>
      </c>
    </row>
    <row r="3366">
      <c r="A3366">
        <f>HYPERLINK("https://www.ebi.ac.uk/ols/ontologies/uberon/terms?iri=http://purl.obolibrary.org/obo/UBERON_0010314","structure with developmental contribution from neural crest")</f>
        <v/>
      </c>
      <c r="B3366" t="inlineStr">
        <is>
          <t>&lt;http://purl.obolibrary.org/obo/UBERON_0010314&gt;</t>
        </is>
      </c>
      <c r="C3366" t="inlineStr">
        <is>
          <t>layer VI of area TFO</t>
        </is>
      </c>
      <c r="D3366" t="inlineStr">
        <is>
          <t>&lt;http://purl.obolibrary.org/obo/DHBA_11134&gt;</t>
        </is>
      </c>
    </row>
    <row r="3367">
      <c r="A3367">
        <f>HYPERLINK("https://www.ebi.ac.uk/ols/ontologies/uberon/terms?iri=http://purl.obolibrary.org/obo/UBERON_0010314","structure with developmental contribution from neural crest")</f>
        <v/>
      </c>
      <c r="B3367" t="inlineStr">
        <is>
          <t>&lt;http://purl.obolibrary.org/obo/UBERON_0010314&gt;</t>
        </is>
      </c>
      <c r="C3367" t="inlineStr">
        <is>
          <t>layer I of area 37</t>
        </is>
      </c>
      <c r="D3367" t="inlineStr">
        <is>
          <t>&lt;http://purl.obolibrary.org/obo/DHBA_11135&gt;</t>
        </is>
      </c>
    </row>
    <row r="3368">
      <c r="A3368">
        <f>HYPERLINK("https://www.ebi.ac.uk/ols/ontologies/uberon/terms?iri=http://purl.obolibrary.org/obo/UBERON_0010314","structure with developmental contribution from neural crest")</f>
        <v/>
      </c>
      <c r="B3368" t="inlineStr">
        <is>
          <t>&lt;http://purl.obolibrary.org/obo/UBERON_0010314&gt;</t>
        </is>
      </c>
      <c r="C3368" t="inlineStr">
        <is>
          <t>layer II of area 37</t>
        </is>
      </c>
      <c r="D3368" t="inlineStr">
        <is>
          <t>&lt;http://purl.obolibrary.org/obo/DHBA_11136&gt;</t>
        </is>
      </c>
    </row>
    <row r="3369">
      <c r="A3369">
        <f>HYPERLINK("https://www.ebi.ac.uk/ols/ontologies/uberon/terms?iri=http://purl.obolibrary.org/obo/UBERON_0010314","structure with developmental contribution from neural crest")</f>
        <v/>
      </c>
      <c r="B3369" t="inlineStr">
        <is>
          <t>&lt;http://purl.obolibrary.org/obo/UBERON_0010314&gt;</t>
        </is>
      </c>
      <c r="C3369" t="inlineStr">
        <is>
          <t>layer III of area 37</t>
        </is>
      </c>
      <c r="D3369" t="inlineStr">
        <is>
          <t>&lt;http://purl.obolibrary.org/obo/DHBA_11137&gt;</t>
        </is>
      </c>
    </row>
    <row r="3370">
      <c r="A3370">
        <f>HYPERLINK("https://www.ebi.ac.uk/ols/ontologies/uberon/terms?iri=http://purl.obolibrary.org/obo/UBERON_0010314","structure with developmental contribution from neural crest")</f>
        <v/>
      </c>
      <c r="B3370" t="inlineStr">
        <is>
          <t>&lt;http://purl.obolibrary.org/obo/UBERON_0010314&gt;</t>
        </is>
      </c>
      <c r="C3370" t="inlineStr">
        <is>
          <t>layer IV of area 37</t>
        </is>
      </c>
      <c r="D3370" t="inlineStr">
        <is>
          <t>&lt;http://purl.obolibrary.org/obo/DHBA_11138&gt;</t>
        </is>
      </c>
    </row>
    <row r="3371">
      <c r="A3371">
        <f>HYPERLINK("https://www.ebi.ac.uk/ols/ontologies/uberon/terms?iri=http://purl.obolibrary.org/obo/UBERON_0010314","structure with developmental contribution from neural crest")</f>
        <v/>
      </c>
      <c r="B3371" t="inlineStr">
        <is>
          <t>&lt;http://purl.obolibrary.org/obo/UBERON_0010314&gt;</t>
        </is>
      </c>
      <c r="C3371" t="inlineStr">
        <is>
          <t>layer V of area 37</t>
        </is>
      </c>
      <c r="D3371" t="inlineStr">
        <is>
          <t>&lt;http://purl.obolibrary.org/obo/DHBA_11139&gt;</t>
        </is>
      </c>
    </row>
    <row r="3372">
      <c r="A3372">
        <f>HYPERLINK("https://www.ebi.ac.uk/ols/ontologies/uberon/terms?iri=http://purl.obolibrary.org/obo/UBERON_0010314","structure with developmental contribution from neural crest")</f>
        <v/>
      </c>
      <c r="B3372" t="inlineStr">
        <is>
          <t>&lt;http://purl.obolibrary.org/obo/UBERON_0010314&gt;</t>
        </is>
      </c>
      <c r="C3372" t="inlineStr">
        <is>
          <t>layer VI of area 37</t>
        </is>
      </c>
      <c r="D3372" t="inlineStr">
        <is>
          <t>&lt;http://purl.obolibrary.org/obo/DHBA_11140&gt;</t>
        </is>
      </c>
    </row>
    <row r="3373">
      <c r="A3373">
        <f>HYPERLINK("https://www.ebi.ac.uk/ols/ontologies/uberon/terms?iri=http://purl.obolibrary.org/obo/UBERON_0010314","structure with developmental contribution from neural crest")</f>
        <v/>
      </c>
      <c r="B3373" t="inlineStr">
        <is>
          <t>&lt;http://purl.obolibrary.org/obo/UBERON_0010314&gt;</t>
        </is>
      </c>
      <c r="C3373" t="inlineStr">
        <is>
          <t>layer I of area TH</t>
        </is>
      </c>
      <c r="D3373" t="inlineStr">
        <is>
          <t>&lt;http://purl.obolibrary.org/obo/DHBA_11141&gt;</t>
        </is>
      </c>
    </row>
    <row r="3374">
      <c r="A3374">
        <f>HYPERLINK("https://www.ebi.ac.uk/ols/ontologies/uberon/terms?iri=http://purl.obolibrary.org/obo/UBERON_0010314","structure with developmental contribution from neural crest")</f>
        <v/>
      </c>
      <c r="B3374" t="inlineStr">
        <is>
          <t>&lt;http://purl.obolibrary.org/obo/UBERON_0010314&gt;</t>
        </is>
      </c>
      <c r="C3374" t="inlineStr">
        <is>
          <t>layer II of area TH</t>
        </is>
      </c>
      <c r="D3374" t="inlineStr">
        <is>
          <t>&lt;http://purl.obolibrary.org/obo/DHBA_11142&gt;</t>
        </is>
      </c>
    </row>
    <row r="3375">
      <c r="A3375">
        <f>HYPERLINK("https://www.ebi.ac.uk/ols/ontologies/uberon/terms?iri=http://purl.obolibrary.org/obo/UBERON_0010314","structure with developmental contribution from neural crest")</f>
        <v/>
      </c>
      <c r="B3375" t="inlineStr">
        <is>
          <t>&lt;http://purl.obolibrary.org/obo/UBERON_0010314&gt;</t>
        </is>
      </c>
      <c r="C3375" t="inlineStr">
        <is>
          <t>layer III of area TH</t>
        </is>
      </c>
      <c r="D3375" t="inlineStr">
        <is>
          <t>&lt;http://purl.obolibrary.org/obo/DHBA_11143&gt;</t>
        </is>
      </c>
    </row>
    <row r="3376">
      <c r="A3376">
        <f>HYPERLINK("https://www.ebi.ac.uk/ols/ontologies/uberon/terms?iri=http://purl.obolibrary.org/obo/UBERON_0010314","structure with developmental contribution from neural crest")</f>
        <v/>
      </c>
      <c r="B3376" t="inlineStr">
        <is>
          <t>&lt;http://purl.obolibrary.org/obo/UBERON_0010314&gt;</t>
        </is>
      </c>
      <c r="C3376" t="inlineStr">
        <is>
          <t>layer V of area TH</t>
        </is>
      </c>
      <c r="D3376" t="inlineStr">
        <is>
          <t>&lt;http://purl.obolibrary.org/obo/DHBA_11144&gt;</t>
        </is>
      </c>
    </row>
    <row r="3377">
      <c r="A3377">
        <f>HYPERLINK("https://www.ebi.ac.uk/ols/ontologies/uberon/terms?iri=http://purl.obolibrary.org/obo/UBERON_0010314","structure with developmental contribution from neural crest")</f>
        <v/>
      </c>
      <c r="B3377" t="inlineStr">
        <is>
          <t>&lt;http://purl.obolibrary.org/obo/UBERON_0010314&gt;</t>
        </is>
      </c>
      <c r="C3377" t="inlineStr">
        <is>
          <t>layer VI of area TH</t>
        </is>
      </c>
      <c r="D3377" t="inlineStr">
        <is>
          <t>&lt;http://purl.obolibrary.org/obo/DHBA_11145&gt;</t>
        </is>
      </c>
    </row>
    <row r="3378">
      <c r="A3378">
        <f>HYPERLINK("https://www.ebi.ac.uk/ols/ontologies/uberon/terms?iri=http://purl.obolibrary.org/obo/UBERON_0010314","structure with developmental contribution from neural crest")</f>
        <v/>
      </c>
      <c r="B3378" t="inlineStr">
        <is>
          <t>&lt;http://purl.obolibrary.org/obo/UBERON_0010314&gt;</t>
        </is>
      </c>
      <c r="C3378" t="inlineStr">
        <is>
          <t>layer I of area TL</t>
        </is>
      </c>
      <c r="D3378" t="inlineStr">
        <is>
          <t>&lt;http://purl.obolibrary.org/obo/DHBA_11146&gt;</t>
        </is>
      </c>
    </row>
    <row r="3379">
      <c r="A3379">
        <f>HYPERLINK("https://www.ebi.ac.uk/ols/ontologies/uberon/terms?iri=http://purl.obolibrary.org/obo/UBERON_0010314","structure with developmental contribution from neural crest")</f>
        <v/>
      </c>
      <c r="B3379" t="inlineStr">
        <is>
          <t>&lt;http://purl.obolibrary.org/obo/UBERON_0010314&gt;</t>
        </is>
      </c>
      <c r="C3379" t="inlineStr">
        <is>
          <t>layer II of area TL</t>
        </is>
      </c>
      <c r="D3379" t="inlineStr">
        <is>
          <t>&lt;http://purl.obolibrary.org/obo/DHBA_11147&gt;</t>
        </is>
      </c>
    </row>
    <row r="3380">
      <c r="A3380">
        <f>HYPERLINK("https://www.ebi.ac.uk/ols/ontologies/uberon/terms?iri=http://purl.obolibrary.org/obo/UBERON_0010314","structure with developmental contribution from neural crest")</f>
        <v/>
      </c>
      <c r="B3380" t="inlineStr">
        <is>
          <t>&lt;http://purl.obolibrary.org/obo/UBERON_0010314&gt;</t>
        </is>
      </c>
      <c r="C3380" t="inlineStr">
        <is>
          <t>layer III of area TL</t>
        </is>
      </c>
      <c r="D3380" t="inlineStr">
        <is>
          <t>&lt;http://purl.obolibrary.org/obo/DHBA_11148&gt;</t>
        </is>
      </c>
    </row>
    <row r="3381">
      <c r="A3381">
        <f>HYPERLINK("https://www.ebi.ac.uk/ols/ontologies/uberon/terms?iri=http://purl.obolibrary.org/obo/UBERON_0010314","structure with developmental contribution from neural crest")</f>
        <v/>
      </c>
      <c r="B3381" t="inlineStr">
        <is>
          <t>&lt;http://purl.obolibrary.org/obo/UBERON_0010314&gt;</t>
        </is>
      </c>
      <c r="C3381" t="inlineStr">
        <is>
          <t>layer IV of area TL</t>
        </is>
      </c>
      <c r="D3381" t="inlineStr">
        <is>
          <t>&lt;http://purl.obolibrary.org/obo/DHBA_11149&gt;</t>
        </is>
      </c>
    </row>
    <row r="3382">
      <c r="A3382">
        <f>HYPERLINK("https://www.ebi.ac.uk/ols/ontologies/uberon/terms?iri=http://purl.obolibrary.org/obo/UBERON_0010314","structure with developmental contribution from neural crest")</f>
        <v/>
      </c>
      <c r="B3382" t="inlineStr">
        <is>
          <t>&lt;http://purl.obolibrary.org/obo/UBERON_0010314&gt;</t>
        </is>
      </c>
      <c r="C3382" t="inlineStr">
        <is>
          <t>layer V of area TL</t>
        </is>
      </c>
      <c r="D3382" t="inlineStr">
        <is>
          <t>&lt;http://purl.obolibrary.org/obo/DHBA_11150&gt;</t>
        </is>
      </c>
    </row>
    <row r="3383">
      <c r="A3383">
        <f>HYPERLINK("https://www.ebi.ac.uk/ols/ontologies/uberon/terms?iri=http://purl.obolibrary.org/obo/UBERON_0010314","structure with developmental contribution from neural crest")</f>
        <v/>
      </c>
      <c r="B3383" t="inlineStr">
        <is>
          <t>&lt;http://purl.obolibrary.org/obo/UBERON_0010314&gt;</t>
        </is>
      </c>
      <c r="C3383" t="inlineStr">
        <is>
          <t>layer VI of area TL</t>
        </is>
      </c>
      <c r="D3383" t="inlineStr">
        <is>
          <t>&lt;http://purl.obolibrary.org/obo/DHBA_11151&gt;</t>
        </is>
      </c>
    </row>
    <row r="3384">
      <c r="A3384">
        <f>HYPERLINK("https://www.ebi.ac.uk/ols/ontologies/uberon/terms?iri=http://purl.obolibrary.org/obo/UBERON_0010314","structure with developmental contribution from neural crest")</f>
        <v/>
      </c>
      <c r="B3384" t="inlineStr">
        <is>
          <t>&lt;http://purl.obolibrary.org/obo/UBERON_0010314&gt;</t>
        </is>
      </c>
      <c r="C3384" t="inlineStr">
        <is>
          <t>layer I of area 38</t>
        </is>
      </c>
      <c r="D3384" t="inlineStr">
        <is>
          <t>&lt;http://purl.obolibrary.org/obo/DHBA_11152&gt;</t>
        </is>
      </c>
    </row>
    <row r="3385">
      <c r="A3385">
        <f>HYPERLINK("https://www.ebi.ac.uk/ols/ontologies/uberon/terms?iri=http://purl.obolibrary.org/obo/UBERON_0010314","structure with developmental contribution from neural crest")</f>
        <v/>
      </c>
      <c r="B3385" t="inlineStr">
        <is>
          <t>&lt;http://purl.obolibrary.org/obo/UBERON_0010314&gt;</t>
        </is>
      </c>
      <c r="C3385" t="inlineStr">
        <is>
          <t>layer II of area 38</t>
        </is>
      </c>
      <c r="D3385" t="inlineStr">
        <is>
          <t>&lt;http://purl.obolibrary.org/obo/DHBA_11153&gt;</t>
        </is>
      </c>
    </row>
    <row r="3386">
      <c r="A3386">
        <f>HYPERLINK("https://www.ebi.ac.uk/ols/ontologies/uberon/terms?iri=http://purl.obolibrary.org/obo/UBERON_0010314","structure with developmental contribution from neural crest")</f>
        <v/>
      </c>
      <c r="B3386" t="inlineStr">
        <is>
          <t>&lt;http://purl.obolibrary.org/obo/UBERON_0010314&gt;</t>
        </is>
      </c>
      <c r="C3386" t="inlineStr">
        <is>
          <t>layer III of area 38</t>
        </is>
      </c>
      <c r="D3386" t="inlineStr">
        <is>
          <t>&lt;http://purl.obolibrary.org/obo/DHBA_11154&gt;</t>
        </is>
      </c>
    </row>
    <row r="3387">
      <c r="A3387">
        <f>HYPERLINK("https://www.ebi.ac.uk/ols/ontologies/uberon/terms?iri=http://purl.obolibrary.org/obo/UBERON_0010314","structure with developmental contribution from neural crest")</f>
        <v/>
      </c>
      <c r="B3387" t="inlineStr">
        <is>
          <t>&lt;http://purl.obolibrary.org/obo/UBERON_0010314&gt;</t>
        </is>
      </c>
      <c r="C3387" t="inlineStr">
        <is>
          <t>layer IV of area 38</t>
        </is>
      </c>
      <c r="D3387" t="inlineStr">
        <is>
          <t>&lt;http://purl.obolibrary.org/obo/DHBA_11155&gt;</t>
        </is>
      </c>
    </row>
    <row r="3388">
      <c r="A3388">
        <f>HYPERLINK("https://www.ebi.ac.uk/ols/ontologies/uberon/terms?iri=http://purl.obolibrary.org/obo/UBERON_0010314","structure with developmental contribution from neural crest")</f>
        <v/>
      </c>
      <c r="B3388" t="inlineStr">
        <is>
          <t>&lt;http://purl.obolibrary.org/obo/UBERON_0010314&gt;</t>
        </is>
      </c>
      <c r="C3388" t="inlineStr">
        <is>
          <t>layer V of area 38</t>
        </is>
      </c>
      <c r="D3388" t="inlineStr">
        <is>
          <t>&lt;http://purl.obolibrary.org/obo/DHBA_11156&gt;</t>
        </is>
      </c>
    </row>
    <row r="3389">
      <c r="A3389">
        <f>HYPERLINK("https://www.ebi.ac.uk/ols/ontologies/uberon/terms?iri=http://purl.obolibrary.org/obo/UBERON_0010314","structure with developmental contribution from neural crest")</f>
        <v/>
      </c>
      <c r="B3389" t="inlineStr">
        <is>
          <t>&lt;http://purl.obolibrary.org/obo/UBERON_0010314&gt;</t>
        </is>
      </c>
      <c r="C3389" t="inlineStr">
        <is>
          <t>layer VI of area 38</t>
        </is>
      </c>
      <c r="D3389" t="inlineStr">
        <is>
          <t>&lt;http://purl.obolibrary.org/obo/DHBA_11157&gt;</t>
        </is>
      </c>
    </row>
    <row r="3390">
      <c r="A3390">
        <f>HYPERLINK("https://www.ebi.ac.uk/ols/ontologies/uberon/terms?iri=http://purl.obolibrary.org/obo/UBERON_0010314","structure with developmental contribution from neural crest")</f>
        <v/>
      </c>
      <c r="B3390" t="inlineStr">
        <is>
          <t>&lt;http://purl.obolibrary.org/obo/UBERON_0010314&gt;</t>
        </is>
      </c>
      <c r="C3390" t="inlineStr">
        <is>
          <t>layer I of parainsular cortex</t>
        </is>
      </c>
      <c r="D3390" t="inlineStr">
        <is>
          <t>&lt;http://purl.obolibrary.org/obo/DHBA_11158&gt;</t>
        </is>
      </c>
    </row>
    <row r="3391">
      <c r="A3391">
        <f>HYPERLINK("https://www.ebi.ac.uk/ols/ontologies/uberon/terms?iri=http://purl.obolibrary.org/obo/UBERON_0010314","structure with developmental contribution from neural crest")</f>
        <v/>
      </c>
      <c r="B3391" t="inlineStr">
        <is>
          <t>&lt;http://purl.obolibrary.org/obo/UBERON_0010314&gt;</t>
        </is>
      </c>
      <c r="C3391" t="inlineStr">
        <is>
          <t>layer II of parainsular cortex</t>
        </is>
      </c>
      <c r="D3391" t="inlineStr">
        <is>
          <t>&lt;http://purl.obolibrary.org/obo/DHBA_11159&gt;</t>
        </is>
      </c>
    </row>
    <row r="3392">
      <c r="A3392">
        <f>HYPERLINK("https://www.ebi.ac.uk/ols/ontologies/uberon/terms?iri=http://purl.obolibrary.org/obo/UBERON_0010314","structure with developmental contribution from neural crest")</f>
        <v/>
      </c>
      <c r="B3392" t="inlineStr">
        <is>
          <t>&lt;http://purl.obolibrary.org/obo/UBERON_0010314&gt;</t>
        </is>
      </c>
      <c r="C3392" t="inlineStr">
        <is>
          <t>layer III of parainsular cortex</t>
        </is>
      </c>
      <c r="D3392" t="inlineStr">
        <is>
          <t>&lt;http://purl.obolibrary.org/obo/DHBA_11160&gt;</t>
        </is>
      </c>
    </row>
    <row r="3393">
      <c r="A3393">
        <f>HYPERLINK("https://www.ebi.ac.uk/ols/ontologies/uberon/terms?iri=http://purl.obolibrary.org/obo/UBERON_0010314","structure with developmental contribution from neural crest")</f>
        <v/>
      </c>
      <c r="B3393" t="inlineStr">
        <is>
          <t>&lt;http://purl.obolibrary.org/obo/UBERON_0010314&gt;</t>
        </is>
      </c>
      <c r="C3393" t="inlineStr">
        <is>
          <t>layer IV of parainsular cortex</t>
        </is>
      </c>
      <c r="D3393" t="inlineStr">
        <is>
          <t>&lt;http://purl.obolibrary.org/obo/DHBA_11161&gt;</t>
        </is>
      </c>
    </row>
    <row r="3394">
      <c r="A3394">
        <f>HYPERLINK("https://www.ebi.ac.uk/ols/ontologies/uberon/terms?iri=http://purl.obolibrary.org/obo/UBERON_0010314","structure with developmental contribution from neural crest")</f>
        <v/>
      </c>
      <c r="B3394" t="inlineStr">
        <is>
          <t>&lt;http://purl.obolibrary.org/obo/UBERON_0010314&gt;</t>
        </is>
      </c>
      <c r="C3394" t="inlineStr">
        <is>
          <t>layer V of parainsular cortex</t>
        </is>
      </c>
      <c r="D3394" t="inlineStr">
        <is>
          <t>&lt;http://purl.obolibrary.org/obo/DHBA_11162&gt;</t>
        </is>
      </c>
    </row>
    <row r="3395">
      <c r="A3395">
        <f>HYPERLINK("https://www.ebi.ac.uk/ols/ontologies/uberon/terms?iri=http://purl.obolibrary.org/obo/UBERON_0010314","structure with developmental contribution from neural crest")</f>
        <v/>
      </c>
      <c r="B3395" t="inlineStr">
        <is>
          <t>&lt;http://purl.obolibrary.org/obo/UBERON_0010314&gt;</t>
        </is>
      </c>
      <c r="C3395" t="inlineStr">
        <is>
          <t>layer VI of parainsular cortex</t>
        </is>
      </c>
      <c r="D3395" t="inlineStr">
        <is>
          <t>&lt;http://purl.obolibrary.org/obo/DHBA_11163&gt;</t>
        </is>
      </c>
    </row>
    <row r="3396">
      <c r="A3396">
        <f>HYPERLINK("https://www.ebi.ac.uk/ols/ontologies/uberon/terms?iri=http://purl.obolibrary.org/obo/UBERON_0010314","structure with developmental contribution from neural crest")</f>
        <v/>
      </c>
      <c r="B3396" t="inlineStr">
        <is>
          <t>&lt;http://purl.obolibrary.org/obo/UBERON_0010314&gt;</t>
        </is>
      </c>
      <c r="C3396" t="inlineStr">
        <is>
          <t>layer I of area 17</t>
        </is>
      </c>
      <c r="D3396" t="inlineStr">
        <is>
          <t>&lt;http://purl.obolibrary.org/obo/DHBA_11164&gt;</t>
        </is>
      </c>
    </row>
    <row r="3397">
      <c r="A3397">
        <f>HYPERLINK("https://www.ebi.ac.uk/ols/ontologies/uberon/terms?iri=http://purl.obolibrary.org/obo/UBERON_0010314","structure with developmental contribution from neural crest")</f>
        <v/>
      </c>
      <c r="B3397" t="inlineStr">
        <is>
          <t>&lt;http://purl.obolibrary.org/obo/UBERON_0010314&gt;</t>
        </is>
      </c>
      <c r="C3397" t="inlineStr">
        <is>
          <t>layer II of area 17</t>
        </is>
      </c>
      <c r="D3397" t="inlineStr">
        <is>
          <t>&lt;http://purl.obolibrary.org/obo/DHBA_11165&gt;</t>
        </is>
      </c>
    </row>
    <row r="3398">
      <c r="A3398">
        <f>HYPERLINK("https://www.ebi.ac.uk/ols/ontologies/uberon/terms?iri=http://purl.obolibrary.org/obo/UBERON_0010314","structure with developmental contribution from neural crest")</f>
        <v/>
      </c>
      <c r="B3398" t="inlineStr">
        <is>
          <t>&lt;http://purl.obolibrary.org/obo/UBERON_0010314&gt;</t>
        </is>
      </c>
      <c r="C3398" t="inlineStr">
        <is>
          <t>layer III of area 17</t>
        </is>
      </c>
      <c r="D3398" t="inlineStr">
        <is>
          <t>&lt;http://purl.obolibrary.org/obo/DHBA_11166&gt;</t>
        </is>
      </c>
    </row>
    <row r="3399">
      <c r="A3399">
        <f>HYPERLINK("https://www.ebi.ac.uk/ols/ontologies/uberon/terms?iri=http://purl.obolibrary.org/obo/UBERON_0010314","structure with developmental contribution from neural crest")</f>
        <v/>
      </c>
      <c r="B3399" t="inlineStr">
        <is>
          <t>&lt;http://purl.obolibrary.org/obo/UBERON_0010314&gt;</t>
        </is>
      </c>
      <c r="C3399" t="inlineStr">
        <is>
          <t>layer IV of area 17</t>
        </is>
      </c>
      <c r="D3399" t="inlineStr">
        <is>
          <t>&lt;http://purl.obolibrary.org/obo/DHBA_11167&gt;</t>
        </is>
      </c>
    </row>
    <row r="3400">
      <c r="A3400">
        <f>HYPERLINK("https://www.ebi.ac.uk/ols/ontologies/uberon/terms?iri=http://purl.obolibrary.org/obo/UBERON_0010314","structure with developmental contribution from neural crest")</f>
        <v/>
      </c>
      <c r="B3400" t="inlineStr">
        <is>
          <t>&lt;http://purl.obolibrary.org/obo/UBERON_0010314&gt;</t>
        </is>
      </c>
      <c r="C3400" t="inlineStr">
        <is>
          <t>layer IVA of area 17</t>
        </is>
      </c>
      <c r="D3400" t="inlineStr">
        <is>
          <t>&lt;http://purl.obolibrary.org/obo/DHBA_11168&gt;</t>
        </is>
      </c>
    </row>
    <row r="3401">
      <c r="A3401">
        <f>HYPERLINK("https://www.ebi.ac.uk/ols/ontologies/uberon/terms?iri=http://purl.obolibrary.org/obo/UBERON_0010314","structure with developmental contribution from neural crest")</f>
        <v/>
      </c>
      <c r="B3401" t="inlineStr">
        <is>
          <t>&lt;http://purl.obolibrary.org/obo/UBERON_0010314&gt;</t>
        </is>
      </c>
      <c r="C3401" t="inlineStr">
        <is>
          <t>layer IVB of area 17</t>
        </is>
      </c>
      <c r="D3401" t="inlineStr">
        <is>
          <t>&lt;http://purl.obolibrary.org/obo/DHBA_11169&gt;</t>
        </is>
      </c>
    </row>
    <row r="3402">
      <c r="A3402">
        <f>HYPERLINK("https://www.ebi.ac.uk/ols/ontologies/uberon/terms?iri=http://purl.obolibrary.org/obo/UBERON_0010314","structure with developmental contribution from neural crest")</f>
        <v/>
      </c>
      <c r="B3402" t="inlineStr">
        <is>
          <t>&lt;http://purl.obolibrary.org/obo/UBERON_0010314&gt;</t>
        </is>
      </c>
      <c r="C3402" t="inlineStr">
        <is>
          <t>layer IVC of area 17</t>
        </is>
      </c>
      <c r="D3402" t="inlineStr">
        <is>
          <t>&lt;http://purl.obolibrary.org/obo/DHBA_11170&gt;</t>
        </is>
      </c>
    </row>
    <row r="3403">
      <c r="A3403">
        <f>HYPERLINK("https://www.ebi.ac.uk/ols/ontologies/uberon/terms?iri=http://purl.obolibrary.org/obo/UBERON_0010314","structure with developmental contribution from neural crest")</f>
        <v/>
      </c>
      <c r="B3403" t="inlineStr">
        <is>
          <t>&lt;http://purl.obolibrary.org/obo/UBERON_0010314&gt;</t>
        </is>
      </c>
      <c r="C3403" t="inlineStr">
        <is>
          <t>layer IVCa of area 17</t>
        </is>
      </c>
      <c r="D3403" t="inlineStr">
        <is>
          <t>&lt;http://purl.obolibrary.org/obo/DHBA_11171&gt;</t>
        </is>
      </c>
    </row>
    <row r="3404">
      <c r="A3404">
        <f>HYPERLINK("https://www.ebi.ac.uk/ols/ontologies/uberon/terms?iri=http://purl.obolibrary.org/obo/UBERON_0010314","structure with developmental contribution from neural crest")</f>
        <v/>
      </c>
      <c r="B3404" t="inlineStr">
        <is>
          <t>&lt;http://purl.obolibrary.org/obo/UBERON_0010314&gt;</t>
        </is>
      </c>
      <c r="C3404" t="inlineStr">
        <is>
          <t>layer IVCb of area 17</t>
        </is>
      </c>
      <c r="D3404" t="inlineStr">
        <is>
          <t>&lt;http://purl.obolibrary.org/obo/DHBA_11172&gt;</t>
        </is>
      </c>
    </row>
    <row r="3405">
      <c r="A3405">
        <f>HYPERLINK("https://www.ebi.ac.uk/ols/ontologies/uberon/terms?iri=http://purl.obolibrary.org/obo/UBERON_0010314","structure with developmental contribution from neural crest")</f>
        <v/>
      </c>
      <c r="B3405" t="inlineStr">
        <is>
          <t>&lt;http://purl.obolibrary.org/obo/UBERON_0010314&gt;</t>
        </is>
      </c>
      <c r="C3405" t="inlineStr">
        <is>
          <t>layer V of area 17</t>
        </is>
      </c>
      <c r="D3405" t="inlineStr">
        <is>
          <t>&lt;http://purl.obolibrary.org/obo/DHBA_11173&gt;</t>
        </is>
      </c>
    </row>
    <row r="3406">
      <c r="A3406">
        <f>HYPERLINK("https://www.ebi.ac.uk/ols/ontologies/uberon/terms?iri=http://purl.obolibrary.org/obo/UBERON_0010314","structure with developmental contribution from neural crest")</f>
        <v/>
      </c>
      <c r="B3406" t="inlineStr">
        <is>
          <t>&lt;http://purl.obolibrary.org/obo/UBERON_0010314&gt;</t>
        </is>
      </c>
      <c r="C3406" t="inlineStr">
        <is>
          <t>layer VI of area 17</t>
        </is>
      </c>
      <c r="D3406" t="inlineStr">
        <is>
          <t>&lt;http://purl.obolibrary.org/obo/DHBA_11174&gt;</t>
        </is>
      </c>
    </row>
    <row r="3407">
      <c r="A3407">
        <f>HYPERLINK("https://www.ebi.ac.uk/ols/ontologies/uberon/terms?iri=http://purl.obolibrary.org/obo/UBERON_0010314","structure with developmental contribution from neural crest")</f>
        <v/>
      </c>
      <c r="B3407" t="inlineStr">
        <is>
          <t>&lt;http://purl.obolibrary.org/obo/UBERON_0010314&gt;</t>
        </is>
      </c>
      <c r="C3407" t="inlineStr">
        <is>
          <t>layer I of area 18</t>
        </is>
      </c>
      <c r="D3407" t="inlineStr">
        <is>
          <t>&lt;http://purl.obolibrary.org/obo/DHBA_11175&gt;</t>
        </is>
      </c>
    </row>
    <row r="3408">
      <c r="A3408">
        <f>HYPERLINK("https://www.ebi.ac.uk/ols/ontologies/uberon/terms?iri=http://purl.obolibrary.org/obo/UBERON_0010314","structure with developmental contribution from neural crest")</f>
        <v/>
      </c>
      <c r="B3408" t="inlineStr">
        <is>
          <t>&lt;http://purl.obolibrary.org/obo/UBERON_0010314&gt;</t>
        </is>
      </c>
      <c r="C3408" t="inlineStr">
        <is>
          <t>layer II of area 18</t>
        </is>
      </c>
      <c r="D3408" t="inlineStr">
        <is>
          <t>&lt;http://purl.obolibrary.org/obo/DHBA_11176&gt;</t>
        </is>
      </c>
    </row>
    <row r="3409">
      <c r="A3409">
        <f>HYPERLINK("https://www.ebi.ac.uk/ols/ontologies/uberon/terms?iri=http://purl.obolibrary.org/obo/UBERON_0010314","structure with developmental contribution from neural crest")</f>
        <v/>
      </c>
      <c r="B3409" t="inlineStr">
        <is>
          <t>&lt;http://purl.obolibrary.org/obo/UBERON_0010314&gt;</t>
        </is>
      </c>
      <c r="C3409" t="inlineStr">
        <is>
          <t>layer III of area 18</t>
        </is>
      </c>
      <c r="D3409" t="inlineStr">
        <is>
          <t>&lt;http://purl.obolibrary.org/obo/DHBA_11177&gt;</t>
        </is>
      </c>
    </row>
    <row r="3410">
      <c r="A3410">
        <f>HYPERLINK("https://www.ebi.ac.uk/ols/ontologies/uberon/terms?iri=http://purl.obolibrary.org/obo/UBERON_0010314","structure with developmental contribution from neural crest")</f>
        <v/>
      </c>
      <c r="B3410" t="inlineStr">
        <is>
          <t>&lt;http://purl.obolibrary.org/obo/UBERON_0010314&gt;</t>
        </is>
      </c>
      <c r="C3410" t="inlineStr">
        <is>
          <t>layer IV of area 18</t>
        </is>
      </c>
      <c r="D3410" t="inlineStr">
        <is>
          <t>&lt;http://purl.obolibrary.org/obo/DHBA_11178&gt;</t>
        </is>
      </c>
    </row>
    <row r="3411">
      <c r="A3411">
        <f>HYPERLINK("https://www.ebi.ac.uk/ols/ontologies/uberon/terms?iri=http://purl.obolibrary.org/obo/UBERON_0010314","structure with developmental contribution from neural crest")</f>
        <v/>
      </c>
      <c r="B3411" t="inlineStr">
        <is>
          <t>&lt;http://purl.obolibrary.org/obo/UBERON_0010314&gt;</t>
        </is>
      </c>
      <c r="C3411" t="inlineStr">
        <is>
          <t>layer V of area 18</t>
        </is>
      </c>
      <c r="D3411" t="inlineStr">
        <is>
          <t>&lt;http://purl.obolibrary.org/obo/DHBA_11179&gt;</t>
        </is>
      </c>
    </row>
    <row r="3412">
      <c r="A3412">
        <f>HYPERLINK("https://www.ebi.ac.uk/ols/ontologies/uberon/terms?iri=http://purl.obolibrary.org/obo/UBERON_0010314","structure with developmental contribution from neural crest")</f>
        <v/>
      </c>
      <c r="B3412" t="inlineStr">
        <is>
          <t>&lt;http://purl.obolibrary.org/obo/UBERON_0010314&gt;</t>
        </is>
      </c>
      <c r="C3412" t="inlineStr">
        <is>
          <t>layer VI of area 18</t>
        </is>
      </c>
      <c r="D3412" t="inlineStr">
        <is>
          <t>&lt;http://purl.obolibrary.org/obo/DHBA_11180&gt;</t>
        </is>
      </c>
    </row>
    <row r="3413">
      <c r="A3413">
        <f>HYPERLINK("https://www.ebi.ac.uk/ols/ontologies/uberon/terms?iri=http://purl.obolibrary.org/obo/UBERON_0010314","structure with developmental contribution from neural crest")</f>
        <v/>
      </c>
      <c r="B3413" t="inlineStr">
        <is>
          <t>&lt;http://purl.obolibrary.org/obo/UBERON_0010314&gt;</t>
        </is>
      </c>
      <c r="C3413" t="inlineStr">
        <is>
          <t>layer I of area V3</t>
        </is>
      </c>
      <c r="D3413" t="inlineStr">
        <is>
          <t>&lt;http://purl.obolibrary.org/obo/DHBA_11181&gt;</t>
        </is>
      </c>
    </row>
    <row r="3414">
      <c r="A3414">
        <f>HYPERLINK("https://www.ebi.ac.uk/ols/ontologies/uberon/terms?iri=http://purl.obolibrary.org/obo/UBERON_0010314","structure with developmental contribution from neural crest")</f>
        <v/>
      </c>
      <c r="B3414" t="inlineStr">
        <is>
          <t>&lt;http://purl.obolibrary.org/obo/UBERON_0010314&gt;</t>
        </is>
      </c>
      <c r="C3414" t="inlineStr">
        <is>
          <t>layer II of area V3</t>
        </is>
      </c>
      <c r="D3414" t="inlineStr">
        <is>
          <t>&lt;http://purl.obolibrary.org/obo/DHBA_11182&gt;</t>
        </is>
      </c>
    </row>
    <row r="3415">
      <c r="A3415">
        <f>HYPERLINK("https://www.ebi.ac.uk/ols/ontologies/uberon/terms?iri=http://purl.obolibrary.org/obo/UBERON_0010314","structure with developmental contribution from neural crest")</f>
        <v/>
      </c>
      <c r="B3415" t="inlineStr">
        <is>
          <t>&lt;http://purl.obolibrary.org/obo/UBERON_0010314&gt;</t>
        </is>
      </c>
      <c r="C3415" t="inlineStr">
        <is>
          <t>layer III of area V3</t>
        </is>
      </c>
      <c r="D3415" t="inlineStr">
        <is>
          <t>&lt;http://purl.obolibrary.org/obo/DHBA_11183&gt;</t>
        </is>
      </c>
    </row>
    <row r="3416">
      <c r="A3416">
        <f>HYPERLINK("https://www.ebi.ac.uk/ols/ontologies/uberon/terms?iri=http://purl.obolibrary.org/obo/UBERON_0010314","structure with developmental contribution from neural crest")</f>
        <v/>
      </c>
      <c r="B3416" t="inlineStr">
        <is>
          <t>&lt;http://purl.obolibrary.org/obo/UBERON_0010314&gt;</t>
        </is>
      </c>
      <c r="C3416" t="inlineStr">
        <is>
          <t>layer IV of area V3</t>
        </is>
      </c>
      <c r="D3416" t="inlineStr">
        <is>
          <t>&lt;http://purl.obolibrary.org/obo/DHBA_11184&gt;</t>
        </is>
      </c>
    </row>
    <row r="3417">
      <c r="A3417">
        <f>HYPERLINK("https://www.ebi.ac.uk/ols/ontologies/uberon/terms?iri=http://purl.obolibrary.org/obo/UBERON_0010314","structure with developmental contribution from neural crest")</f>
        <v/>
      </c>
      <c r="B3417" t="inlineStr">
        <is>
          <t>&lt;http://purl.obolibrary.org/obo/UBERON_0010314&gt;</t>
        </is>
      </c>
      <c r="C3417" t="inlineStr">
        <is>
          <t>layer V of area V3</t>
        </is>
      </c>
      <c r="D3417" t="inlineStr">
        <is>
          <t>&lt;http://purl.obolibrary.org/obo/DHBA_11185&gt;</t>
        </is>
      </c>
    </row>
    <row r="3418">
      <c r="A3418">
        <f>HYPERLINK("https://www.ebi.ac.uk/ols/ontologies/uberon/terms?iri=http://purl.obolibrary.org/obo/UBERON_0010314","structure with developmental contribution from neural crest")</f>
        <v/>
      </c>
      <c r="B3418" t="inlineStr">
        <is>
          <t>&lt;http://purl.obolibrary.org/obo/UBERON_0010314&gt;</t>
        </is>
      </c>
      <c r="C3418" t="inlineStr">
        <is>
          <t>layer VI of area V3</t>
        </is>
      </c>
      <c r="D3418" t="inlineStr">
        <is>
          <t>&lt;http://purl.obolibrary.org/obo/DHBA_11186&gt;</t>
        </is>
      </c>
    </row>
    <row r="3419">
      <c r="A3419">
        <f>HYPERLINK("https://www.ebi.ac.uk/ols/ontologies/uberon/terms?iri=http://purl.obolibrary.org/obo/UBERON_0010314","structure with developmental contribution from neural crest")</f>
        <v/>
      </c>
      <c r="B3419" t="inlineStr">
        <is>
          <t>&lt;http://purl.obolibrary.org/obo/UBERON_0010314&gt;</t>
        </is>
      </c>
      <c r="C3419" t="inlineStr">
        <is>
          <t>layer I of area VP</t>
        </is>
      </c>
      <c r="D3419" t="inlineStr">
        <is>
          <t>&lt;http://purl.obolibrary.org/obo/DHBA_11187&gt;</t>
        </is>
      </c>
    </row>
    <row r="3420">
      <c r="A3420">
        <f>HYPERLINK("https://www.ebi.ac.uk/ols/ontologies/uberon/terms?iri=http://purl.obolibrary.org/obo/UBERON_0010314","structure with developmental contribution from neural crest")</f>
        <v/>
      </c>
      <c r="B3420" t="inlineStr">
        <is>
          <t>&lt;http://purl.obolibrary.org/obo/UBERON_0010314&gt;</t>
        </is>
      </c>
      <c r="C3420" t="inlineStr">
        <is>
          <t>layer II of area VP</t>
        </is>
      </c>
      <c r="D3420" t="inlineStr">
        <is>
          <t>&lt;http://purl.obolibrary.org/obo/DHBA_11188&gt;</t>
        </is>
      </c>
    </row>
    <row r="3421">
      <c r="A3421">
        <f>HYPERLINK("https://www.ebi.ac.uk/ols/ontologies/uberon/terms?iri=http://purl.obolibrary.org/obo/UBERON_0010314","structure with developmental contribution from neural crest")</f>
        <v/>
      </c>
      <c r="B3421" t="inlineStr">
        <is>
          <t>&lt;http://purl.obolibrary.org/obo/UBERON_0010314&gt;</t>
        </is>
      </c>
      <c r="C3421" t="inlineStr">
        <is>
          <t>layer III of area VP</t>
        </is>
      </c>
      <c r="D3421" t="inlineStr">
        <is>
          <t>&lt;http://purl.obolibrary.org/obo/DHBA_11189&gt;</t>
        </is>
      </c>
    </row>
    <row r="3422">
      <c r="A3422">
        <f>HYPERLINK("https://www.ebi.ac.uk/ols/ontologies/uberon/terms?iri=http://purl.obolibrary.org/obo/UBERON_0010314","structure with developmental contribution from neural crest")</f>
        <v/>
      </c>
      <c r="B3422" t="inlineStr">
        <is>
          <t>&lt;http://purl.obolibrary.org/obo/UBERON_0010314&gt;</t>
        </is>
      </c>
      <c r="C3422" t="inlineStr">
        <is>
          <t>layer IV of area VP</t>
        </is>
      </c>
      <c r="D3422" t="inlineStr">
        <is>
          <t>&lt;http://purl.obolibrary.org/obo/DHBA_11190&gt;</t>
        </is>
      </c>
    </row>
    <row r="3423">
      <c r="A3423">
        <f>HYPERLINK("https://www.ebi.ac.uk/ols/ontologies/uberon/terms?iri=http://purl.obolibrary.org/obo/UBERON_0010314","structure with developmental contribution from neural crest")</f>
        <v/>
      </c>
      <c r="B3423" t="inlineStr">
        <is>
          <t>&lt;http://purl.obolibrary.org/obo/UBERON_0010314&gt;</t>
        </is>
      </c>
      <c r="C3423" t="inlineStr">
        <is>
          <t>layer V of area VP</t>
        </is>
      </c>
      <c r="D3423" t="inlineStr">
        <is>
          <t>&lt;http://purl.obolibrary.org/obo/DHBA_11191&gt;</t>
        </is>
      </c>
    </row>
    <row r="3424">
      <c r="A3424">
        <f>HYPERLINK("https://www.ebi.ac.uk/ols/ontologies/uberon/terms?iri=http://purl.obolibrary.org/obo/UBERON_0010314","structure with developmental contribution from neural crest")</f>
        <v/>
      </c>
      <c r="B3424" t="inlineStr">
        <is>
          <t>&lt;http://purl.obolibrary.org/obo/UBERON_0010314&gt;</t>
        </is>
      </c>
      <c r="C3424" t="inlineStr">
        <is>
          <t>layer VI of area VP</t>
        </is>
      </c>
      <c r="D3424" t="inlineStr">
        <is>
          <t>&lt;http://purl.obolibrary.org/obo/DHBA_11192&gt;</t>
        </is>
      </c>
    </row>
    <row r="3425">
      <c r="A3425">
        <f>HYPERLINK("https://www.ebi.ac.uk/ols/ontologies/uberon/terms?iri=http://purl.obolibrary.org/obo/UBERON_0010314","structure with developmental contribution from neural crest")</f>
        <v/>
      </c>
      <c r="B3425" t="inlineStr">
        <is>
          <t>&lt;http://purl.obolibrary.org/obo/UBERON_0010314&gt;</t>
        </is>
      </c>
      <c r="C3425" t="inlineStr">
        <is>
          <t>layer I of area V3A</t>
        </is>
      </c>
      <c r="D3425" t="inlineStr">
        <is>
          <t>&lt;http://purl.obolibrary.org/obo/DHBA_11193&gt;</t>
        </is>
      </c>
    </row>
    <row r="3426">
      <c r="A3426">
        <f>HYPERLINK("https://www.ebi.ac.uk/ols/ontologies/uberon/terms?iri=http://purl.obolibrary.org/obo/UBERON_0010314","structure with developmental contribution from neural crest")</f>
        <v/>
      </c>
      <c r="B3426" t="inlineStr">
        <is>
          <t>&lt;http://purl.obolibrary.org/obo/UBERON_0010314&gt;</t>
        </is>
      </c>
      <c r="C3426" t="inlineStr">
        <is>
          <t>layer II of area V3A</t>
        </is>
      </c>
      <c r="D3426" t="inlineStr">
        <is>
          <t>&lt;http://purl.obolibrary.org/obo/DHBA_11194&gt;</t>
        </is>
      </c>
    </row>
    <row r="3427">
      <c r="A3427">
        <f>HYPERLINK("https://www.ebi.ac.uk/ols/ontologies/uberon/terms?iri=http://purl.obolibrary.org/obo/UBERON_0010314","structure with developmental contribution from neural crest")</f>
        <v/>
      </c>
      <c r="B3427" t="inlineStr">
        <is>
          <t>&lt;http://purl.obolibrary.org/obo/UBERON_0010314&gt;</t>
        </is>
      </c>
      <c r="C3427" t="inlineStr">
        <is>
          <t>layer III of area V3A</t>
        </is>
      </c>
      <c r="D3427" t="inlineStr">
        <is>
          <t>&lt;http://purl.obolibrary.org/obo/DHBA_11195&gt;</t>
        </is>
      </c>
    </row>
    <row r="3428">
      <c r="A3428">
        <f>HYPERLINK("https://www.ebi.ac.uk/ols/ontologies/uberon/terms?iri=http://purl.obolibrary.org/obo/UBERON_0010314","structure with developmental contribution from neural crest")</f>
        <v/>
      </c>
      <c r="B3428" t="inlineStr">
        <is>
          <t>&lt;http://purl.obolibrary.org/obo/UBERON_0010314&gt;</t>
        </is>
      </c>
      <c r="C3428" t="inlineStr">
        <is>
          <t>layer IV of area V3A</t>
        </is>
      </c>
      <c r="D3428" t="inlineStr">
        <is>
          <t>&lt;http://purl.obolibrary.org/obo/DHBA_11196&gt;</t>
        </is>
      </c>
    </row>
    <row r="3429">
      <c r="A3429">
        <f>HYPERLINK("https://www.ebi.ac.uk/ols/ontologies/uberon/terms?iri=http://purl.obolibrary.org/obo/UBERON_0010314","structure with developmental contribution from neural crest")</f>
        <v/>
      </c>
      <c r="B3429" t="inlineStr">
        <is>
          <t>&lt;http://purl.obolibrary.org/obo/UBERON_0010314&gt;</t>
        </is>
      </c>
      <c r="C3429" t="inlineStr">
        <is>
          <t>layer V of area V3A</t>
        </is>
      </c>
      <c r="D3429" t="inlineStr">
        <is>
          <t>&lt;http://purl.obolibrary.org/obo/DHBA_11197&gt;</t>
        </is>
      </c>
    </row>
    <row r="3430">
      <c r="A3430">
        <f>HYPERLINK("https://www.ebi.ac.uk/ols/ontologies/uberon/terms?iri=http://purl.obolibrary.org/obo/UBERON_0010314","structure with developmental contribution from neural crest")</f>
        <v/>
      </c>
      <c r="B3430" t="inlineStr">
        <is>
          <t>&lt;http://purl.obolibrary.org/obo/UBERON_0010314&gt;</t>
        </is>
      </c>
      <c r="C3430" t="inlineStr">
        <is>
          <t>layer VI of area V3A</t>
        </is>
      </c>
      <c r="D3430" t="inlineStr">
        <is>
          <t>&lt;http://purl.obolibrary.org/obo/DHBA_11198&gt;</t>
        </is>
      </c>
    </row>
    <row r="3431">
      <c r="A3431">
        <f>HYPERLINK("https://www.ebi.ac.uk/ols/ontologies/uberon/terms?iri=http://purl.obolibrary.org/obo/UBERON_0010314","structure with developmental contribution from neural crest")</f>
        <v/>
      </c>
      <c r="B3431" t="inlineStr">
        <is>
          <t>&lt;http://purl.obolibrary.org/obo/UBERON_0010314&gt;</t>
        </is>
      </c>
      <c r="C3431" t="inlineStr">
        <is>
          <t>layer I of area V4</t>
        </is>
      </c>
      <c r="D3431" t="inlineStr">
        <is>
          <t>&lt;http://purl.obolibrary.org/obo/DHBA_11199&gt;</t>
        </is>
      </c>
    </row>
    <row r="3432">
      <c r="A3432">
        <f>HYPERLINK("https://www.ebi.ac.uk/ols/ontologies/uberon/terms?iri=http://purl.obolibrary.org/obo/UBERON_0010314","structure with developmental contribution from neural crest")</f>
        <v/>
      </c>
      <c r="B3432" t="inlineStr">
        <is>
          <t>&lt;http://purl.obolibrary.org/obo/UBERON_0010314&gt;</t>
        </is>
      </c>
      <c r="C3432" t="inlineStr">
        <is>
          <t>layer II of area V4</t>
        </is>
      </c>
      <c r="D3432" t="inlineStr">
        <is>
          <t>&lt;http://purl.obolibrary.org/obo/DHBA_11200&gt;</t>
        </is>
      </c>
    </row>
    <row r="3433">
      <c r="A3433">
        <f>HYPERLINK("https://www.ebi.ac.uk/ols/ontologies/uberon/terms?iri=http://purl.obolibrary.org/obo/UBERON_0010314","structure with developmental contribution from neural crest")</f>
        <v/>
      </c>
      <c r="B3433" t="inlineStr">
        <is>
          <t>&lt;http://purl.obolibrary.org/obo/UBERON_0010314&gt;</t>
        </is>
      </c>
      <c r="C3433" t="inlineStr">
        <is>
          <t>layer III of area V4</t>
        </is>
      </c>
      <c r="D3433" t="inlineStr">
        <is>
          <t>&lt;http://purl.obolibrary.org/obo/DHBA_11201&gt;</t>
        </is>
      </c>
    </row>
    <row r="3434">
      <c r="A3434">
        <f>HYPERLINK("https://www.ebi.ac.uk/ols/ontologies/uberon/terms?iri=http://purl.obolibrary.org/obo/UBERON_0010314","structure with developmental contribution from neural crest")</f>
        <v/>
      </c>
      <c r="B3434" t="inlineStr">
        <is>
          <t>&lt;http://purl.obolibrary.org/obo/UBERON_0010314&gt;</t>
        </is>
      </c>
      <c r="C3434" t="inlineStr">
        <is>
          <t>layer IV of area V4</t>
        </is>
      </c>
      <c r="D3434" t="inlineStr">
        <is>
          <t>&lt;http://purl.obolibrary.org/obo/DHBA_11202&gt;</t>
        </is>
      </c>
    </row>
    <row r="3435">
      <c r="A3435">
        <f>HYPERLINK("https://www.ebi.ac.uk/ols/ontologies/uberon/terms?iri=http://purl.obolibrary.org/obo/UBERON_0010314","structure with developmental contribution from neural crest")</f>
        <v/>
      </c>
      <c r="B3435" t="inlineStr">
        <is>
          <t>&lt;http://purl.obolibrary.org/obo/UBERON_0010314&gt;</t>
        </is>
      </c>
      <c r="C3435" t="inlineStr">
        <is>
          <t>layer V of area V4</t>
        </is>
      </c>
      <c r="D3435" t="inlineStr">
        <is>
          <t>&lt;http://purl.obolibrary.org/obo/DHBA_11203&gt;</t>
        </is>
      </c>
    </row>
    <row r="3436">
      <c r="A3436">
        <f>HYPERLINK("https://www.ebi.ac.uk/ols/ontologies/uberon/terms?iri=http://purl.obolibrary.org/obo/UBERON_0010314","structure with developmental contribution from neural crest")</f>
        <v/>
      </c>
      <c r="B3436" t="inlineStr">
        <is>
          <t>&lt;http://purl.obolibrary.org/obo/UBERON_0010314&gt;</t>
        </is>
      </c>
      <c r="C3436" t="inlineStr">
        <is>
          <t>layer VI of area V4</t>
        </is>
      </c>
      <c r="D3436" t="inlineStr">
        <is>
          <t>&lt;http://purl.obolibrary.org/obo/DHBA_11204&gt;</t>
        </is>
      </c>
    </row>
    <row r="3437">
      <c r="A3437">
        <f>HYPERLINK("https://www.ebi.ac.uk/ols/ontologies/uberon/terms?iri=http://purl.obolibrary.org/obo/UBERON_0010314","structure with developmental contribution from neural crest")</f>
        <v/>
      </c>
      <c r="B3437" t="inlineStr">
        <is>
          <t>&lt;http://purl.obolibrary.org/obo/UBERON_0010314&gt;</t>
        </is>
      </c>
      <c r="C3437" t="inlineStr">
        <is>
          <t>layer I of area 24</t>
        </is>
      </c>
      <c r="D3437" t="inlineStr">
        <is>
          <t>&lt;http://purl.obolibrary.org/obo/DHBA_11212&gt;</t>
        </is>
      </c>
    </row>
    <row r="3438">
      <c r="A3438">
        <f>HYPERLINK("https://www.ebi.ac.uk/ols/ontologies/uberon/terms?iri=http://purl.obolibrary.org/obo/UBERON_0010314","structure with developmental contribution from neural crest")</f>
        <v/>
      </c>
      <c r="B3438" t="inlineStr">
        <is>
          <t>&lt;http://purl.obolibrary.org/obo/UBERON_0010314&gt;</t>
        </is>
      </c>
      <c r="C3438" t="inlineStr">
        <is>
          <t>layer II of area 24</t>
        </is>
      </c>
      <c r="D3438" t="inlineStr">
        <is>
          <t>&lt;http://purl.obolibrary.org/obo/DHBA_11213&gt;</t>
        </is>
      </c>
    </row>
    <row r="3439">
      <c r="A3439">
        <f>HYPERLINK("https://www.ebi.ac.uk/ols/ontologies/uberon/terms?iri=http://purl.obolibrary.org/obo/UBERON_0010314","structure with developmental contribution from neural crest")</f>
        <v/>
      </c>
      <c r="B3439" t="inlineStr">
        <is>
          <t>&lt;http://purl.obolibrary.org/obo/UBERON_0010314&gt;</t>
        </is>
      </c>
      <c r="C3439" t="inlineStr">
        <is>
          <t>layer III of area 24</t>
        </is>
      </c>
      <c r="D3439" t="inlineStr">
        <is>
          <t>&lt;http://purl.obolibrary.org/obo/DHBA_11214&gt;</t>
        </is>
      </c>
    </row>
    <row r="3440">
      <c r="A3440">
        <f>HYPERLINK("https://www.ebi.ac.uk/ols/ontologies/uberon/terms?iri=http://purl.obolibrary.org/obo/UBERON_0010314","structure with developmental contribution from neural crest")</f>
        <v/>
      </c>
      <c r="B3440" t="inlineStr">
        <is>
          <t>&lt;http://purl.obolibrary.org/obo/UBERON_0010314&gt;</t>
        </is>
      </c>
      <c r="C3440" t="inlineStr">
        <is>
          <t>layer Va of area 24</t>
        </is>
      </c>
      <c r="D3440" t="inlineStr">
        <is>
          <t>&lt;http://purl.obolibrary.org/obo/DHBA_11215&gt;</t>
        </is>
      </c>
    </row>
    <row r="3441">
      <c r="A3441">
        <f>HYPERLINK("https://www.ebi.ac.uk/ols/ontologies/uberon/terms?iri=http://purl.obolibrary.org/obo/UBERON_0010314","structure with developmental contribution from neural crest")</f>
        <v/>
      </c>
      <c r="B3441" t="inlineStr">
        <is>
          <t>&lt;http://purl.obolibrary.org/obo/UBERON_0010314&gt;</t>
        </is>
      </c>
      <c r="C3441" t="inlineStr">
        <is>
          <t>layer Vb of area 24</t>
        </is>
      </c>
      <c r="D3441" t="inlineStr">
        <is>
          <t>&lt;http://purl.obolibrary.org/obo/DHBA_11216&gt;</t>
        </is>
      </c>
    </row>
    <row r="3442">
      <c r="A3442">
        <f>HYPERLINK("https://www.ebi.ac.uk/ols/ontologies/uberon/terms?iri=http://purl.obolibrary.org/obo/UBERON_0010314","structure with developmental contribution from neural crest")</f>
        <v/>
      </c>
      <c r="B3442" t="inlineStr">
        <is>
          <t>&lt;http://purl.obolibrary.org/obo/UBERON_0010314&gt;</t>
        </is>
      </c>
      <c r="C3442" t="inlineStr">
        <is>
          <t>layer VI of area 24</t>
        </is>
      </c>
      <c r="D3442" t="inlineStr">
        <is>
          <t>&lt;http://purl.obolibrary.org/obo/DHBA_11217&gt;</t>
        </is>
      </c>
    </row>
    <row r="3443">
      <c r="A3443">
        <f>HYPERLINK("https://www.ebi.ac.uk/ols/ontologies/uberon/terms?iri=http://purl.obolibrary.org/obo/UBERON_0010314","structure with developmental contribution from neural crest")</f>
        <v/>
      </c>
      <c r="B3443" t="inlineStr">
        <is>
          <t>&lt;http://purl.obolibrary.org/obo/UBERON_0010314&gt;</t>
        </is>
      </c>
      <c r="C3443" t="inlineStr">
        <is>
          <t>layer I of area 32</t>
        </is>
      </c>
      <c r="D3443" t="inlineStr">
        <is>
          <t>&lt;http://purl.obolibrary.org/obo/DHBA_11218&gt;</t>
        </is>
      </c>
    </row>
    <row r="3444">
      <c r="A3444">
        <f>HYPERLINK("https://www.ebi.ac.uk/ols/ontologies/uberon/terms?iri=http://purl.obolibrary.org/obo/UBERON_0010314","structure with developmental contribution from neural crest")</f>
        <v/>
      </c>
      <c r="B3444" t="inlineStr">
        <is>
          <t>&lt;http://purl.obolibrary.org/obo/UBERON_0010314&gt;</t>
        </is>
      </c>
      <c r="C3444" t="inlineStr">
        <is>
          <t>layer II of area 32</t>
        </is>
      </c>
      <c r="D3444" t="inlineStr">
        <is>
          <t>&lt;http://purl.obolibrary.org/obo/DHBA_11219&gt;</t>
        </is>
      </c>
    </row>
    <row r="3445">
      <c r="A3445">
        <f>HYPERLINK("https://www.ebi.ac.uk/ols/ontologies/uberon/terms?iri=http://purl.obolibrary.org/obo/UBERON_0010314","structure with developmental contribution from neural crest")</f>
        <v/>
      </c>
      <c r="B3445" t="inlineStr">
        <is>
          <t>&lt;http://purl.obolibrary.org/obo/UBERON_0010314&gt;</t>
        </is>
      </c>
      <c r="C3445" t="inlineStr">
        <is>
          <t>layer III of area 32</t>
        </is>
      </c>
      <c r="D3445" t="inlineStr">
        <is>
          <t>&lt;http://purl.obolibrary.org/obo/DHBA_11220&gt;</t>
        </is>
      </c>
    </row>
    <row r="3446">
      <c r="A3446">
        <f>HYPERLINK("https://www.ebi.ac.uk/ols/ontologies/uberon/terms?iri=http://purl.obolibrary.org/obo/UBERON_0010314","structure with developmental contribution from neural crest")</f>
        <v/>
      </c>
      <c r="B3446" t="inlineStr">
        <is>
          <t>&lt;http://purl.obolibrary.org/obo/UBERON_0010314&gt;</t>
        </is>
      </c>
      <c r="C3446" t="inlineStr">
        <is>
          <t>layer IV of area 32</t>
        </is>
      </c>
      <c r="D3446" t="inlineStr">
        <is>
          <t>&lt;http://purl.obolibrary.org/obo/DHBA_11221&gt;</t>
        </is>
      </c>
    </row>
    <row r="3447">
      <c r="A3447">
        <f>HYPERLINK("https://www.ebi.ac.uk/ols/ontologies/uberon/terms?iri=http://purl.obolibrary.org/obo/UBERON_0010314","structure with developmental contribution from neural crest")</f>
        <v/>
      </c>
      <c r="B3447" t="inlineStr">
        <is>
          <t>&lt;http://purl.obolibrary.org/obo/UBERON_0010314&gt;</t>
        </is>
      </c>
      <c r="C3447" t="inlineStr">
        <is>
          <t>layer V of area 32</t>
        </is>
      </c>
      <c r="D3447" t="inlineStr">
        <is>
          <t>&lt;http://purl.obolibrary.org/obo/DHBA_11222&gt;</t>
        </is>
      </c>
    </row>
    <row r="3448">
      <c r="A3448">
        <f>HYPERLINK("https://www.ebi.ac.uk/ols/ontologies/uberon/terms?iri=http://purl.obolibrary.org/obo/UBERON_0010314","structure with developmental contribution from neural crest")</f>
        <v/>
      </c>
      <c r="B3448" t="inlineStr">
        <is>
          <t>&lt;http://purl.obolibrary.org/obo/UBERON_0010314&gt;</t>
        </is>
      </c>
      <c r="C3448" t="inlineStr">
        <is>
          <t>layer VI of area 32</t>
        </is>
      </c>
      <c r="D3448" t="inlineStr">
        <is>
          <t>&lt;http://purl.obolibrary.org/obo/DHBA_11223&gt;</t>
        </is>
      </c>
    </row>
    <row r="3449">
      <c r="A3449">
        <f>HYPERLINK("https://www.ebi.ac.uk/ols/ontologies/uberon/terms?iri=http://purl.obolibrary.org/obo/UBERON_0010314","structure with developmental contribution from neural crest")</f>
        <v/>
      </c>
      <c r="B3449" t="inlineStr">
        <is>
          <t>&lt;http://purl.obolibrary.org/obo/UBERON_0010314&gt;</t>
        </is>
      </c>
      <c r="C3449" t="inlineStr">
        <is>
          <t>layer I of area 25</t>
        </is>
      </c>
      <c r="D3449" t="inlineStr">
        <is>
          <t>&lt;http://purl.obolibrary.org/obo/DHBA_11224&gt;</t>
        </is>
      </c>
    </row>
    <row r="3450">
      <c r="A3450">
        <f>HYPERLINK("https://www.ebi.ac.uk/ols/ontologies/uberon/terms?iri=http://purl.obolibrary.org/obo/UBERON_0010314","structure with developmental contribution from neural crest")</f>
        <v/>
      </c>
      <c r="B3450" t="inlineStr">
        <is>
          <t>&lt;http://purl.obolibrary.org/obo/UBERON_0010314&gt;</t>
        </is>
      </c>
      <c r="C3450" t="inlineStr">
        <is>
          <t>layer II of area 25</t>
        </is>
      </c>
      <c r="D3450" t="inlineStr">
        <is>
          <t>&lt;http://purl.obolibrary.org/obo/DHBA_11225&gt;</t>
        </is>
      </c>
    </row>
    <row r="3451">
      <c r="A3451">
        <f>HYPERLINK("https://www.ebi.ac.uk/ols/ontologies/uberon/terms?iri=http://purl.obolibrary.org/obo/UBERON_0010314","structure with developmental contribution from neural crest")</f>
        <v/>
      </c>
      <c r="B3451" t="inlineStr">
        <is>
          <t>&lt;http://purl.obolibrary.org/obo/UBERON_0010314&gt;</t>
        </is>
      </c>
      <c r="C3451" t="inlineStr">
        <is>
          <t>layer III of area 25</t>
        </is>
      </c>
      <c r="D3451" t="inlineStr">
        <is>
          <t>&lt;http://purl.obolibrary.org/obo/DHBA_11226&gt;</t>
        </is>
      </c>
    </row>
    <row r="3452">
      <c r="A3452">
        <f>HYPERLINK("https://www.ebi.ac.uk/ols/ontologies/uberon/terms?iri=http://purl.obolibrary.org/obo/UBERON_0010314","structure with developmental contribution from neural crest")</f>
        <v/>
      </c>
      <c r="B3452" t="inlineStr">
        <is>
          <t>&lt;http://purl.obolibrary.org/obo/UBERON_0010314&gt;</t>
        </is>
      </c>
      <c r="C3452" t="inlineStr">
        <is>
          <t>layer V of area 25</t>
        </is>
      </c>
      <c r="D3452" t="inlineStr">
        <is>
          <t>&lt;http://purl.obolibrary.org/obo/DHBA_11227&gt;</t>
        </is>
      </c>
    </row>
    <row r="3453">
      <c r="A3453">
        <f>HYPERLINK("https://www.ebi.ac.uk/ols/ontologies/uberon/terms?iri=http://purl.obolibrary.org/obo/UBERON_0010314","structure with developmental contribution from neural crest")</f>
        <v/>
      </c>
      <c r="B3453" t="inlineStr">
        <is>
          <t>&lt;http://purl.obolibrary.org/obo/UBERON_0010314&gt;</t>
        </is>
      </c>
      <c r="C3453" t="inlineStr">
        <is>
          <t>layer VI of area 25</t>
        </is>
      </c>
      <c r="D3453" t="inlineStr">
        <is>
          <t>&lt;http://purl.obolibrary.org/obo/DHBA_11228&gt;</t>
        </is>
      </c>
    </row>
    <row r="3454">
      <c r="A3454">
        <f>HYPERLINK("https://www.ebi.ac.uk/ols/ontologies/uberon/terms?iri=http://purl.obolibrary.org/obo/UBERON_0010314","structure with developmental contribution from neural crest")</f>
        <v/>
      </c>
      <c r="B3454" t="inlineStr">
        <is>
          <t>&lt;http://purl.obolibrary.org/obo/UBERON_0010314&gt;</t>
        </is>
      </c>
      <c r="C3454" t="inlineStr">
        <is>
          <t>layer I of area 24mc</t>
        </is>
      </c>
      <c r="D3454" t="inlineStr">
        <is>
          <t>&lt;http://purl.obolibrary.org/obo/DHBA_11229&gt;</t>
        </is>
      </c>
    </row>
    <row r="3455">
      <c r="A3455">
        <f>HYPERLINK("https://www.ebi.ac.uk/ols/ontologies/uberon/terms?iri=http://purl.obolibrary.org/obo/UBERON_0010314","structure with developmental contribution from neural crest")</f>
        <v/>
      </c>
      <c r="B3455" t="inlineStr">
        <is>
          <t>&lt;http://purl.obolibrary.org/obo/UBERON_0010314&gt;</t>
        </is>
      </c>
      <c r="C3455" t="inlineStr">
        <is>
          <t>layer II of area 24mc</t>
        </is>
      </c>
      <c r="D3455" t="inlineStr">
        <is>
          <t>&lt;http://purl.obolibrary.org/obo/DHBA_11230&gt;</t>
        </is>
      </c>
    </row>
    <row r="3456">
      <c r="A3456">
        <f>HYPERLINK("https://www.ebi.ac.uk/ols/ontologies/uberon/terms?iri=http://purl.obolibrary.org/obo/UBERON_0010314","structure with developmental contribution from neural crest")</f>
        <v/>
      </c>
      <c r="B3456" t="inlineStr">
        <is>
          <t>&lt;http://purl.obolibrary.org/obo/UBERON_0010314&gt;</t>
        </is>
      </c>
      <c r="C3456" t="inlineStr">
        <is>
          <t>layer III of area 24mc</t>
        </is>
      </c>
      <c r="D3456" t="inlineStr">
        <is>
          <t>&lt;http://purl.obolibrary.org/obo/DHBA_11231&gt;</t>
        </is>
      </c>
    </row>
    <row r="3457">
      <c r="A3457">
        <f>HYPERLINK("https://www.ebi.ac.uk/ols/ontologies/uberon/terms?iri=http://purl.obolibrary.org/obo/UBERON_0010314","structure with developmental contribution from neural crest")</f>
        <v/>
      </c>
      <c r="B3457" t="inlineStr">
        <is>
          <t>&lt;http://purl.obolibrary.org/obo/UBERON_0010314&gt;</t>
        </is>
      </c>
      <c r="C3457" t="inlineStr">
        <is>
          <t>layer Va of area 24mc</t>
        </is>
      </c>
      <c r="D3457" t="inlineStr">
        <is>
          <t>&lt;http://purl.obolibrary.org/obo/DHBA_11232&gt;</t>
        </is>
      </c>
    </row>
    <row r="3458">
      <c r="A3458">
        <f>HYPERLINK("https://www.ebi.ac.uk/ols/ontologies/uberon/terms?iri=http://purl.obolibrary.org/obo/UBERON_0010314","structure with developmental contribution from neural crest")</f>
        <v/>
      </c>
      <c r="B3458" t="inlineStr">
        <is>
          <t>&lt;http://purl.obolibrary.org/obo/UBERON_0010314&gt;</t>
        </is>
      </c>
      <c r="C3458" t="inlineStr">
        <is>
          <t>layer Vb of area 24mc</t>
        </is>
      </c>
      <c r="D3458" t="inlineStr">
        <is>
          <t>&lt;http://purl.obolibrary.org/obo/DHBA_11233&gt;</t>
        </is>
      </c>
    </row>
    <row r="3459">
      <c r="A3459">
        <f>HYPERLINK("https://www.ebi.ac.uk/ols/ontologies/uberon/terms?iri=http://purl.obolibrary.org/obo/UBERON_0010314","structure with developmental contribution from neural crest")</f>
        <v/>
      </c>
      <c r="B3459" t="inlineStr">
        <is>
          <t>&lt;http://purl.obolibrary.org/obo/UBERON_0010314&gt;</t>
        </is>
      </c>
      <c r="C3459" t="inlineStr">
        <is>
          <t>layer VI of area 24mc</t>
        </is>
      </c>
      <c r="D3459" t="inlineStr">
        <is>
          <t>&lt;http://purl.obolibrary.org/obo/DHBA_11234&gt;</t>
        </is>
      </c>
    </row>
    <row r="3460">
      <c r="A3460">
        <f>HYPERLINK("https://www.ebi.ac.uk/ols/ontologies/uberon/terms?iri=http://purl.obolibrary.org/obo/UBERON_0010314","structure with developmental contribution from neural crest")</f>
        <v/>
      </c>
      <c r="B3460" t="inlineStr">
        <is>
          <t>&lt;http://purl.obolibrary.org/obo/UBERON_0010314&gt;</t>
        </is>
      </c>
      <c r="C3460" t="inlineStr">
        <is>
          <t>layer I of area 32mc</t>
        </is>
      </c>
      <c r="D3460" t="inlineStr">
        <is>
          <t>&lt;http://purl.obolibrary.org/obo/DHBA_11235&gt;</t>
        </is>
      </c>
    </row>
    <row r="3461">
      <c r="A3461">
        <f>HYPERLINK("https://www.ebi.ac.uk/ols/ontologies/uberon/terms?iri=http://purl.obolibrary.org/obo/UBERON_0010314","structure with developmental contribution from neural crest")</f>
        <v/>
      </c>
      <c r="B3461" t="inlineStr">
        <is>
          <t>&lt;http://purl.obolibrary.org/obo/UBERON_0010314&gt;</t>
        </is>
      </c>
      <c r="C3461" t="inlineStr">
        <is>
          <t>layer II of area 32mc</t>
        </is>
      </c>
      <c r="D3461" t="inlineStr">
        <is>
          <t>&lt;http://purl.obolibrary.org/obo/DHBA_11236&gt;</t>
        </is>
      </c>
    </row>
    <row r="3462">
      <c r="A3462">
        <f>HYPERLINK("https://www.ebi.ac.uk/ols/ontologies/uberon/terms?iri=http://purl.obolibrary.org/obo/UBERON_0010314","structure with developmental contribution from neural crest")</f>
        <v/>
      </c>
      <c r="B3462" t="inlineStr">
        <is>
          <t>&lt;http://purl.obolibrary.org/obo/UBERON_0010314&gt;</t>
        </is>
      </c>
      <c r="C3462" t="inlineStr">
        <is>
          <t>layer III of area 32mc</t>
        </is>
      </c>
      <c r="D3462" t="inlineStr">
        <is>
          <t>&lt;http://purl.obolibrary.org/obo/DHBA_11237&gt;</t>
        </is>
      </c>
    </row>
    <row r="3463">
      <c r="A3463">
        <f>HYPERLINK("https://www.ebi.ac.uk/ols/ontologies/uberon/terms?iri=http://purl.obolibrary.org/obo/UBERON_0010314","structure with developmental contribution from neural crest")</f>
        <v/>
      </c>
      <c r="B3463" t="inlineStr">
        <is>
          <t>&lt;http://purl.obolibrary.org/obo/UBERON_0010314&gt;</t>
        </is>
      </c>
      <c r="C3463" t="inlineStr">
        <is>
          <t>layer IV of area 32mc</t>
        </is>
      </c>
      <c r="D3463" t="inlineStr">
        <is>
          <t>&lt;http://purl.obolibrary.org/obo/DHBA_11238&gt;</t>
        </is>
      </c>
    </row>
    <row r="3464">
      <c r="A3464">
        <f>HYPERLINK("https://www.ebi.ac.uk/ols/ontologies/uberon/terms?iri=http://purl.obolibrary.org/obo/UBERON_0010314","structure with developmental contribution from neural crest")</f>
        <v/>
      </c>
      <c r="B3464" t="inlineStr">
        <is>
          <t>&lt;http://purl.obolibrary.org/obo/UBERON_0010314&gt;</t>
        </is>
      </c>
      <c r="C3464" t="inlineStr">
        <is>
          <t>layer V of area 32mc</t>
        </is>
      </c>
      <c r="D3464" t="inlineStr">
        <is>
          <t>&lt;http://purl.obolibrary.org/obo/DHBA_11239&gt;</t>
        </is>
      </c>
    </row>
    <row r="3465">
      <c r="A3465">
        <f>HYPERLINK("https://www.ebi.ac.uk/ols/ontologies/uberon/terms?iri=http://purl.obolibrary.org/obo/UBERON_0010314","structure with developmental contribution from neural crest")</f>
        <v/>
      </c>
      <c r="B3465" t="inlineStr">
        <is>
          <t>&lt;http://purl.obolibrary.org/obo/UBERON_0010314&gt;</t>
        </is>
      </c>
      <c r="C3465" t="inlineStr">
        <is>
          <t>layer VI of area 32mc</t>
        </is>
      </c>
      <c r="D3465" t="inlineStr">
        <is>
          <t>&lt;http://purl.obolibrary.org/obo/DHBA_11240&gt;</t>
        </is>
      </c>
    </row>
    <row r="3466">
      <c r="A3466">
        <f>HYPERLINK("https://www.ebi.ac.uk/ols/ontologies/uberon/terms?iri=http://purl.obolibrary.org/obo/UBERON_0010314","structure with developmental contribution from neural crest")</f>
        <v/>
      </c>
      <c r="B3466" t="inlineStr">
        <is>
          <t>&lt;http://purl.obolibrary.org/obo/UBERON_0010314&gt;</t>
        </is>
      </c>
      <c r="C3466" t="inlineStr">
        <is>
          <t>layer I of area 23</t>
        </is>
      </c>
      <c r="D3466" t="inlineStr">
        <is>
          <t>&lt;http://purl.obolibrary.org/obo/DHBA_11241&gt;</t>
        </is>
      </c>
    </row>
    <row r="3467">
      <c r="A3467">
        <f>HYPERLINK("https://www.ebi.ac.uk/ols/ontologies/uberon/terms?iri=http://purl.obolibrary.org/obo/UBERON_0010314","structure with developmental contribution from neural crest")</f>
        <v/>
      </c>
      <c r="B3467" t="inlineStr">
        <is>
          <t>&lt;http://purl.obolibrary.org/obo/UBERON_0010314&gt;</t>
        </is>
      </c>
      <c r="C3467" t="inlineStr">
        <is>
          <t>layer II of area 23</t>
        </is>
      </c>
      <c r="D3467" t="inlineStr">
        <is>
          <t>&lt;http://purl.obolibrary.org/obo/DHBA_11242&gt;</t>
        </is>
      </c>
    </row>
    <row r="3468">
      <c r="A3468">
        <f>HYPERLINK("https://www.ebi.ac.uk/ols/ontologies/uberon/terms?iri=http://purl.obolibrary.org/obo/UBERON_0010314","structure with developmental contribution from neural crest")</f>
        <v/>
      </c>
      <c r="B3468" t="inlineStr">
        <is>
          <t>&lt;http://purl.obolibrary.org/obo/UBERON_0010314&gt;</t>
        </is>
      </c>
      <c r="C3468" t="inlineStr">
        <is>
          <t>layer III of area 23</t>
        </is>
      </c>
      <c r="D3468" t="inlineStr">
        <is>
          <t>&lt;http://purl.obolibrary.org/obo/DHBA_11243&gt;</t>
        </is>
      </c>
    </row>
    <row r="3469">
      <c r="A3469">
        <f>HYPERLINK("https://www.ebi.ac.uk/ols/ontologies/uberon/terms?iri=http://purl.obolibrary.org/obo/UBERON_0010314","structure with developmental contribution from neural crest")</f>
        <v/>
      </c>
      <c r="B3469" t="inlineStr">
        <is>
          <t>&lt;http://purl.obolibrary.org/obo/UBERON_0010314&gt;</t>
        </is>
      </c>
      <c r="C3469" t="inlineStr">
        <is>
          <t>layer IV of area 23</t>
        </is>
      </c>
      <c r="D3469" t="inlineStr">
        <is>
          <t>&lt;http://purl.obolibrary.org/obo/DHBA_11244&gt;</t>
        </is>
      </c>
    </row>
    <row r="3470">
      <c r="A3470">
        <f>HYPERLINK("https://www.ebi.ac.uk/ols/ontologies/uberon/terms?iri=http://purl.obolibrary.org/obo/UBERON_0010314","structure with developmental contribution from neural crest")</f>
        <v/>
      </c>
      <c r="B3470" t="inlineStr">
        <is>
          <t>&lt;http://purl.obolibrary.org/obo/UBERON_0010314&gt;</t>
        </is>
      </c>
      <c r="C3470" t="inlineStr">
        <is>
          <t>layer V of area 23</t>
        </is>
      </c>
      <c r="D3470" t="inlineStr">
        <is>
          <t>&lt;http://purl.obolibrary.org/obo/DHBA_11245&gt;</t>
        </is>
      </c>
    </row>
    <row r="3471">
      <c r="A3471">
        <f>HYPERLINK("https://www.ebi.ac.uk/ols/ontologies/uberon/terms?iri=http://purl.obolibrary.org/obo/UBERON_0010314","structure with developmental contribution from neural crest")</f>
        <v/>
      </c>
      <c r="B3471" t="inlineStr">
        <is>
          <t>&lt;http://purl.obolibrary.org/obo/UBERON_0010314&gt;</t>
        </is>
      </c>
      <c r="C3471" t="inlineStr">
        <is>
          <t>layer VI of area 23</t>
        </is>
      </c>
      <c r="D3471" t="inlineStr">
        <is>
          <t>&lt;http://purl.obolibrary.org/obo/DHBA_11246&gt;</t>
        </is>
      </c>
    </row>
    <row r="3472">
      <c r="A3472">
        <f>HYPERLINK("https://www.ebi.ac.uk/ols/ontologies/uberon/terms?iri=http://purl.obolibrary.org/obo/UBERON_0010314","structure with developmental contribution from neural crest")</f>
        <v/>
      </c>
      <c r="B3472" t="inlineStr">
        <is>
          <t>&lt;http://purl.obolibrary.org/obo/UBERON_0010314&gt;</t>
        </is>
      </c>
      <c r="C3472" t="inlineStr">
        <is>
          <t>layer I of area 31</t>
        </is>
      </c>
      <c r="D3472" t="inlineStr">
        <is>
          <t>&lt;http://purl.obolibrary.org/obo/DHBA_11247&gt;</t>
        </is>
      </c>
    </row>
    <row r="3473">
      <c r="A3473">
        <f>HYPERLINK("https://www.ebi.ac.uk/ols/ontologies/uberon/terms?iri=http://purl.obolibrary.org/obo/UBERON_0010314","structure with developmental contribution from neural crest")</f>
        <v/>
      </c>
      <c r="B3473" t="inlineStr">
        <is>
          <t>&lt;http://purl.obolibrary.org/obo/UBERON_0010314&gt;</t>
        </is>
      </c>
      <c r="C3473" t="inlineStr">
        <is>
          <t>layer II of area 31</t>
        </is>
      </c>
      <c r="D3473" t="inlineStr">
        <is>
          <t>&lt;http://purl.obolibrary.org/obo/DHBA_11248&gt;</t>
        </is>
      </c>
    </row>
    <row r="3474">
      <c r="A3474">
        <f>HYPERLINK("https://www.ebi.ac.uk/ols/ontologies/uberon/terms?iri=http://purl.obolibrary.org/obo/UBERON_0010314","structure with developmental contribution from neural crest")</f>
        <v/>
      </c>
      <c r="B3474" t="inlineStr">
        <is>
          <t>&lt;http://purl.obolibrary.org/obo/UBERON_0010314&gt;</t>
        </is>
      </c>
      <c r="C3474" t="inlineStr">
        <is>
          <t>layer III of area 31</t>
        </is>
      </c>
      <c r="D3474" t="inlineStr">
        <is>
          <t>&lt;http://purl.obolibrary.org/obo/DHBA_11249&gt;</t>
        </is>
      </c>
    </row>
    <row r="3475">
      <c r="A3475">
        <f>HYPERLINK("https://www.ebi.ac.uk/ols/ontologies/uberon/terms?iri=http://purl.obolibrary.org/obo/UBERON_0010314","structure with developmental contribution from neural crest")</f>
        <v/>
      </c>
      <c r="B3475" t="inlineStr">
        <is>
          <t>&lt;http://purl.obolibrary.org/obo/UBERON_0010314&gt;</t>
        </is>
      </c>
      <c r="C3475" t="inlineStr">
        <is>
          <t>layer IV of area 31</t>
        </is>
      </c>
      <c r="D3475" t="inlineStr">
        <is>
          <t>&lt;http://purl.obolibrary.org/obo/DHBA_11250&gt;</t>
        </is>
      </c>
    </row>
    <row r="3476">
      <c r="A3476">
        <f>HYPERLINK("https://www.ebi.ac.uk/ols/ontologies/uberon/terms?iri=http://purl.obolibrary.org/obo/UBERON_0010314","structure with developmental contribution from neural crest")</f>
        <v/>
      </c>
      <c r="B3476" t="inlineStr">
        <is>
          <t>&lt;http://purl.obolibrary.org/obo/UBERON_0010314&gt;</t>
        </is>
      </c>
      <c r="C3476" t="inlineStr">
        <is>
          <t>layer V of area 31</t>
        </is>
      </c>
      <c r="D3476" t="inlineStr">
        <is>
          <t>&lt;http://purl.obolibrary.org/obo/DHBA_11251&gt;</t>
        </is>
      </c>
    </row>
    <row r="3477">
      <c r="A3477">
        <f>HYPERLINK("https://www.ebi.ac.uk/ols/ontologies/uberon/terms?iri=http://purl.obolibrary.org/obo/UBERON_0010314","structure with developmental contribution from neural crest")</f>
        <v/>
      </c>
      <c r="B3477" t="inlineStr">
        <is>
          <t>&lt;http://purl.obolibrary.org/obo/UBERON_0010314&gt;</t>
        </is>
      </c>
      <c r="C3477" t="inlineStr">
        <is>
          <t>layer VI of area 31</t>
        </is>
      </c>
      <c r="D3477" t="inlineStr">
        <is>
          <t>&lt;http://purl.obolibrary.org/obo/DHBA_11252&gt;</t>
        </is>
      </c>
    </row>
    <row r="3478">
      <c r="A3478">
        <f>HYPERLINK("https://www.ebi.ac.uk/ols/ontologies/uberon/terms?iri=http://purl.obolibrary.org/obo/UBERON_0010314","structure with developmental contribution from neural crest")</f>
        <v/>
      </c>
      <c r="B3478" t="inlineStr">
        <is>
          <t>&lt;http://purl.obolibrary.org/obo/UBERON_0010314&gt;</t>
        </is>
      </c>
      <c r="C3478" t="inlineStr">
        <is>
          <t>layer I of dysgranular insular cortex</t>
        </is>
      </c>
      <c r="D3478" t="inlineStr">
        <is>
          <t>&lt;http://purl.obolibrary.org/obo/DHBA_11253&gt;</t>
        </is>
      </c>
    </row>
    <row r="3479">
      <c r="A3479">
        <f>HYPERLINK("https://www.ebi.ac.uk/ols/ontologies/uberon/terms?iri=http://purl.obolibrary.org/obo/UBERON_0010314","structure with developmental contribution from neural crest")</f>
        <v/>
      </c>
      <c r="B3479" t="inlineStr">
        <is>
          <t>&lt;http://purl.obolibrary.org/obo/UBERON_0010314&gt;</t>
        </is>
      </c>
      <c r="C3479" t="inlineStr">
        <is>
          <t>layer II of dysgranular insular cortex</t>
        </is>
      </c>
      <c r="D3479" t="inlineStr">
        <is>
          <t>&lt;http://purl.obolibrary.org/obo/DHBA_11254&gt;</t>
        </is>
      </c>
    </row>
    <row r="3480">
      <c r="A3480">
        <f>HYPERLINK("https://www.ebi.ac.uk/ols/ontologies/uberon/terms?iri=http://purl.obolibrary.org/obo/UBERON_0010314","structure with developmental contribution from neural crest")</f>
        <v/>
      </c>
      <c r="B3480" t="inlineStr">
        <is>
          <t>&lt;http://purl.obolibrary.org/obo/UBERON_0010314&gt;</t>
        </is>
      </c>
      <c r="C3480" t="inlineStr">
        <is>
          <t>layer III of dysgranular insular cortex</t>
        </is>
      </c>
      <c r="D3480" t="inlineStr">
        <is>
          <t>&lt;http://purl.obolibrary.org/obo/DHBA_11255&gt;</t>
        </is>
      </c>
    </row>
    <row r="3481">
      <c r="A3481">
        <f>HYPERLINK("https://www.ebi.ac.uk/ols/ontologies/uberon/terms?iri=http://purl.obolibrary.org/obo/UBERON_0010314","structure with developmental contribution from neural crest")</f>
        <v/>
      </c>
      <c r="B3481" t="inlineStr">
        <is>
          <t>&lt;http://purl.obolibrary.org/obo/UBERON_0010314&gt;</t>
        </is>
      </c>
      <c r="C3481" t="inlineStr">
        <is>
          <t>layer IV of dysgranular insular cortex</t>
        </is>
      </c>
      <c r="D3481" t="inlineStr">
        <is>
          <t>&lt;http://purl.obolibrary.org/obo/DHBA_11256&gt;</t>
        </is>
      </c>
    </row>
    <row r="3482">
      <c r="A3482">
        <f>HYPERLINK("https://www.ebi.ac.uk/ols/ontologies/uberon/terms?iri=http://purl.obolibrary.org/obo/UBERON_0010314","structure with developmental contribution from neural crest")</f>
        <v/>
      </c>
      <c r="B3482" t="inlineStr">
        <is>
          <t>&lt;http://purl.obolibrary.org/obo/UBERON_0010314&gt;</t>
        </is>
      </c>
      <c r="C3482" t="inlineStr">
        <is>
          <t>layer V of dysgranular insular cortex</t>
        </is>
      </c>
      <c r="D3482" t="inlineStr">
        <is>
          <t>&lt;http://purl.obolibrary.org/obo/DHBA_11257&gt;</t>
        </is>
      </c>
    </row>
    <row r="3483">
      <c r="A3483">
        <f>HYPERLINK("https://www.ebi.ac.uk/ols/ontologies/uberon/terms?iri=http://purl.obolibrary.org/obo/UBERON_0010314","structure with developmental contribution from neural crest")</f>
        <v/>
      </c>
      <c r="B3483" t="inlineStr">
        <is>
          <t>&lt;http://purl.obolibrary.org/obo/UBERON_0010314&gt;</t>
        </is>
      </c>
      <c r="C3483" t="inlineStr">
        <is>
          <t>layer VI of dysgranular insular cortex</t>
        </is>
      </c>
      <c r="D3483" t="inlineStr">
        <is>
          <t>&lt;http://purl.obolibrary.org/obo/DHBA_11258&gt;</t>
        </is>
      </c>
    </row>
    <row r="3484">
      <c r="A3484">
        <f>HYPERLINK("https://www.ebi.ac.uk/ols/ontologies/uberon/terms?iri=http://purl.obolibrary.org/obo/UBERON_0010314","structure with developmental contribution from neural crest")</f>
        <v/>
      </c>
      <c r="B3484" t="inlineStr">
        <is>
          <t>&lt;http://purl.obolibrary.org/obo/UBERON_0010314&gt;</t>
        </is>
      </c>
      <c r="C3484" t="inlineStr">
        <is>
          <t>layer I of granular insular cortex</t>
        </is>
      </c>
      <c r="D3484" t="inlineStr">
        <is>
          <t>&lt;http://purl.obolibrary.org/obo/DHBA_11259&gt;</t>
        </is>
      </c>
    </row>
    <row r="3485">
      <c r="A3485">
        <f>HYPERLINK("https://www.ebi.ac.uk/ols/ontologies/uberon/terms?iri=http://purl.obolibrary.org/obo/UBERON_0010314","structure with developmental contribution from neural crest")</f>
        <v/>
      </c>
      <c r="B3485" t="inlineStr">
        <is>
          <t>&lt;http://purl.obolibrary.org/obo/UBERON_0010314&gt;</t>
        </is>
      </c>
      <c r="C3485" t="inlineStr">
        <is>
          <t>layer II of granular insular cortex</t>
        </is>
      </c>
      <c r="D3485" t="inlineStr">
        <is>
          <t>&lt;http://purl.obolibrary.org/obo/DHBA_11260&gt;</t>
        </is>
      </c>
    </row>
    <row r="3486">
      <c r="A3486">
        <f>HYPERLINK("https://www.ebi.ac.uk/ols/ontologies/uberon/terms?iri=http://purl.obolibrary.org/obo/UBERON_0010314","structure with developmental contribution from neural crest")</f>
        <v/>
      </c>
      <c r="B3486" t="inlineStr">
        <is>
          <t>&lt;http://purl.obolibrary.org/obo/UBERON_0010314&gt;</t>
        </is>
      </c>
      <c r="C3486" t="inlineStr">
        <is>
          <t>layer III of granular insular cortex</t>
        </is>
      </c>
      <c r="D3486" t="inlineStr">
        <is>
          <t>&lt;http://purl.obolibrary.org/obo/DHBA_11261&gt;</t>
        </is>
      </c>
    </row>
    <row r="3487">
      <c r="A3487">
        <f>HYPERLINK("https://www.ebi.ac.uk/ols/ontologies/uberon/terms?iri=http://purl.obolibrary.org/obo/UBERON_0010314","structure with developmental contribution from neural crest")</f>
        <v/>
      </c>
      <c r="B3487" t="inlineStr">
        <is>
          <t>&lt;http://purl.obolibrary.org/obo/UBERON_0010314&gt;</t>
        </is>
      </c>
      <c r="C3487" t="inlineStr">
        <is>
          <t>layer IV of granular insular cortex</t>
        </is>
      </c>
      <c r="D3487" t="inlineStr">
        <is>
          <t>&lt;http://purl.obolibrary.org/obo/DHBA_11262&gt;</t>
        </is>
      </c>
    </row>
    <row r="3488">
      <c r="A3488">
        <f>HYPERLINK("https://www.ebi.ac.uk/ols/ontologies/uberon/terms?iri=http://purl.obolibrary.org/obo/UBERON_0010314","structure with developmental contribution from neural crest")</f>
        <v/>
      </c>
      <c r="B3488" t="inlineStr">
        <is>
          <t>&lt;http://purl.obolibrary.org/obo/UBERON_0010314&gt;</t>
        </is>
      </c>
      <c r="C3488" t="inlineStr">
        <is>
          <t>layer V of granular insular cortex</t>
        </is>
      </c>
      <c r="D3488" t="inlineStr">
        <is>
          <t>&lt;http://purl.obolibrary.org/obo/DHBA_11263&gt;</t>
        </is>
      </c>
    </row>
    <row r="3489">
      <c r="A3489">
        <f>HYPERLINK("https://www.ebi.ac.uk/ols/ontologies/uberon/terms?iri=http://purl.obolibrary.org/obo/UBERON_0010314","structure with developmental contribution from neural crest")</f>
        <v/>
      </c>
      <c r="B3489" t="inlineStr">
        <is>
          <t>&lt;http://purl.obolibrary.org/obo/UBERON_0010314&gt;</t>
        </is>
      </c>
      <c r="C3489" t="inlineStr">
        <is>
          <t>layer VI of granular insular cortex</t>
        </is>
      </c>
      <c r="D3489" t="inlineStr">
        <is>
          <t>&lt;http://purl.obolibrary.org/obo/DHBA_11264&gt;</t>
        </is>
      </c>
    </row>
    <row r="3490">
      <c r="A3490">
        <f>HYPERLINK("https://www.ebi.ac.uk/ols/ontologies/uberon/terms?iri=http://purl.obolibrary.org/obo/UBERON_0010314","structure with developmental contribution from neural crest")</f>
        <v/>
      </c>
      <c r="B3490" t="inlineStr">
        <is>
          <t>&lt;http://purl.obolibrary.org/obo/UBERON_0010314&gt;</t>
        </is>
      </c>
      <c r="C3490" t="inlineStr">
        <is>
          <t>rostral dentate gyrus</t>
        </is>
      </c>
      <c r="D3490" t="inlineStr">
        <is>
          <t>&lt;http://purl.obolibrary.org/obo/DHBA_11265&gt;</t>
        </is>
      </c>
    </row>
    <row r="3491">
      <c r="A3491">
        <f>HYPERLINK("https://www.ebi.ac.uk/ols/ontologies/uberon/terms?iri=http://purl.obolibrary.org/obo/UBERON_0010314","structure with developmental contribution from neural crest")</f>
        <v/>
      </c>
      <c r="B3491" t="inlineStr">
        <is>
          <t>&lt;http://purl.obolibrary.org/obo/UBERON_0010314&gt;</t>
        </is>
      </c>
      <c r="C3491" t="inlineStr">
        <is>
          <t>molecular layer of rostral dentate gyrus</t>
        </is>
      </c>
      <c r="D3491" t="inlineStr">
        <is>
          <t>&lt;http://purl.obolibrary.org/obo/DHBA_11266&gt;</t>
        </is>
      </c>
    </row>
    <row r="3492">
      <c r="A3492">
        <f>HYPERLINK("https://www.ebi.ac.uk/ols/ontologies/uberon/terms?iri=http://purl.obolibrary.org/obo/UBERON_0010314","structure with developmental contribution from neural crest")</f>
        <v/>
      </c>
      <c r="B3492" t="inlineStr">
        <is>
          <t>&lt;http://purl.obolibrary.org/obo/UBERON_0010314&gt;</t>
        </is>
      </c>
      <c r="C3492" t="inlineStr">
        <is>
          <t>granular layer of rostral dentate gyrus</t>
        </is>
      </c>
      <c r="D3492" t="inlineStr">
        <is>
          <t>&lt;http://purl.obolibrary.org/obo/DHBA_11267&gt;</t>
        </is>
      </c>
    </row>
    <row r="3493">
      <c r="A3493">
        <f>HYPERLINK("https://www.ebi.ac.uk/ols/ontologies/uberon/terms?iri=http://purl.obolibrary.org/obo/UBERON_0010314","structure with developmental contribution from neural crest")</f>
        <v/>
      </c>
      <c r="B3493" t="inlineStr">
        <is>
          <t>&lt;http://purl.obolibrary.org/obo/UBERON_0010314&gt;</t>
        </is>
      </c>
      <c r="C3493" t="inlineStr">
        <is>
          <t>subgranular zone of rostral dentate gyrus</t>
        </is>
      </c>
      <c r="D3493" t="inlineStr">
        <is>
          <t>&lt;http://purl.obolibrary.org/obo/DHBA_11268&gt;</t>
        </is>
      </c>
    </row>
    <row r="3494">
      <c r="A3494">
        <f>HYPERLINK("https://www.ebi.ac.uk/ols/ontologies/uberon/terms?iri=http://purl.obolibrary.org/obo/UBERON_0010314","structure with developmental contribution from neural crest")</f>
        <v/>
      </c>
      <c r="B3494" t="inlineStr">
        <is>
          <t>&lt;http://purl.obolibrary.org/obo/UBERON_0010314&gt;</t>
        </is>
      </c>
      <c r="C3494" t="inlineStr">
        <is>
          <t>polyform layer of rostral dentate gyrus</t>
        </is>
      </c>
      <c r="D3494" t="inlineStr">
        <is>
          <t>&lt;http://purl.obolibrary.org/obo/DHBA_11269&gt;</t>
        </is>
      </c>
    </row>
    <row r="3495">
      <c r="A3495">
        <f>HYPERLINK("https://www.ebi.ac.uk/ols/ontologies/uberon/terms?iri=http://purl.obolibrary.org/obo/UBERON_0010314","structure with developmental contribution from neural crest")</f>
        <v/>
      </c>
      <c r="B3495" t="inlineStr">
        <is>
          <t>&lt;http://purl.obolibrary.org/obo/UBERON_0010314&gt;</t>
        </is>
      </c>
      <c r="C3495" t="inlineStr">
        <is>
          <t>caudal dentate gyrus</t>
        </is>
      </c>
      <c r="D3495" t="inlineStr">
        <is>
          <t>&lt;http://purl.obolibrary.org/obo/DHBA_11270&gt;</t>
        </is>
      </c>
    </row>
    <row r="3496">
      <c r="A3496">
        <f>HYPERLINK("https://www.ebi.ac.uk/ols/ontologies/uberon/terms?iri=http://purl.obolibrary.org/obo/UBERON_0010314","structure with developmental contribution from neural crest")</f>
        <v/>
      </c>
      <c r="B3496" t="inlineStr">
        <is>
          <t>&lt;http://purl.obolibrary.org/obo/UBERON_0010314&gt;</t>
        </is>
      </c>
      <c r="C3496" t="inlineStr">
        <is>
          <t>molecular layer of caudal dentate gyrus</t>
        </is>
      </c>
      <c r="D3496" t="inlineStr">
        <is>
          <t>&lt;http://purl.obolibrary.org/obo/DHBA_11271&gt;</t>
        </is>
      </c>
    </row>
    <row r="3497">
      <c r="A3497">
        <f>HYPERLINK("https://www.ebi.ac.uk/ols/ontologies/uberon/terms?iri=http://purl.obolibrary.org/obo/UBERON_0010314","structure with developmental contribution from neural crest")</f>
        <v/>
      </c>
      <c r="B3497" t="inlineStr">
        <is>
          <t>&lt;http://purl.obolibrary.org/obo/UBERON_0010314&gt;</t>
        </is>
      </c>
      <c r="C3497" t="inlineStr">
        <is>
          <t>granular layer of caudal dentate gyrus</t>
        </is>
      </c>
      <c r="D3497" t="inlineStr">
        <is>
          <t>&lt;http://purl.obolibrary.org/obo/DHBA_11272&gt;</t>
        </is>
      </c>
    </row>
    <row r="3498">
      <c r="A3498">
        <f>HYPERLINK("https://www.ebi.ac.uk/ols/ontologies/uberon/terms?iri=http://purl.obolibrary.org/obo/UBERON_0010314","structure with developmental contribution from neural crest")</f>
        <v/>
      </c>
      <c r="B3498" t="inlineStr">
        <is>
          <t>&lt;http://purl.obolibrary.org/obo/UBERON_0010314&gt;</t>
        </is>
      </c>
      <c r="C3498" t="inlineStr">
        <is>
          <t>subgranular zone of caudal dentate gyrus</t>
        </is>
      </c>
      <c r="D3498" t="inlineStr">
        <is>
          <t>&lt;http://purl.obolibrary.org/obo/DHBA_11273&gt;</t>
        </is>
      </c>
    </row>
    <row r="3499">
      <c r="A3499">
        <f>HYPERLINK("https://www.ebi.ac.uk/ols/ontologies/uberon/terms?iri=http://purl.obolibrary.org/obo/UBERON_0010314","structure with developmental contribution from neural crest")</f>
        <v/>
      </c>
      <c r="B3499" t="inlineStr">
        <is>
          <t>&lt;http://purl.obolibrary.org/obo/UBERON_0010314&gt;</t>
        </is>
      </c>
      <c r="C3499" t="inlineStr">
        <is>
          <t>polyform layer of caudal dentate gyrus</t>
        </is>
      </c>
      <c r="D3499" t="inlineStr">
        <is>
          <t>&lt;http://purl.obolibrary.org/obo/DHBA_11274&gt;</t>
        </is>
      </c>
    </row>
    <row r="3500">
      <c r="A3500">
        <f>HYPERLINK("https://www.ebi.ac.uk/ols/ontologies/uberon/terms?iri=http://purl.obolibrary.org/obo/UBERON_0010314","structure with developmental contribution from neural crest")</f>
        <v/>
      </c>
      <c r="B3500" t="inlineStr">
        <is>
          <t>&lt;http://purl.obolibrary.org/obo/UBERON_0010314&gt;</t>
        </is>
      </c>
      <c r="C3500" t="inlineStr">
        <is>
          <t>pyramidal cells of rostral CA4</t>
        </is>
      </c>
      <c r="D3500" t="inlineStr">
        <is>
          <t>&lt;http://purl.obolibrary.org/obo/DHBA_11307&gt;</t>
        </is>
      </c>
    </row>
    <row r="3501">
      <c r="A3501">
        <f>HYPERLINK("https://www.ebi.ac.uk/ols/ontologies/uberon/terms?iri=http://purl.obolibrary.org/obo/UBERON_0010314","structure with developmental contribution from neural crest")</f>
        <v/>
      </c>
      <c r="B3501" t="inlineStr">
        <is>
          <t>&lt;http://purl.obolibrary.org/obo/UBERON_0010314&gt;</t>
        </is>
      </c>
      <c r="C3501" t="inlineStr">
        <is>
          <t>pyramidal cells of caudal CA4</t>
        </is>
      </c>
      <c r="D3501" t="inlineStr">
        <is>
          <t>&lt;http://purl.obolibrary.org/obo/DHBA_11308&gt;</t>
        </is>
      </c>
    </row>
    <row r="3502">
      <c r="A3502">
        <f>HYPERLINK("https://www.ebi.ac.uk/ols/ontologies/uberon/terms?iri=http://purl.obolibrary.org/obo/UBERON_0010314","structure with developmental contribution from neural crest")</f>
        <v/>
      </c>
      <c r="B3502" t="inlineStr">
        <is>
          <t>&lt;http://purl.obolibrary.org/obo/UBERON_0010314&gt;</t>
        </is>
      </c>
      <c r="C3502" t="inlineStr">
        <is>
          <t>rostral subiculum</t>
        </is>
      </c>
      <c r="D3502" t="inlineStr">
        <is>
          <t>&lt;http://purl.obolibrary.org/obo/DHBA_11309&gt;</t>
        </is>
      </c>
    </row>
    <row r="3503">
      <c r="A3503">
        <f>HYPERLINK("https://www.ebi.ac.uk/ols/ontologies/uberon/terms?iri=http://purl.obolibrary.org/obo/UBERON_0010314","structure with developmental contribution from neural crest")</f>
        <v/>
      </c>
      <c r="B3503" t="inlineStr">
        <is>
          <t>&lt;http://purl.obolibrary.org/obo/UBERON_0010314&gt;</t>
        </is>
      </c>
      <c r="C3503" t="inlineStr">
        <is>
          <t>molecular layer of rostral subiculum</t>
        </is>
      </c>
      <c r="D3503" t="inlineStr">
        <is>
          <t>&lt;http://purl.obolibrary.org/obo/DHBA_11310&gt;</t>
        </is>
      </c>
    </row>
    <row r="3504">
      <c r="A3504">
        <f>HYPERLINK("https://www.ebi.ac.uk/ols/ontologies/uberon/terms?iri=http://purl.obolibrary.org/obo/UBERON_0010314","structure with developmental contribution from neural crest")</f>
        <v/>
      </c>
      <c r="B3504" t="inlineStr">
        <is>
          <t>&lt;http://purl.obolibrary.org/obo/UBERON_0010314&gt;</t>
        </is>
      </c>
      <c r="C3504" t="inlineStr">
        <is>
          <t>pyramidal layer of rostral subiculum</t>
        </is>
      </c>
      <c r="D3504" t="inlineStr">
        <is>
          <t>&lt;http://purl.obolibrary.org/obo/DHBA_11311&gt;</t>
        </is>
      </c>
    </row>
    <row r="3505">
      <c r="A3505">
        <f>HYPERLINK("https://www.ebi.ac.uk/ols/ontologies/uberon/terms?iri=http://purl.obolibrary.org/obo/UBERON_0010314","structure with developmental contribution from neural crest")</f>
        <v/>
      </c>
      <c r="B3505" t="inlineStr">
        <is>
          <t>&lt;http://purl.obolibrary.org/obo/UBERON_0010314&gt;</t>
        </is>
      </c>
      <c r="C3505" t="inlineStr">
        <is>
          <t>polymorphic layer of rostral subiculum</t>
        </is>
      </c>
      <c r="D3505" t="inlineStr">
        <is>
          <t>&lt;http://purl.obolibrary.org/obo/DHBA_11312&gt;</t>
        </is>
      </c>
    </row>
    <row r="3506">
      <c r="A3506">
        <f>HYPERLINK("https://www.ebi.ac.uk/ols/ontologies/uberon/terms?iri=http://purl.obolibrary.org/obo/UBERON_0010314","structure with developmental contribution from neural crest")</f>
        <v/>
      </c>
      <c r="B3506" t="inlineStr">
        <is>
          <t>&lt;http://purl.obolibrary.org/obo/UBERON_0010314&gt;</t>
        </is>
      </c>
      <c r="C3506" t="inlineStr">
        <is>
          <t>caudal subiculum</t>
        </is>
      </c>
      <c r="D3506" t="inlineStr">
        <is>
          <t>&lt;http://purl.obolibrary.org/obo/DHBA_11313&gt;</t>
        </is>
      </c>
    </row>
    <row r="3507">
      <c r="A3507">
        <f>HYPERLINK("https://www.ebi.ac.uk/ols/ontologies/uberon/terms?iri=http://purl.obolibrary.org/obo/UBERON_0010314","structure with developmental contribution from neural crest")</f>
        <v/>
      </c>
      <c r="B3507" t="inlineStr">
        <is>
          <t>&lt;http://purl.obolibrary.org/obo/UBERON_0010314&gt;</t>
        </is>
      </c>
      <c r="C3507" t="inlineStr">
        <is>
          <t>molecular layer of caudal subiculum</t>
        </is>
      </c>
      <c r="D3507" t="inlineStr">
        <is>
          <t>&lt;http://purl.obolibrary.org/obo/DHBA_11314&gt;</t>
        </is>
      </c>
    </row>
    <row r="3508">
      <c r="A3508">
        <f>HYPERLINK("https://www.ebi.ac.uk/ols/ontologies/uberon/terms?iri=http://purl.obolibrary.org/obo/UBERON_0010314","structure with developmental contribution from neural crest")</f>
        <v/>
      </c>
      <c r="B3508" t="inlineStr">
        <is>
          <t>&lt;http://purl.obolibrary.org/obo/UBERON_0010314&gt;</t>
        </is>
      </c>
      <c r="C3508" t="inlineStr">
        <is>
          <t>pyramidal layer of caudal subiculum</t>
        </is>
      </c>
      <c r="D3508" t="inlineStr">
        <is>
          <t>&lt;http://purl.obolibrary.org/obo/DHBA_11315&gt;</t>
        </is>
      </c>
    </row>
    <row r="3509">
      <c r="A3509">
        <f>HYPERLINK("https://www.ebi.ac.uk/ols/ontologies/uberon/terms?iri=http://purl.obolibrary.org/obo/UBERON_0010314","structure with developmental contribution from neural crest")</f>
        <v/>
      </c>
      <c r="B3509" t="inlineStr">
        <is>
          <t>&lt;http://purl.obolibrary.org/obo/UBERON_0010314&gt;</t>
        </is>
      </c>
      <c r="C3509" t="inlineStr">
        <is>
          <t>polymorphic layer of caudal subiculum</t>
        </is>
      </c>
      <c r="D3509" t="inlineStr">
        <is>
          <t>&lt;http://purl.obolibrary.org/obo/DHBA_11316&gt;</t>
        </is>
      </c>
    </row>
    <row r="3510">
      <c r="A3510">
        <f>HYPERLINK("https://www.ebi.ac.uk/ols/ontologies/uberon/terms?iri=http://purl.obolibrary.org/obo/UBERON_0010314","structure with developmental contribution from neural crest")</f>
        <v/>
      </c>
      <c r="B3510" t="inlineStr">
        <is>
          <t>&lt;http://purl.obolibrary.org/obo/UBERON_0010314&gt;</t>
        </is>
      </c>
      <c r="C3510" t="inlineStr">
        <is>
          <t>rostral prosubiculum</t>
        </is>
      </c>
      <c r="D3510" t="inlineStr">
        <is>
          <t>&lt;http://purl.obolibrary.org/obo/DHBA_11317&gt;</t>
        </is>
      </c>
    </row>
    <row r="3511">
      <c r="A3511">
        <f>HYPERLINK("https://www.ebi.ac.uk/ols/ontologies/uberon/terms?iri=http://purl.obolibrary.org/obo/UBERON_0010314","structure with developmental contribution from neural crest")</f>
        <v/>
      </c>
      <c r="B3511" t="inlineStr">
        <is>
          <t>&lt;http://purl.obolibrary.org/obo/UBERON_0010314&gt;</t>
        </is>
      </c>
      <c r="C3511" t="inlineStr">
        <is>
          <t>molecular layer of rostral prosubiculum</t>
        </is>
      </c>
      <c r="D3511" t="inlineStr">
        <is>
          <t>&lt;http://purl.obolibrary.org/obo/DHBA_11318&gt;</t>
        </is>
      </c>
    </row>
    <row r="3512">
      <c r="A3512">
        <f>HYPERLINK("https://www.ebi.ac.uk/ols/ontologies/uberon/terms?iri=http://purl.obolibrary.org/obo/UBERON_0010314","structure with developmental contribution from neural crest")</f>
        <v/>
      </c>
      <c r="B3512" t="inlineStr">
        <is>
          <t>&lt;http://purl.obolibrary.org/obo/UBERON_0010314&gt;</t>
        </is>
      </c>
      <c r="C3512" t="inlineStr">
        <is>
          <t>stratum pyramidale of rostral prosubiculum</t>
        </is>
      </c>
      <c r="D3512" t="inlineStr">
        <is>
          <t>&lt;http://purl.obolibrary.org/obo/DHBA_11319&gt;</t>
        </is>
      </c>
    </row>
    <row r="3513">
      <c r="A3513">
        <f>HYPERLINK("https://www.ebi.ac.uk/ols/ontologies/uberon/terms?iri=http://purl.obolibrary.org/obo/UBERON_0010314","structure with developmental contribution from neural crest")</f>
        <v/>
      </c>
      <c r="B3513" t="inlineStr">
        <is>
          <t>&lt;http://purl.obolibrary.org/obo/UBERON_0010314&gt;</t>
        </is>
      </c>
      <c r="C3513" t="inlineStr">
        <is>
          <t>stratum oriens of rostral prosubiculum</t>
        </is>
      </c>
      <c r="D3513" t="inlineStr">
        <is>
          <t>&lt;http://purl.obolibrary.org/obo/DHBA_11320&gt;</t>
        </is>
      </c>
    </row>
    <row r="3514">
      <c r="A3514">
        <f>HYPERLINK("https://www.ebi.ac.uk/ols/ontologies/uberon/terms?iri=http://purl.obolibrary.org/obo/UBERON_0010314","structure with developmental contribution from neural crest")</f>
        <v/>
      </c>
      <c r="B3514" t="inlineStr">
        <is>
          <t>&lt;http://purl.obolibrary.org/obo/UBERON_0010314&gt;</t>
        </is>
      </c>
      <c r="C3514" t="inlineStr">
        <is>
          <t>caudal prosubiculum</t>
        </is>
      </c>
      <c r="D3514" t="inlineStr">
        <is>
          <t>&lt;http://purl.obolibrary.org/obo/DHBA_11321&gt;</t>
        </is>
      </c>
    </row>
    <row r="3515">
      <c r="A3515">
        <f>HYPERLINK("https://www.ebi.ac.uk/ols/ontologies/uberon/terms?iri=http://purl.obolibrary.org/obo/UBERON_0010314","structure with developmental contribution from neural crest")</f>
        <v/>
      </c>
      <c r="B3515" t="inlineStr">
        <is>
          <t>&lt;http://purl.obolibrary.org/obo/UBERON_0010314&gt;</t>
        </is>
      </c>
      <c r="C3515" t="inlineStr">
        <is>
          <t>molecular layer of caudal prosubiculum</t>
        </is>
      </c>
      <c r="D3515" t="inlineStr">
        <is>
          <t>&lt;http://purl.obolibrary.org/obo/DHBA_11322&gt;</t>
        </is>
      </c>
    </row>
    <row r="3516">
      <c r="A3516">
        <f>HYPERLINK("https://www.ebi.ac.uk/ols/ontologies/uberon/terms?iri=http://purl.obolibrary.org/obo/UBERON_0010314","structure with developmental contribution from neural crest")</f>
        <v/>
      </c>
      <c r="B3516" t="inlineStr">
        <is>
          <t>&lt;http://purl.obolibrary.org/obo/UBERON_0010314&gt;</t>
        </is>
      </c>
      <c r="C3516" t="inlineStr">
        <is>
          <t>stratum pyramidale of caudal prosubiculum</t>
        </is>
      </c>
      <c r="D3516" t="inlineStr">
        <is>
          <t>&lt;http://purl.obolibrary.org/obo/DHBA_11323&gt;</t>
        </is>
      </c>
    </row>
    <row r="3517">
      <c r="A3517">
        <f>HYPERLINK("https://www.ebi.ac.uk/ols/ontologies/uberon/terms?iri=http://purl.obolibrary.org/obo/UBERON_0010314","structure with developmental contribution from neural crest")</f>
        <v/>
      </c>
      <c r="B3517" t="inlineStr">
        <is>
          <t>&lt;http://purl.obolibrary.org/obo/UBERON_0010314&gt;</t>
        </is>
      </c>
      <c r="C3517" t="inlineStr">
        <is>
          <t>stratum oriens of caudal prosubiculum</t>
        </is>
      </c>
      <c r="D3517" t="inlineStr">
        <is>
          <t>&lt;http://purl.obolibrary.org/obo/DHBA_11324&gt;</t>
        </is>
      </c>
    </row>
    <row r="3518">
      <c r="A3518">
        <f>HYPERLINK("https://www.ebi.ac.uk/ols/ontologies/uberon/terms?iri=http://purl.obolibrary.org/obo/UBERON_0010314","structure with developmental contribution from neural crest")</f>
        <v/>
      </c>
      <c r="B3518" t="inlineStr">
        <is>
          <t>&lt;http://purl.obolibrary.org/obo/UBERON_0010314&gt;</t>
        </is>
      </c>
      <c r="C3518" t="inlineStr">
        <is>
          <t>supracallosal subiculum</t>
        </is>
      </c>
      <c r="D3518" t="inlineStr">
        <is>
          <t>&lt;http://purl.obolibrary.org/obo/DHBA_11325&gt;</t>
        </is>
      </c>
    </row>
    <row r="3519">
      <c r="A3519">
        <f>HYPERLINK("https://www.ebi.ac.uk/ols/ontologies/uberon/terms?iri=http://purl.obolibrary.org/obo/UBERON_0010314","structure with developmental contribution from neural crest")</f>
        <v/>
      </c>
      <c r="B3519" t="inlineStr">
        <is>
          <t>&lt;http://purl.obolibrary.org/obo/UBERON_0010314&gt;</t>
        </is>
      </c>
      <c r="C3519" t="inlineStr">
        <is>
          <t>olfactory nerve layer of olfactory bulb</t>
        </is>
      </c>
      <c r="D3519" t="inlineStr">
        <is>
          <t>&lt;http://purl.obolibrary.org/obo/DHBA_11326&gt;</t>
        </is>
      </c>
    </row>
    <row r="3520">
      <c r="A3520">
        <f>HYPERLINK("https://www.ebi.ac.uk/ols/ontologies/uberon/terms?iri=http://purl.obolibrary.org/obo/UBERON_0010314","structure with developmental contribution from neural crest")</f>
        <v/>
      </c>
      <c r="B3520" t="inlineStr">
        <is>
          <t>&lt;http://purl.obolibrary.org/obo/UBERON_0010314&gt;</t>
        </is>
      </c>
      <c r="C3520" t="inlineStr">
        <is>
          <t>glomerular layer of olfactory bulb</t>
        </is>
      </c>
      <c r="D3520" t="inlineStr">
        <is>
          <t>&lt;http://purl.obolibrary.org/obo/DHBA_11327&gt;</t>
        </is>
      </c>
    </row>
    <row r="3521">
      <c r="A3521">
        <f>HYPERLINK("https://www.ebi.ac.uk/ols/ontologies/uberon/terms?iri=http://purl.obolibrary.org/obo/UBERON_0010314","structure with developmental contribution from neural crest")</f>
        <v/>
      </c>
      <c r="B3521" t="inlineStr">
        <is>
          <t>&lt;http://purl.obolibrary.org/obo/UBERON_0010314&gt;</t>
        </is>
      </c>
      <c r="C3521" t="inlineStr">
        <is>
          <t>outer plexiform layer of olfactory bulb</t>
        </is>
      </c>
      <c r="D3521" t="inlineStr">
        <is>
          <t>&lt;http://purl.obolibrary.org/obo/DHBA_11328&gt;</t>
        </is>
      </c>
    </row>
    <row r="3522">
      <c r="A3522">
        <f>HYPERLINK("https://www.ebi.ac.uk/ols/ontologies/uberon/terms?iri=http://purl.obolibrary.org/obo/UBERON_0010314","structure with developmental contribution from neural crest")</f>
        <v/>
      </c>
      <c r="B3522" t="inlineStr">
        <is>
          <t>&lt;http://purl.obolibrary.org/obo/UBERON_0010314&gt;</t>
        </is>
      </c>
      <c r="C3522" t="inlineStr">
        <is>
          <t>mitral cell layer of olfactory bulb</t>
        </is>
      </c>
      <c r="D3522" t="inlineStr">
        <is>
          <t>&lt;http://purl.obolibrary.org/obo/DHBA_11329&gt;</t>
        </is>
      </c>
    </row>
    <row r="3523">
      <c r="A3523">
        <f>HYPERLINK("https://www.ebi.ac.uk/ols/ontologies/uberon/terms?iri=http://purl.obolibrary.org/obo/UBERON_0010314","structure with developmental contribution from neural crest")</f>
        <v/>
      </c>
      <c r="B3523" t="inlineStr">
        <is>
          <t>&lt;http://purl.obolibrary.org/obo/UBERON_0010314&gt;</t>
        </is>
      </c>
      <c r="C3523" t="inlineStr">
        <is>
          <t>inner plexiform layer of olfactory bulb</t>
        </is>
      </c>
      <c r="D3523" t="inlineStr">
        <is>
          <t>&lt;http://purl.obolibrary.org/obo/DHBA_11330&gt;</t>
        </is>
      </c>
    </row>
    <row r="3524">
      <c r="A3524">
        <f>HYPERLINK("https://www.ebi.ac.uk/ols/ontologies/uberon/terms?iri=http://purl.obolibrary.org/obo/UBERON_0010314","structure with developmental contribution from neural crest")</f>
        <v/>
      </c>
      <c r="B3524" t="inlineStr">
        <is>
          <t>&lt;http://purl.obolibrary.org/obo/UBERON_0010314&gt;</t>
        </is>
      </c>
      <c r="C3524" t="inlineStr">
        <is>
          <t>granular cell layer of olfactory bulb</t>
        </is>
      </c>
      <c r="D3524" t="inlineStr">
        <is>
          <t>&lt;http://purl.obolibrary.org/obo/DHBA_11331&gt;</t>
        </is>
      </c>
    </row>
    <row r="3525">
      <c r="A3525">
        <f>HYPERLINK("https://www.ebi.ac.uk/ols/ontologies/uberon/terms?iri=http://purl.obolibrary.org/obo/UBERON_0010314","structure with developmental contribution from neural crest")</f>
        <v/>
      </c>
      <c r="B3525" t="inlineStr">
        <is>
          <t>&lt;http://purl.obolibrary.org/obo/UBERON_0010314&gt;</t>
        </is>
      </c>
      <c r="C3525" t="inlineStr">
        <is>
          <t>layer I olfactory tubercle</t>
        </is>
      </c>
      <c r="D3525" t="inlineStr">
        <is>
          <t>&lt;http://purl.obolibrary.org/obo/DHBA_11332&gt;</t>
        </is>
      </c>
    </row>
    <row r="3526">
      <c r="A3526">
        <f>HYPERLINK("https://www.ebi.ac.uk/ols/ontologies/uberon/terms?iri=http://purl.obolibrary.org/obo/UBERON_0010314","structure with developmental contribution from neural crest")</f>
        <v/>
      </c>
      <c r="B3526" t="inlineStr">
        <is>
          <t>&lt;http://purl.obolibrary.org/obo/UBERON_0010314&gt;</t>
        </is>
      </c>
      <c r="C3526" t="inlineStr">
        <is>
          <t>layer II olfactory tubercle</t>
        </is>
      </c>
      <c r="D3526" t="inlineStr">
        <is>
          <t>&lt;http://purl.obolibrary.org/obo/DHBA_11333&gt;</t>
        </is>
      </c>
    </row>
    <row r="3527">
      <c r="A3527">
        <f>HYPERLINK("https://www.ebi.ac.uk/ols/ontologies/uberon/terms?iri=http://purl.obolibrary.org/obo/UBERON_0010314","structure with developmental contribution from neural crest")</f>
        <v/>
      </c>
      <c r="B3527" t="inlineStr">
        <is>
          <t>&lt;http://purl.obolibrary.org/obo/UBERON_0010314&gt;</t>
        </is>
      </c>
      <c r="C3527" t="inlineStr">
        <is>
          <t>layer III olfactory tubercle</t>
        </is>
      </c>
      <c r="D3527" t="inlineStr">
        <is>
          <t>&lt;http://purl.obolibrary.org/obo/DHBA_11334&gt;</t>
        </is>
      </c>
    </row>
    <row r="3528">
      <c r="A3528">
        <f>HYPERLINK("https://www.ebi.ac.uk/ols/ontologies/uberon/terms?iri=http://purl.obolibrary.org/obo/UBERON_0010314","structure with developmental contribution from neural crest")</f>
        <v/>
      </c>
      <c r="B3528" t="inlineStr">
        <is>
          <t>&lt;http://purl.obolibrary.org/obo/UBERON_0010314&gt;</t>
        </is>
      </c>
      <c r="C3528" t="inlineStr">
        <is>
          <t>layer I of piriform cortex</t>
        </is>
      </c>
      <c r="D3528" t="inlineStr">
        <is>
          <t>&lt;http://purl.obolibrary.org/obo/DHBA_11335&gt;</t>
        </is>
      </c>
    </row>
    <row r="3529">
      <c r="A3529">
        <f>HYPERLINK("https://www.ebi.ac.uk/ols/ontologies/uberon/terms?iri=http://purl.obolibrary.org/obo/UBERON_0010314","structure with developmental contribution from neural crest")</f>
        <v/>
      </c>
      <c r="B3529" t="inlineStr">
        <is>
          <t>&lt;http://purl.obolibrary.org/obo/UBERON_0010314&gt;</t>
        </is>
      </c>
      <c r="C3529" t="inlineStr">
        <is>
          <t>layer II of piriform cortex</t>
        </is>
      </c>
      <c r="D3529" t="inlineStr">
        <is>
          <t>&lt;http://purl.obolibrary.org/obo/DHBA_11336&gt;</t>
        </is>
      </c>
    </row>
    <row r="3530">
      <c r="A3530">
        <f>HYPERLINK("https://www.ebi.ac.uk/ols/ontologies/uberon/terms?iri=http://purl.obolibrary.org/obo/UBERON_0010314","structure with developmental contribution from neural crest")</f>
        <v/>
      </c>
      <c r="B3530" t="inlineStr">
        <is>
          <t>&lt;http://purl.obolibrary.org/obo/UBERON_0010314&gt;</t>
        </is>
      </c>
      <c r="C3530" t="inlineStr">
        <is>
          <t>layer III of piriform cortex</t>
        </is>
      </c>
      <c r="D3530" t="inlineStr">
        <is>
          <t>&lt;http://purl.obolibrary.org/obo/DHBA_11337&gt;</t>
        </is>
      </c>
    </row>
    <row r="3531">
      <c r="A3531">
        <f>HYPERLINK("https://www.ebi.ac.uk/ols/ontologies/uberon/terms?iri=http://purl.obolibrary.org/obo/UBERON_0010314","structure with developmental contribution from neural crest")</f>
        <v/>
      </c>
      <c r="B3531" t="inlineStr">
        <is>
          <t>&lt;http://purl.obolibrary.org/obo/UBERON_0010314&gt;</t>
        </is>
      </c>
      <c r="C3531" t="inlineStr">
        <is>
          <t>layer I of piriform-entorhinal-amygdaloid area</t>
        </is>
      </c>
      <c r="D3531" t="inlineStr">
        <is>
          <t>&lt;http://purl.obolibrary.org/obo/DHBA_11338&gt;</t>
        </is>
      </c>
    </row>
    <row r="3532">
      <c r="A3532">
        <f>HYPERLINK("https://www.ebi.ac.uk/ols/ontologies/uberon/terms?iri=http://purl.obolibrary.org/obo/UBERON_0010314","structure with developmental contribution from neural crest")</f>
        <v/>
      </c>
      <c r="B3532" t="inlineStr">
        <is>
          <t>&lt;http://purl.obolibrary.org/obo/UBERON_0010314&gt;</t>
        </is>
      </c>
      <c r="C3532" t="inlineStr">
        <is>
          <t>layer II of piriform-entorhinal-amygdaloid area</t>
        </is>
      </c>
      <c r="D3532" t="inlineStr">
        <is>
          <t>&lt;http://purl.obolibrary.org/obo/DHBA_11339&gt;</t>
        </is>
      </c>
    </row>
    <row r="3533">
      <c r="A3533">
        <f>HYPERLINK("https://www.ebi.ac.uk/ols/ontologies/uberon/terms?iri=http://purl.obolibrary.org/obo/UBERON_0010314","structure with developmental contribution from neural crest")</f>
        <v/>
      </c>
      <c r="B3533" t="inlineStr">
        <is>
          <t>&lt;http://purl.obolibrary.org/obo/UBERON_0010314&gt;</t>
        </is>
      </c>
      <c r="C3533" t="inlineStr">
        <is>
          <t>layer III of piriform-entorhinal-amygdaloid area</t>
        </is>
      </c>
      <c r="D3533" t="inlineStr">
        <is>
          <t>&lt;http://purl.obolibrary.org/obo/DHBA_11340&gt;</t>
        </is>
      </c>
    </row>
    <row r="3534">
      <c r="A3534">
        <f>HYPERLINK("https://www.ebi.ac.uk/ols/ontologies/uberon/terms?iri=http://purl.obolibrary.org/obo/UBERON_0010314","structure with developmental contribution from neural crest")</f>
        <v/>
      </c>
      <c r="B3534" t="inlineStr">
        <is>
          <t>&lt;http://purl.obolibrary.org/obo/UBERON_0010314&gt;</t>
        </is>
      </c>
      <c r="C3534" t="inlineStr">
        <is>
          <t>rostral presubiculum</t>
        </is>
      </c>
      <c r="D3534" t="inlineStr">
        <is>
          <t>&lt;http://purl.obolibrary.org/obo/DHBA_11341&gt;</t>
        </is>
      </c>
    </row>
    <row r="3535">
      <c r="A3535">
        <f>HYPERLINK("https://www.ebi.ac.uk/ols/ontologies/uberon/terms?iri=http://purl.obolibrary.org/obo/UBERON_0010314","structure with developmental contribution from neural crest")</f>
        <v/>
      </c>
      <c r="B3535" t="inlineStr">
        <is>
          <t>&lt;http://purl.obolibrary.org/obo/UBERON_0010314&gt;</t>
        </is>
      </c>
      <c r="C3535" t="inlineStr">
        <is>
          <t>superficial layers of rostral presubiculum</t>
        </is>
      </c>
      <c r="D3535" t="inlineStr">
        <is>
          <t>&lt;http://purl.obolibrary.org/obo/DHBA_11342&gt;</t>
        </is>
      </c>
    </row>
    <row r="3536">
      <c r="A3536">
        <f>HYPERLINK("https://www.ebi.ac.uk/ols/ontologies/uberon/terms?iri=http://purl.obolibrary.org/obo/UBERON_0010314","structure with developmental contribution from neural crest")</f>
        <v/>
      </c>
      <c r="B3536" t="inlineStr">
        <is>
          <t>&lt;http://purl.obolibrary.org/obo/UBERON_0010314&gt;</t>
        </is>
      </c>
      <c r="C3536" t="inlineStr">
        <is>
          <t>layer I of rostral presubiculum</t>
        </is>
      </c>
      <c r="D3536" t="inlineStr">
        <is>
          <t>&lt;http://purl.obolibrary.org/obo/DHBA_11343&gt;</t>
        </is>
      </c>
    </row>
    <row r="3537">
      <c r="A3537">
        <f>HYPERLINK("https://www.ebi.ac.uk/ols/ontologies/uberon/terms?iri=http://purl.obolibrary.org/obo/UBERON_0010314","structure with developmental contribution from neural crest")</f>
        <v/>
      </c>
      <c r="B3537" t="inlineStr">
        <is>
          <t>&lt;http://purl.obolibrary.org/obo/UBERON_0010314&gt;</t>
        </is>
      </c>
      <c r="C3537" t="inlineStr">
        <is>
          <t>layer II of rostral presubiculum</t>
        </is>
      </c>
      <c r="D3537" t="inlineStr">
        <is>
          <t>&lt;http://purl.obolibrary.org/obo/DHBA_11344&gt;</t>
        </is>
      </c>
    </row>
    <row r="3538">
      <c r="A3538">
        <f>HYPERLINK("https://www.ebi.ac.uk/ols/ontologies/uberon/terms?iri=http://purl.obolibrary.org/obo/UBERON_0010314","structure with developmental contribution from neural crest")</f>
        <v/>
      </c>
      <c r="B3538" t="inlineStr">
        <is>
          <t>&lt;http://purl.obolibrary.org/obo/UBERON_0010314&gt;</t>
        </is>
      </c>
      <c r="C3538" t="inlineStr">
        <is>
          <t>layer III of rostral presubiculum</t>
        </is>
      </c>
      <c r="D3538" t="inlineStr">
        <is>
          <t>&lt;http://purl.obolibrary.org/obo/DHBA_11345&gt;</t>
        </is>
      </c>
    </row>
    <row r="3539">
      <c r="A3539">
        <f>HYPERLINK("https://www.ebi.ac.uk/ols/ontologies/uberon/terms?iri=http://purl.obolibrary.org/obo/UBERON_0010314","structure with developmental contribution from neural crest")</f>
        <v/>
      </c>
      <c r="B3539" t="inlineStr">
        <is>
          <t>&lt;http://purl.obolibrary.org/obo/UBERON_0010314&gt;</t>
        </is>
      </c>
      <c r="C3539" t="inlineStr">
        <is>
          <t>lamina dissecans of rostral presubiculum</t>
        </is>
      </c>
      <c r="D3539" t="inlineStr">
        <is>
          <t>&lt;http://purl.obolibrary.org/obo/DHBA_11346&gt;</t>
        </is>
      </c>
    </row>
    <row r="3540">
      <c r="A3540">
        <f>HYPERLINK("https://www.ebi.ac.uk/ols/ontologies/uberon/terms?iri=http://purl.obolibrary.org/obo/UBERON_0010314","structure with developmental contribution from neural crest")</f>
        <v/>
      </c>
      <c r="B3540" t="inlineStr">
        <is>
          <t>&lt;http://purl.obolibrary.org/obo/UBERON_0010314&gt;</t>
        </is>
      </c>
      <c r="C3540" t="inlineStr">
        <is>
          <t>deep layers of rostral presubiculum</t>
        </is>
      </c>
      <c r="D3540" t="inlineStr">
        <is>
          <t>&lt;http://purl.obolibrary.org/obo/DHBA_11347&gt;</t>
        </is>
      </c>
    </row>
    <row r="3541">
      <c r="A3541">
        <f>HYPERLINK("https://www.ebi.ac.uk/ols/ontologies/uberon/terms?iri=http://purl.obolibrary.org/obo/UBERON_0010314","structure with developmental contribution from neural crest")</f>
        <v/>
      </c>
      <c r="B3541" t="inlineStr">
        <is>
          <t>&lt;http://purl.obolibrary.org/obo/UBERON_0010314&gt;</t>
        </is>
      </c>
      <c r="C3541" t="inlineStr">
        <is>
          <t>layer V of rostral presubiculum</t>
        </is>
      </c>
      <c r="D3541" t="inlineStr">
        <is>
          <t>&lt;http://purl.obolibrary.org/obo/DHBA_11348&gt;</t>
        </is>
      </c>
    </row>
    <row r="3542">
      <c r="A3542">
        <f>HYPERLINK("https://www.ebi.ac.uk/ols/ontologies/uberon/terms?iri=http://purl.obolibrary.org/obo/UBERON_0010314","structure with developmental contribution from neural crest")</f>
        <v/>
      </c>
      <c r="B3542" t="inlineStr">
        <is>
          <t>&lt;http://purl.obolibrary.org/obo/UBERON_0010314&gt;</t>
        </is>
      </c>
      <c r="C3542" t="inlineStr">
        <is>
          <t>layer VI of rostral presubiculum</t>
        </is>
      </c>
      <c r="D3542" t="inlineStr">
        <is>
          <t>&lt;http://purl.obolibrary.org/obo/DHBA_11349&gt;</t>
        </is>
      </c>
    </row>
    <row r="3543">
      <c r="A3543">
        <f>HYPERLINK("https://www.ebi.ac.uk/ols/ontologies/uberon/terms?iri=http://purl.obolibrary.org/obo/UBERON_0010314","structure with developmental contribution from neural crest")</f>
        <v/>
      </c>
      <c r="B3543" t="inlineStr">
        <is>
          <t>&lt;http://purl.obolibrary.org/obo/UBERON_0010314&gt;</t>
        </is>
      </c>
      <c r="C3543" t="inlineStr">
        <is>
          <t>caudal presubiculum (postsubiculum)</t>
        </is>
      </c>
      <c r="D3543" t="inlineStr">
        <is>
          <t>&lt;http://purl.obolibrary.org/obo/DHBA_11350&gt;</t>
        </is>
      </c>
    </row>
    <row r="3544">
      <c r="A3544">
        <f>HYPERLINK("https://www.ebi.ac.uk/ols/ontologies/uberon/terms?iri=http://purl.obolibrary.org/obo/UBERON_0010314","structure with developmental contribution from neural crest")</f>
        <v/>
      </c>
      <c r="B3544" t="inlineStr">
        <is>
          <t>&lt;http://purl.obolibrary.org/obo/UBERON_0010314&gt;</t>
        </is>
      </c>
      <c r="C3544" t="inlineStr">
        <is>
          <t>superficial layers of caudal presubiculum</t>
        </is>
      </c>
      <c r="D3544" t="inlineStr">
        <is>
          <t>&lt;http://purl.obolibrary.org/obo/DHBA_11351&gt;</t>
        </is>
      </c>
    </row>
    <row r="3545">
      <c r="A3545">
        <f>HYPERLINK("https://www.ebi.ac.uk/ols/ontologies/uberon/terms?iri=http://purl.obolibrary.org/obo/UBERON_0010314","structure with developmental contribution from neural crest")</f>
        <v/>
      </c>
      <c r="B3545" t="inlineStr">
        <is>
          <t>&lt;http://purl.obolibrary.org/obo/UBERON_0010314&gt;</t>
        </is>
      </c>
      <c r="C3545" t="inlineStr">
        <is>
          <t>layer I of caudal presubiculum</t>
        </is>
      </c>
      <c r="D3545" t="inlineStr">
        <is>
          <t>&lt;http://purl.obolibrary.org/obo/DHBA_11352&gt;</t>
        </is>
      </c>
    </row>
    <row r="3546">
      <c r="A3546">
        <f>HYPERLINK("https://www.ebi.ac.uk/ols/ontologies/uberon/terms?iri=http://purl.obolibrary.org/obo/UBERON_0010314","structure with developmental contribution from neural crest")</f>
        <v/>
      </c>
      <c r="B3546" t="inlineStr">
        <is>
          <t>&lt;http://purl.obolibrary.org/obo/UBERON_0010314&gt;</t>
        </is>
      </c>
      <c r="C3546" t="inlineStr">
        <is>
          <t>layer II of caudal presubiculum</t>
        </is>
      </c>
      <c r="D3546" t="inlineStr">
        <is>
          <t>&lt;http://purl.obolibrary.org/obo/DHBA_11353&gt;</t>
        </is>
      </c>
    </row>
    <row r="3547">
      <c r="A3547">
        <f>HYPERLINK("https://www.ebi.ac.uk/ols/ontologies/uberon/terms?iri=http://purl.obolibrary.org/obo/UBERON_0010314","structure with developmental contribution from neural crest")</f>
        <v/>
      </c>
      <c r="B3547" t="inlineStr">
        <is>
          <t>&lt;http://purl.obolibrary.org/obo/UBERON_0010314&gt;</t>
        </is>
      </c>
      <c r="C3547" t="inlineStr">
        <is>
          <t>layer III of caudal presubiculum</t>
        </is>
      </c>
      <c r="D3547" t="inlineStr">
        <is>
          <t>&lt;http://purl.obolibrary.org/obo/DHBA_11354&gt;</t>
        </is>
      </c>
    </row>
    <row r="3548">
      <c r="A3548">
        <f>HYPERLINK("https://www.ebi.ac.uk/ols/ontologies/uberon/terms?iri=http://purl.obolibrary.org/obo/UBERON_0010314","structure with developmental contribution from neural crest")</f>
        <v/>
      </c>
      <c r="B3548" t="inlineStr">
        <is>
          <t>&lt;http://purl.obolibrary.org/obo/UBERON_0010314&gt;</t>
        </is>
      </c>
      <c r="C3548" t="inlineStr">
        <is>
          <t>lamina dissecans of caudal presubiculum</t>
        </is>
      </c>
      <c r="D3548" t="inlineStr">
        <is>
          <t>&lt;http://purl.obolibrary.org/obo/DHBA_11355&gt;</t>
        </is>
      </c>
    </row>
    <row r="3549">
      <c r="A3549">
        <f>HYPERLINK("https://www.ebi.ac.uk/ols/ontologies/uberon/terms?iri=http://purl.obolibrary.org/obo/UBERON_0010314","structure with developmental contribution from neural crest")</f>
        <v/>
      </c>
      <c r="B3549" t="inlineStr">
        <is>
          <t>&lt;http://purl.obolibrary.org/obo/UBERON_0010314&gt;</t>
        </is>
      </c>
      <c r="C3549" t="inlineStr">
        <is>
          <t>deep layers of caudal presubiculum</t>
        </is>
      </c>
      <c r="D3549" t="inlineStr">
        <is>
          <t>&lt;http://purl.obolibrary.org/obo/DHBA_11356&gt;</t>
        </is>
      </c>
    </row>
    <row r="3550">
      <c r="A3550">
        <f>HYPERLINK("https://www.ebi.ac.uk/ols/ontologies/uberon/terms?iri=http://purl.obolibrary.org/obo/UBERON_0010314","structure with developmental contribution from neural crest")</f>
        <v/>
      </c>
      <c r="B3550" t="inlineStr">
        <is>
          <t>&lt;http://purl.obolibrary.org/obo/UBERON_0010314&gt;</t>
        </is>
      </c>
      <c r="C3550" t="inlineStr">
        <is>
          <t>layer V of caudal presubiculum</t>
        </is>
      </c>
      <c r="D3550" t="inlineStr">
        <is>
          <t>&lt;http://purl.obolibrary.org/obo/DHBA_11357&gt;</t>
        </is>
      </c>
    </row>
    <row r="3551">
      <c r="A3551">
        <f>HYPERLINK("https://www.ebi.ac.uk/ols/ontologies/uberon/terms?iri=http://purl.obolibrary.org/obo/UBERON_0010314","structure with developmental contribution from neural crest")</f>
        <v/>
      </c>
      <c r="B3551" t="inlineStr">
        <is>
          <t>&lt;http://purl.obolibrary.org/obo/UBERON_0010314&gt;</t>
        </is>
      </c>
      <c r="C3551" t="inlineStr">
        <is>
          <t>layer VI of caudal presubiculum</t>
        </is>
      </c>
      <c r="D3551" t="inlineStr">
        <is>
          <t>&lt;http://purl.obolibrary.org/obo/DHBA_11358&gt;</t>
        </is>
      </c>
    </row>
    <row r="3552">
      <c r="A3552">
        <f>HYPERLINK("https://www.ebi.ac.uk/ols/ontologies/uberon/terms?iri=http://purl.obolibrary.org/obo/UBERON_0010314","structure with developmental contribution from neural crest")</f>
        <v/>
      </c>
      <c r="B3552" t="inlineStr">
        <is>
          <t>&lt;http://purl.obolibrary.org/obo/UBERON_0010314&gt;</t>
        </is>
      </c>
      <c r="C3552" t="inlineStr">
        <is>
          <t>proximal parasubiculum</t>
        </is>
      </c>
      <c r="D3552" t="inlineStr">
        <is>
          <t>&lt;http://purl.obolibrary.org/obo/DHBA_11359&gt;</t>
        </is>
      </c>
    </row>
    <row r="3553">
      <c r="A3553">
        <f>HYPERLINK("https://www.ebi.ac.uk/ols/ontologies/uberon/terms?iri=http://purl.obolibrary.org/obo/UBERON_0010314","structure with developmental contribution from neural crest")</f>
        <v/>
      </c>
      <c r="B3553" t="inlineStr">
        <is>
          <t>&lt;http://purl.obolibrary.org/obo/UBERON_0010314&gt;</t>
        </is>
      </c>
      <c r="C3553" t="inlineStr">
        <is>
          <t>layer I of proximal parasubiculum</t>
        </is>
      </c>
      <c r="D3553" t="inlineStr">
        <is>
          <t>&lt;http://purl.obolibrary.org/obo/DHBA_11360&gt;</t>
        </is>
      </c>
    </row>
    <row r="3554">
      <c r="A3554">
        <f>HYPERLINK("https://www.ebi.ac.uk/ols/ontologies/uberon/terms?iri=http://purl.obolibrary.org/obo/UBERON_0010314","structure with developmental contribution from neural crest")</f>
        <v/>
      </c>
      <c r="B3554" t="inlineStr">
        <is>
          <t>&lt;http://purl.obolibrary.org/obo/UBERON_0010314&gt;</t>
        </is>
      </c>
      <c r="C3554" t="inlineStr">
        <is>
          <t>layers II/III of proximal parasubiculum</t>
        </is>
      </c>
      <c r="D3554" t="inlineStr">
        <is>
          <t>&lt;http://purl.obolibrary.org/obo/DHBA_11361&gt;</t>
        </is>
      </c>
    </row>
    <row r="3555">
      <c r="A3555">
        <f>HYPERLINK("https://www.ebi.ac.uk/ols/ontologies/uberon/terms?iri=http://purl.obolibrary.org/obo/UBERON_0010314","structure with developmental contribution from neural crest")</f>
        <v/>
      </c>
      <c r="B3555" t="inlineStr">
        <is>
          <t>&lt;http://purl.obolibrary.org/obo/UBERON_0010314&gt;</t>
        </is>
      </c>
      <c r="C3555" t="inlineStr">
        <is>
          <t>lamina dissecans of proximal parasubiculum</t>
        </is>
      </c>
      <c r="D3555" t="inlineStr">
        <is>
          <t>&lt;http://purl.obolibrary.org/obo/DHBA_11362&gt;</t>
        </is>
      </c>
    </row>
    <row r="3556">
      <c r="A3556">
        <f>HYPERLINK("https://www.ebi.ac.uk/ols/ontologies/uberon/terms?iri=http://purl.obolibrary.org/obo/UBERON_0010314","structure with developmental contribution from neural crest")</f>
        <v/>
      </c>
      <c r="B3556" t="inlineStr">
        <is>
          <t>&lt;http://purl.obolibrary.org/obo/UBERON_0010314&gt;</t>
        </is>
      </c>
      <c r="C3556" t="inlineStr">
        <is>
          <t>distal parasubiculum</t>
        </is>
      </c>
      <c r="D3556" t="inlineStr">
        <is>
          <t>&lt;http://purl.obolibrary.org/obo/DHBA_11365&gt;</t>
        </is>
      </c>
    </row>
    <row r="3557">
      <c r="A3557">
        <f>HYPERLINK("https://www.ebi.ac.uk/ols/ontologies/uberon/terms?iri=http://purl.obolibrary.org/obo/UBERON_0010314","structure with developmental contribution from neural crest")</f>
        <v/>
      </c>
      <c r="B3557" t="inlineStr">
        <is>
          <t>&lt;http://purl.obolibrary.org/obo/UBERON_0010314&gt;</t>
        </is>
      </c>
      <c r="C3557" t="inlineStr">
        <is>
          <t>layer I of distal parasubiculum</t>
        </is>
      </c>
      <c r="D3557" t="inlineStr">
        <is>
          <t>&lt;http://purl.obolibrary.org/obo/DHBA_11366&gt;</t>
        </is>
      </c>
    </row>
    <row r="3558">
      <c r="A3558">
        <f>HYPERLINK("https://www.ebi.ac.uk/ols/ontologies/uberon/terms?iri=http://purl.obolibrary.org/obo/UBERON_0010314","structure with developmental contribution from neural crest")</f>
        <v/>
      </c>
      <c r="B3558" t="inlineStr">
        <is>
          <t>&lt;http://purl.obolibrary.org/obo/UBERON_0010314&gt;</t>
        </is>
      </c>
      <c r="C3558" t="inlineStr">
        <is>
          <t>layers II/III of distal parasubiculum</t>
        </is>
      </c>
      <c r="D3558" t="inlineStr">
        <is>
          <t>&lt;http://purl.obolibrary.org/obo/DHBA_11367&gt;</t>
        </is>
      </c>
    </row>
    <row r="3559">
      <c r="A3559">
        <f>HYPERLINK("https://www.ebi.ac.uk/ols/ontologies/uberon/terms?iri=http://purl.obolibrary.org/obo/UBERON_0010314","structure with developmental contribution from neural crest")</f>
        <v/>
      </c>
      <c r="B3559" t="inlineStr">
        <is>
          <t>&lt;http://purl.obolibrary.org/obo/UBERON_0010314&gt;</t>
        </is>
      </c>
      <c r="C3559" t="inlineStr">
        <is>
          <t>lamina dissecans of distal parasubiculum</t>
        </is>
      </c>
      <c r="D3559" t="inlineStr">
        <is>
          <t>&lt;http://purl.obolibrary.org/obo/DHBA_11368&gt;</t>
        </is>
      </c>
    </row>
    <row r="3560">
      <c r="A3560">
        <f>HYPERLINK("https://www.ebi.ac.uk/ols/ontologies/uberon/terms?iri=http://purl.obolibrary.org/obo/UBERON_0010314","structure with developmental contribution from neural crest")</f>
        <v/>
      </c>
      <c r="B3560" t="inlineStr">
        <is>
          <t>&lt;http://purl.obolibrary.org/obo/UBERON_0010314&gt;</t>
        </is>
      </c>
      <c r="C3560" t="inlineStr">
        <is>
          <t>olfactory part of entorhinal cortex</t>
        </is>
      </c>
      <c r="D3560" t="inlineStr">
        <is>
          <t>&lt;http://purl.obolibrary.org/obo/DHBA_11371&gt;</t>
        </is>
      </c>
    </row>
    <row r="3561">
      <c r="A3561">
        <f>HYPERLINK("https://www.ebi.ac.uk/ols/ontologies/uberon/terms?iri=http://purl.obolibrary.org/obo/UBERON_0010314","structure with developmental contribution from neural crest")</f>
        <v/>
      </c>
      <c r="B3561" t="inlineStr">
        <is>
          <t>&lt;http://purl.obolibrary.org/obo/UBERON_0010314&gt;</t>
        </is>
      </c>
      <c r="C3561" t="inlineStr">
        <is>
          <t>superficial layers of olfactory entorhinal cortex</t>
        </is>
      </c>
      <c r="D3561" t="inlineStr">
        <is>
          <t>&lt;http://purl.obolibrary.org/obo/DHBA_11372&gt;</t>
        </is>
      </c>
    </row>
    <row r="3562">
      <c r="A3562">
        <f>HYPERLINK("https://www.ebi.ac.uk/ols/ontologies/uberon/terms?iri=http://purl.obolibrary.org/obo/UBERON_0010314","structure with developmental contribution from neural crest")</f>
        <v/>
      </c>
      <c r="B3562" t="inlineStr">
        <is>
          <t>&lt;http://purl.obolibrary.org/obo/UBERON_0010314&gt;</t>
        </is>
      </c>
      <c r="C3562" t="inlineStr">
        <is>
          <t>layer I of olfactory entorhinal cortex</t>
        </is>
      </c>
      <c r="D3562" t="inlineStr">
        <is>
          <t>&lt;http://purl.obolibrary.org/obo/DHBA_11373&gt;</t>
        </is>
      </c>
    </row>
    <row r="3563">
      <c r="A3563">
        <f>HYPERLINK("https://www.ebi.ac.uk/ols/ontologies/uberon/terms?iri=http://purl.obolibrary.org/obo/UBERON_0010314","structure with developmental contribution from neural crest")</f>
        <v/>
      </c>
      <c r="B3563" t="inlineStr">
        <is>
          <t>&lt;http://purl.obolibrary.org/obo/UBERON_0010314&gt;</t>
        </is>
      </c>
      <c r="C3563" t="inlineStr">
        <is>
          <t>layer II of olfactory entorhinal cortex</t>
        </is>
      </c>
      <c r="D3563" t="inlineStr">
        <is>
          <t>&lt;http://purl.obolibrary.org/obo/DHBA_11374&gt;</t>
        </is>
      </c>
    </row>
    <row r="3564">
      <c r="A3564">
        <f>HYPERLINK("https://www.ebi.ac.uk/ols/ontologies/uberon/terms?iri=http://purl.obolibrary.org/obo/UBERON_0010314","structure with developmental contribution from neural crest")</f>
        <v/>
      </c>
      <c r="B3564" t="inlineStr">
        <is>
          <t>&lt;http://purl.obolibrary.org/obo/UBERON_0010314&gt;</t>
        </is>
      </c>
      <c r="C3564" t="inlineStr">
        <is>
          <t>layer III of olfactory entorhinal cortex</t>
        </is>
      </c>
      <c r="D3564" t="inlineStr">
        <is>
          <t>&lt;http://purl.obolibrary.org/obo/DHBA_11375&gt;</t>
        </is>
      </c>
    </row>
    <row r="3565">
      <c r="A3565">
        <f>HYPERLINK("https://www.ebi.ac.uk/ols/ontologies/uberon/terms?iri=http://purl.obolibrary.org/obo/UBERON_0010314","structure with developmental contribution from neural crest")</f>
        <v/>
      </c>
      <c r="B3565" t="inlineStr">
        <is>
          <t>&lt;http://purl.obolibrary.org/obo/UBERON_0010314&gt;</t>
        </is>
      </c>
      <c r="C3565" t="inlineStr">
        <is>
          <t>layer IIIa of olfactory entorhinal cortex</t>
        </is>
      </c>
      <c r="D3565" t="inlineStr">
        <is>
          <t>&lt;http://purl.obolibrary.org/obo/DHBA_11376&gt;</t>
        </is>
      </c>
    </row>
    <row r="3566">
      <c r="A3566">
        <f>HYPERLINK("https://www.ebi.ac.uk/ols/ontologies/uberon/terms?iri=http://purl.obolibrary.org/obo/UBERON_0010314","structure with developmental contribution from neural crest")</f>
        <v/>
      </c>
      <c r="B3566" t="inlineStr">
        <is>
          <t>&lt;http://purl.obolibrary.org/obo/UBERON_0010314&gt;</t>
        </is>
      </c>
      <c r="C3566" t="inlineStr">
        <is>
          <t>layer IIIb of olfactory entorhinal cortex</t>
        </is>
      </c>
      <c r="D3566" t="inlineStr">
        <is>
          <t>&lt;http://purl.obolibrary.org/obo/DHBA_11377&gt;</t>
        </is>
      </c>
    </row>
    <row r="3567">
      <c r="A3567">
        <f>HYPERLINK("https://www.ebi.ac.uk/ols/ontologies/uberon/terms?iri=http://purl.obolibrary.org/obo/UBERON_0010314","structure with developmental contribution from neural crest")</f>
        <v/>
      </c>
      <c r="B3567" t="inlineStr">
        <is>
          <t>&lt;http://purl.obolibrary.org/obo/UBERON_0010314&gt;</t>
        </is>
      </c>
      <c r="C3567" t="inlineStr">
        <is>
          <t>deep layers of olfactory entorhinal cortex</t>
        </is>
      </c>
      <c r="D3567" t="inlineStr">
        <is>
          <t>&lt;http://purl.obolibrary.org/obo/DHBA_11378&gt;</t>
        </is>
      </c>
    </row>
    <row r="3568">
      <c r="A3568">
        <f>HYPERLINK("https://www.ebi.ac.uk/ols/ontologies/uberon/terms?iri=http://purl.obolibrary.org/obo/UBERON_0010314","structure with developmental contribution from neural crest")</f>
        <v/>
      </c>
      <c r="B3568" t="inlineStr">
        <is>
          <t>&lt;http://purl.obolibrary.org/obo/UBERON_0010314&gt;</t>
        </is>
      </c>
      <c r="C3568" t="inlineStr">
        <is>
          <t>layer V of olfactory entorhinal cortex</t>
        </is>
      </c>
      <c r="D3568" t="inlineStr">
        <is>
          <t>&lt;http://purl.obolibrary.org/obo/DHBA_11379&gt;</t>
        </is>
      </c>
    </row>
    <row r="3569">
      <c r="A3569">
        <f>HYPERLINK("https://www.ebi.ac.uk/ols/ontologies/uberon/terms?iri=http://purl.obolibrary.org/obo/UBERON_0010314","structure with developmental contribution from neural crest")</f>
        <v/>
      </c>
      <c r="B3569" t="inlineStr">
        <is>
          <t>&lt;http://purl.obolibrary.org/obo/UBERON_0010314&gt;</t>
        </is>
      </c>
      <c r="C3569" t="inlineStr">
        <is>
          <t>layer VI of olfactory entorhinal cortex</t>
        </is>
      </c>
      <c r="D3569" t="inlineStr">
        <is>
          <t>&lt;http://purl.obolibrary.org/obo/DHBA_11380&gt;</t>
        </is>
      </c>
    </row>
    <row r="3570">
      <c r="A3570">
        <f>HYPERLINK("https://www.ebi.ac.uk/ols/ontologies/uberon/terms?iri=http://purl.obolibrary.org/obo/UBERON_0010314","structure with developmental contribution from neural crest")</f>
        <v/>
      </c>
      <c r="B3570" t="inlineStr">
        <is>
          <t>&lt;http://purl.obolibrary.org/obo/UBERON_0010314&gt;</t>
        </is>
      </c>
      <c r="C3570" t="inlineStr">
        <is>
          <t>rostral part of entorhinal cortex</t>
        </is>
      </c>
      <c r="D3570" t="inlineStr">
        <is>
          <t>&lt;http://purl.obolibrary.org/obo/DHBA_11381&gt;</t>
        </is>
      </c>
    </row>
    <row r="3571">
      <c r="A3571">
        <f>HYPERLINK("https://www.ebi.ac.uk/ols/ontologies/uberon/terms?iri=http://purl.obolibrary.org/obo/UBERON_0010314","structure with developmental contribution from neural crest")</f>
        <v/>
      </c>
      <c r="B3571" t="inlineStr">
        <is>
          <t>&lt;http://purl.obolibrary.org/obo/UBERON_0010314&gt;</t>
        </is>
      </c>
      <c r="C3571" t="inlineStr">
        <is>
          <t>superficial layers of rostral entorhinal cortex</t>
        </is>
      </c>
      <c r="D3571" t="inlineStr">
        <is>
          <t>&lt;http://purl.obolibrary.org/obo/DHBA_11382&gt;</t>
        </is>
      </c>
    </row>
    <row r="3572">
      <c r="A3572">
        <f>HYPERLINK("https://www.ebi.ac.uk/ols/ontologies/uberon/terms?iri=http://purl.obolibrary.org/obo/UBERON_0010314","structure with developmental contribution from neural crest")</f>
        <v/>
      </c>
      <c r="B3572" t="inlineStr">
        <is>
          <t>&lt;http://purl.obolibrary.org/obo/UBERON_0010314&gt;</t>
        </is>
      </c>
      <c r="C3572" t="inlineStr">
        <is>
          <t>layer I of rostral entorhinal cortex</t>
        </is>
      </c>
      <c r="D3572" t="inlineStr">
        <is>
          <t>&lt;http://purl.obolibrary.org/obo/DHBA_11383&gt;</t>
        </is>
      </c>
    </row>
    <row r="3573">
      <c r="A3573">
        <f>HYPERLINK("https://www.ebi.ac.uk/ols/ontologies/uberon/terms?iri=http://purl.obolibrary.org/obo/UBERON_0010314","structure with developmental contribution from neural crest")</f>
        <v/>
      </c>
      <c r="B3573" t="inlineStr">
        <is>
          <t>&lt;http://purl.obolibrary.org/obo/UBERON_0010314&gt;</t>
        </is>
      </c>
      <c r="C3573" t="inlineStr">
        <is>
          <t>layer II of rostral entorhinal cortex</t>
        </is>
      </c>
      <c r="D3573" t="inlineStr">
        <is>
          <t>&lt;http://purl.obolibrary.org/obo/DHBA_11384&gt;</t>
        </is>
      </c>
    </row>
    <row r="3574">
      <c r="A3574">
        <f>HYPERLINK("https://www.ebi.ac.uk/ols/ontologies/uberon/terms?iri=http://purl.obolibrary.org/obo/UBERON_0010314","structure with developmental contribution from neural crest")</f>
        <v/>
      </c>
      <c r="B3574" t="inlineStr">
        <is>
          <t>&lt;http://purl.obolibrary.org/obo/UBERON_0010314&gt;</t>
        </is>
      </c>
      <c r="C3574" t="inlineStr">
        <is>
          <t>layer III of rostral entorhinal cortex</t>
        </is>
      </c>
      <c r="D3574" t="inlineStr">
        <is>
          <t>&lt;http://purl.obolibrary.org/obo/DHBA_11385&gt;</t>
        </is>
      </c>
    </row>
    <row r="3575">
      <c r="A3575">
        <f>HYPERLINK("https://www.ebi.ac.uk/ols/ontologies/uberon/terms?iri=http://purl.obolibrary.org/obo/UBERON_0010314","structure with developmental contribution from neural crest")</f>
        <v/>
      </c>
      <c r="B3575" t="inlineStr">
        <is>
          <t>&lt;http://purl.obolibrary.org/obo/UBERON_0010314&gt;</t>
        </is>
      </c>
      <c r="C3575" t="inlineStr">
        <is>
          <t>layer IIIa of rostral entorhinal cortex</t>
        </is>
      </c>
      <c r="D3575" t="inlineStr">
        <is>
          <t>&lt;http://purl.obolibrary.org/obo/DHBA_11386&gt;</t>
        </is>
      </c>
    </row>
    <row r="3576">
      <c r="A3576">
        <f>HYPERLINK("https://www.ebi.ac.uk/ols/ontologies/uberon/terms?iri=http://purl.obolibrary.org/obo/UBERON_0010314","structure with developmental contribution from neural crest")</f>
        <v/>
      </c>
      <c r="B3576" t="inlineStr">
        <is>
          <t>&lt;http://purl.obolibrary.org/obo/UBERON_0010314&gt;</t>
        </is>
      </c>
      <c r="C3576" t="inlineStr">
        <is>
          <t>layer IIIb of rostral entorhinal cortex</t>
        </is>
      </c>
      <c r="D3576" t="inlineStr">
        <is>
          <t>&lt;http://purl.obolibrary.org/obo/DHBA_11387&gt;</t>
        </is>
      </c>
    </row>
    <row r="3577">
      <c r="A3577">
        <f>HYPERLINK("https://www.ebi.ac.uk/ols/ontologies/uberon/terms?iri=http://purl.obolibrary.org/obo/UBERON_0010314","structure with developmental contribution from neural crest")</f>
        <v/>
      </c>
      <c r="B3577" t="inlineStr">
        <is>
          <t>&lt;http://purl.obolibrary.org/obo/UBERON_0010314&gt;</t>
        </is>
      </c>
      <c r="C3577" t="inlineStr">
        <is>
          <t>deep layers of rostral entorhinal cortex</t>
        </is>
      </c>
      <c r="D3577" t="inlineStr">
        <is>
          <t>&lt;http://purl.obolibrary.org/obo/DHBA_11388&gt;</t>
        </is>
      </c>
    </row>
    <row r="3578">
      <c r="A3578">
        <f>HYPERLINK("https://www.ebi.ac.uk/ols/ontologies/uberon/terms?iri=http://purl.obolibrary.org/obo/UBERON_0010314","structure with developmental contribution from neural crest")</f>
        <v/>
      </c>
      <c r="B3578" t="inlineStr">
        <is>
          <t>&lt;http://purl.obolibrary.org/obo/UBERON_0010314&gt;</t>
        </is>
      </c>
      <c r="C3578" t="inlineStr">
        <is>
          <t>layer V of rostral entorhinal cortex</t>
        </is>
      </c>
      <c r="D3578" t="inlineStr">
        <is>
          <t>&lt;http://purl.obolibrary.org/obo/DHBA_11389&gt;</t>
        </is>
      </c>
    </row>
    <row r="3579">
      <c r="A3579">
        <f>HYPERLINK("https://www.ebi.ac.uk/ols/ontologies/uberon/terms?iri=http://purl.obolibrary.org/obo/UBERON_0010314","structure with developmental contribution from neural crest")</f>
        <v/>
      </c>
      <c r="B3579" t="inlineStr">
        <is>
          <t>&lt;http://purl.obolibrary.org/obo/UBERON_0010314&gt;</t>
        </is>
      </c>
      <c r="C3579" t="inlineStr">
        <is>
          <t>layer VI of rostral entorhinal cortex</t>
        </is>
      </c>
      <c r="D3579" t="inlineStr">
        <is>
          <t>&lt;http://purl.obolibrary.org/obo/DHBA_11390&gt;</t>
        </is>
      </c>
    </row>
    <row r="3580">
      <c r="A3580">
        <f>HYPERLINK("https://www.ebi.ac.uk/ols/ontologies/uberon/terms?iri=http://purl.obolibrary.org/obo/UBERON_0010314","structure with developmental contribution from neural crest")</f>
        <v/>
      </c>
      <c r="B3580" t="inlineStr">
        <is>
          <t>&lt;http://purl.obolibrary.org/obo/UBERON_0010314&gt;</t>
        </is>
      </c>
      <c r="C3580" t="inlineStr">
        <is>
          <t>laterorostral part of entorhinal cortex</t>
        </is>
      </c>
      <c r="D3580" t="inlineStr">
        <is>
          <t>&lt;http://purl.obolibrary.org/obo/DHBA_11391&gt;</t>
        </is>
      </c>
    </row>
    <row r="3581">
      <c r="A3581">
        <f>HYPERLINK("https://www.ebi.ac.uk/ols/ontologies/uberon/terms?iri=http://purl.obolibrary.org/obo/UBERON_0010314","structure with developmental contribution from neural crest")</f>
        <v/>
      </c>
      <c r="B3581" t="inlineStr">
        <is>
          <t>&lt;http://purl.obolibrary.org/obo/UBERON_0010314&gt;</t>
        </is>
      </c>
      <c r="C3581" t="inlineStr">
        <is>
          <t>superficial layers of laterorostral entorhinal cortex</t>
        </is>
      </c>
      <c r="D3581" t="inlineStr">
        <is>
          <t>&lt;http://purl.obolibrary.org/obo/DHBA_11392&gt;</t>
        </is>
      </c>
    </row>
    <row r="3582">
      <c r="A3582">
        <f>HYPERLINK("https://www.ebi.ac.uk/ols/ontologies/uberon/terms?iri=http://purl.obolibrary.org/obo/UBERON_0010314","structure with developmental contribution from neural crest")</f>
        <v/>
      </c>
      <c r="B3582" t="inlineStr">
        <is>
          <t>&lt;http://purl.obolibrary.org/obo/UBERON_0010314&gt;</t>
        </is>
      </c>
      <c r="C3582" t="inlineStr">
        <is>
          <t>layer I of laterorostral entorhinal cortex</t>
        </is>
      </c>
      <c r="D3582" t="inlineStr">
        <is>
          <t>&lt;http://purl.obolibrary.org/obo/DHBA_11393&gt;</t>
        </is>
      </c>
    </row>
    <row r="3583">
      <c r="A3583">
        <f>HYPERLINK("https://www.ebi.ac.uk/ols/ontologies/uberon/terms?iri=http://purl.obolibrary.org/obo/UBERON_0010314","structure with developmental contribution from neural crest")</f>
        <v/>
      </c>
      <c r="B3583" t="inlineStr">
        <is>
          <t>&lt;http://purl.obolibrary.org/obo/UBERON_0010314&gt;</t>
        </is>
      </c>
      <c r="C3583" t="inlineStr">
        <is>
          <t>layer II of laterorostral entorhinal cortex</t>
        </is>
      </c>
      <c r="D3583" t="inlineStr">
        <is>
          <t>&lt;http://purl.obolibrary.org/obo/DHBA_11394&gt;</t>
        </is>
      </c>
    </row>
    <row r="3584">
      <c r="A3584">
        <f>HYPERLINK("https://www.ebi.ac.uk/ols/ontologies/uberon/terms?iri=http://purl.obolibrary.org/obo/UBERON_0010314","structure with developmental contribution from neural crest")</f>
        <v/>
      </c>
      <c r="B3584" t="inlineStr">
        <is>
          <t>&lt;http://purl.obolibrary.org/obo/UBERON_0010314&gt;</t>
        </is>
      </c>
      <c r="C3584" t="inlineStr">
        <is>
          <t>layer III of laterorostral entorhinal cortex</t>
        </is>
      </c>
      <c r="D3584" t="inlineStr">
        <is>
          <t>&lt;http://purl.obolibrary.org/obo/DHBA_11395&gt;</t>
        </is>
      </c>
    </row>
    <row r="3585">
      <c r="A3585">
        <f>HYPERLINK("https://www.ebi.ac.uk/ols/ontologies/uberon/terms?iri=http://purl.obolibrary.org/obo/UBERON_0010314","structure with developmental contribution from neural crest")</f>
        <v/>
      </c>
      <c r="B3585" t="inlineStr">
        <is>
          <t>&lt;http://purl.obolibrary.org/obo/UBERON_0010314&gt;</t>
        </is>
      </c>
      <c r="C3585" t="inlineStr">
        <is>
          <t>layer IIIa of laterorostral entorhinal cortex</t>
        </is>
      </c>
      <c r="D3585" t="inlineStr">
        <is>
          <t>&lt;http://purl.obolibrary.org/obo/DHBA_11396&gt;</t>
        </is>
      </c>
    </row>
    <row r="3586">
      <c r="A3586">
        <f>HYPERLINK("https://www.ebi.ac.uk/ols/ontologies/uberon/terms?iri=http://purl.obolibrary.org/obo/UBERON_0010314","structure with developmental contribution from neural crest")</f>
        <v/>
      </c>
      <c r="B3586" t="inlineStr">
        <is>
          <t>&lt;http://purl.obolibrary.org/obo/UBERON_0010314&gt;</t>
        </is>
      </c>
      <c r="C3586" t="inlineStr">
        <is>
          <t>layer IIIb of laterorostral entorhinal cortex</t>
        </is>
      </c>
      <c r="D3586" t="inlineStr">
        <is>
          <t>&lt;http://purl.obolibrary.org/obo/DHBA_11397&gt;</t>
        </is>
      </c>
    </row>
    <row r="3587">
      <c r="A3587">
        <f>HYPERLINK("https://www.ebi.ac.uk/ols/ontologies/uberon/terms?iri=http://purl.obolibrary.org/obo/UBERON_0010314","structure with developmental contribution from neural crest")</f>
        <v/>
      </c>
      <c r="B3587" t="inlineStr">
        <is>
          <t>&lt;http://purl.obolibrary.org/obo/UBERON_0010314&gt;</t>
        </is>
      </c>
      <c r="C3587" t="inlineStr">
        <is>
          <t>deep layers of laterorostral entorhinal cortex</t>
        </is>
      </c>
      <c r="D3587" t="inlineStr">
        <is>
          <t>&lt;http://purl.obolibrary.org/obo/DHBA_11398&gt;</t>
        </is>
      </c>
    </row>
    <row r="3588">
      <c r="A3588">
        <f>HYPERLINK("https://www.ebi.ac.uk/ols/ontologies/uberon/terms?iri=http://purl.obolibrary.org/obo/UBERON_0010314","structure with developmental contribution from neural crest")</f>
        <v/>
      </c>
      <c r="B3588" t="inlineStr">
        <is>
          <t>&lt;http://purl.obolibrary.org/obo/UBERON_0010314&gt;</t>
        </is>
      </c>
      <c r="C3588" t="inlineStr">
        <is>
          <t>layer V of laterorostral entorhinal cortex</t>
        </is>
      </c>
      <c r="D3588" t="inlineStr">
        <is>
          <t>&lt;http://purl.obolibrary.org/obo/DHBA_11399&gt;</t>
        </is>
      </c>
    </row>
    <row r="3589">
      <c r="A3589">
        <f>HYPERLINK("https://www.ebi.ac.uk/ols/ontologies/uberon/terms?iri=http://purl.obolibrary.org/obo/UBERON_0010314","structure with developmental contribution from neural crest")</f>
        <v/>
      </c>
      <c r="B3589" t="inlineStr">
        <is>
          <t>&lt;http://purl.obolibrary.org/obo/UBERON_0010314&gt;</t>
        </is>
      </c>
      <c r="C3589" t="inlineStr">
        <is>
          <t>layer VI of laterorostral entorhinal cortex</t>
        </is>
      </c>
      <c r="D3589" t="inlineStr">
        <is>
          <t>&lt;http://purl.obolibrary.org/obo/DHBA_11400&gt;</t>
        </is>
      </c>
    </row>
    <row r="3590">
      <c r="A3590">
        <f>HYPERLINK("https://www.ebi.ac.uk/ols/ontologies/uberon/terms?iri=http://purl.obolibrary.org/obo/UBERON_0010314","structure with developmental contribution from neural crest")</f>
        <v/>
      </c>
      <c r="B3590" t="inlineStr">
        <is>
          <t>&lt;http://purl.obolibrary.org/obo/UBERON_0010314&gt;</t>
        </is>
      </c>
      <c r="C3590" t="inlineStr">
        <is>
          <t>medial intermediate part of entorhinal cortex</t>
        </is>
      </c>
      <c r="D3590" t="inlineStr">
        <is>
          <t>&lt;http://purl.obolibrary.org/obo/DHBA_11401&gt;</t>
        </is>
      </c>
    </row>
    <row r="3591">
      <c r="A3591">
        <f>HYPERLINK("https://www.ebi.ac.uk/ols/ontologies/uberon/terms?iri=http://purl.obolibrary.org/obo/UBERON_0010314","structure with developmental contribution from neural crest")</f>
        <v/>
      </c>
      <c r="B3591" t="inlineStr">
        <is>
          <t>&lt;http://purl.obolibrary.org/obo/UBERON_0010314&gt;</t>
        </is>
      </c>
      <c r="C3591" t="inlineStr">
        <is>
          <t>superficial layers of medial intermediate entorhinal cortex</t>
        </is>
      </c>
      <c r="D3591" t="inlineStr">
        <is>
          <t>&lt;http://purl.obolibrary.org/obo/DHBA_11402&gt;</t>
        </is>
      </c>
    </row>
    <row r="3592">
      <c r="A3592">
        <f>HYPERLINK("https://www.ebi.ac.uk/ols/ontologies/uberon/terms?iri=http://purl.obolibrary.org/obo/UBERON_0010314","structure with developmental contribution from neural crest")</f>
        <v/>
      </c>
      <c r="B3592" t="inlineStr">
        <is>
          <t>&lt;http://purl.obolibrary.org/obo/UBERON_0010314&gt;</t>
        </is>
      </c>
      <c r="C3592" t="inlineStr">
        <is>
          <t>layer I of medial intermediate entorhinal cortex</t>
        </is>
      </c>
      <c r="D3592" t="inlineStr">
        <is>
          <t>&lt;http://purl.obolibrary.org/obo/DHBA_11403&gt;</t>
        </is>
      </c>
    </row>
    <row r="3593">
      <c r="A3593">
        <f>HYPERLINK("https://www.ebi.ac.uk/ols/ontologies/uberon/terms?iri=http://purl.obolibrary.org/obo/UBERON_0010314","structure with developmental contribution from neural crest")</f>
        <v/>
      </c>
      <c r="B3593" t="inlineStr">
        <is>
          <t>&lt;http://purl.obolibrary.org/obo/UBERON_0010314&gt;</t>
        </is>
      </c>
      <c r="C3593" t="inlineStr">
        <is>
          <t>layer II of medial intermediate entorhinal cortex</t>
        </is>
      </c>
      <c r="D3593" t="inlineStr">
        <is>
          <t>&lt;http://purl.obolibrary.org/obo/DHBA_11404&gt;</t>
        </is>
      </c>
    </row>
    <row r="3594">
      <c r="A3594">
        <f>HYPERLINK("https://www.ebi.ac.uk/ols/ontologies/uberon/terms?iri=http://purl.obolibrary.org/obo/UBERON_0010314","structure with developmental contribution from neural crest")</f>
        <v/>
      </c>
      <c r="B3594" t="inlineStr">
        <is>
          <t>&lt;http://purl.obolibrary.org/obo/UBERON_0010314&gt;</t>
        </is>
      </c>
      <c r="C3594" t="inlineStr">
        <is>
          <t>layer III of medial intermediate entorhinal cortex</t>
        </is>
      </c>
      <c r="D3594" t="inlineStr">
        <is>
          <t>&lt;http://purl.obolibrary.org/obo/DHBA_11405&gt;</t>
        </is>
      </c>
    </row>
    <row r="3595">
      <c r="A3595">
        <f>HYPERLINK("https://www.ebi.ac.uk/ols/ontologies/uberon/terms?iri=http://purl.obolibrary.org/obo/UBERON_0010314","structure with developmental contribution from neural crest")</f>
        <v/>
      </c>
      <c r="B3595" t="inlineStr">
        <is>
          <t>&lt;http://purl.obolibrary.org/obo/UBERON_0010314&gt;</t>
        </is>
      </c>
      <c r="C3595" t="inlineStr">
        <is>
          <t>layer IIIa of medial intermediate entorhinal cortex</t>
        </is>
      </c>
      <c r="D3595" t="inlineStr">
        <is>
          <t>&lt;http://purl.obolibrary.org/obo/DHBA_11406&gt;</t>
        </is>
      </c>
    </row>
    <row r="3596">
      <c r="A3596">
        <f>HYPERLINK("https://www.ebi.ac.uk/ols/ontologies/uberon/terms?iri=http://purl.obolibrary.org/obo/UBERON_0010314","structure with developmental contribution from neural crest")</f>
        <v/>
      </c>
      <c r="B3596" t="inlineStr">
        <is>
          <t>&lt;http://purl.obolibrary.org/obo/UBERON_0010314&gt;</t>
        </is>
      </c>
      <c r="C3596" t="inlineStr">
        <is>
          <t>layer IIIb of medial intermediate entorhinal cortex</t>
        </is>
      </c>
      <c r="D3596" t="inlineStr">
        <is>
          <t>&lt;http://purl.obolibrary.org/obo/DHBA_11407&gt;</t>
        </is>
      </c>
    </row>
    <row r="3597">
      <c r="A3597">
        <f>HYPERLINK("https://www.ebi.ac.uk/ols/ontologies/uberon/terms?iri=http://purl.obolibrary.org/obo/UBERON_0010314","structure with developmental contribution from neural crest")</f>
        <v/>
      </c>
      <c r="B3597" t="inlineStr">
        <is>
          <t>&lt;http://purl.obolibrary.org/obo/UBERON_0010314&gt;</t>
        </is>
      </c>
      <c r="C3597" t="inlineStr">
        <is>
          <t>lamina dissecans of medial intermediate entorhinal cortex</t>
        </is>
      </c>
      <c r="D3597" t="inlineStr">
        <is>
          <t>&lt;http://purl.obolibrary.org/obo/DHBA_11408&gt;</t>
        </is>
      </c>
    </row>
    <row r="3598">
      <c r="A3598">
        <f>HYPERLINK("https://www.ebi.ac.uk/ols/ontologies/uberon/terms?iri=http://purl.obolibrary.org/obo/UBERON_0010314","structure with developmental contribution from neural crest")</f>
        <v/>
      </c>
      <c r="B3598" t="inlineStr">
        <is>
          <t>&lt;http://purl.obolibrary.org/obo/UBERON_0010314&gt;</t>
        </is>
      </c>
      <c r="C3598" t="inlineStr">
        <is>
          <t>deep layers of medial intermediate entorhinal cortex</t>
        </is>
      </c>
      <c r="D3598" t="inlineStr">
        <is>
          <t>&lt;http://purl.obolibrary.org/obo/DHBA_11409&gt;</t>
        </is>
      </c>
    </row>
    <row r="3599">
      <c r="A3599">
        <f>HYPERLINK("https://www.ebi.ac.uk/ols/ontologies/uberon/terms?iri=http://purl.obolibrary.org/obo/UBERON_0010314","structure with developmental contribution from neural crest")</f>
        <v/>
      </c>
      <c r="B3599" t="inlineStr">
        <is>
          <t>&lt;http://purl.obolibrary.org/obo/UBERON_0010314&gt;</t>
        </is>
      </c>
      <c r="C3599" t="inlineStr">
        <is>
          <t>layer V of medial intermediate entorhinal cortex</t>
        </is>
      </c>
      <c r="D3599" t="inlineStr">
        <is>
          <t>&lt;http://purl.obolibrary.org/obo/DHBA_11410&gt;</t>
        </is>
      </c>
    </row>
    <row r="3600">
      <c r="A3600">
        <f>HYPERLINK("https://www.ebi.ac.uk/ols/ontologies/uberon/terms?iri=http://purl.obolibrary.org/obo/UBERON_0010314","structure with developmental contribution from neural crest")</f>
        <v/>
      </c>
      <c r="B3600" t="inlineStr">
        <is>
          <t>&lt;http://purl.obolibrary.org/obo/UBERON_0010314&gt;</t>
        </is>
      </c>
      <c r="C3600" t="inlineStr">
        <is>
          <t>layer VI of medial intermediate entorhinal cortex</t>
        </is>
      </c>
      <c r="D3600" t="inlineStr">
        <is>
          <t>&lt;http://purl.obolibrary.org/obo/DHBA_11411&gt;</t>
        </is>
      </c>
    </row>
    <row r="3601">
      <c r="A3601">
        <f>HYPERLINK("https://www.ebi.ac.uk/ols/ontologies/uberon/terms?iri=http://purl.obolibrary.org/obo/UBERON_0010314","structure with developmental contribution from neural crest")</f>
        <v/>
      </c>
      <c r="B3601" t="inlineStr">
        <is>
          <t>&lt;http://purl.obolibrary.org/obo/UBERON_0010314&gt;</t>
        </is>
      </c>
      <c r="C3601" t="inlineStr">
        <is>
          <t>lateral intermediate part of entorhinal cortex</t>
        </is>
      </c>
      <c r="D3601" t="inlineStr">
        <is>
          <t>&lt;http://purl.obolibrary.org/obo/DHBA_11412&gt;</t>
        </is>
      </c>
    </row>
    <row r="3602">
      <c r="A3602">
        <f>HYPERLINK("https://www.ebi.ac.uk/ols/ontologies/uberon/terms?iri=http://purl.obolibrary.org/obo/UBERON_0010314","structure with developmental contribution from neural crest")</f>
        <v/>
      </c>
      <c r="B3602" t="inlineStr">
        <is>
          <t>&lt;http://purl.obolibrary.org/obo/UBERON_0010314&gt;</t>
        </is>
      </c>
      <c r="C3602" t="inlineStr">
        <is>
          <t>superficial layers of lateral intermediate entorhinal cortex</t>
        </is>
      </c>
      <c r="D3602" t="inlineStr">
        <is>
          <t>&lt;http://purl.obolibrary.org/obo/DHBA_11413&gt;</t>
        </is>
      </c>
    </row>
    <row r="3603">
      <c r="A3603">
        <f>HYPERLINK("https://www.ebi.ac.uk/ols/ontologies/uberon/terms?iri=http://purl.obolibrary.org/obo/UBERON_0010314","structure with developmental contribution from neural crest")</f>
        <v/>
      </c>
      <c r="B3603" t="inlineStr">
        <is>
          <t>&lt;http://purl.obolibrary.org/obo/UBERON_0010314&gt;</t>
        </is>
      </c>
      <c r="C3603" t="inlineStr">
        <is>
          <t>layer I of lateral intermediate entorhinal cortex</t>
        </is>
      </c>
      <c r="D3603" t="inlineStr">
        <is>
          <t>&lt;http://purl.obolibrary.org/obo/DHBA_11414&gt;</t>
        </is>
      </c>
    </row>
    <row r="3604">
      <c r="A3604">
        <f>HYPERLINK("https://www.ebi.ac.uk/ols/ontologies/uberon/terms?iri=http://purl.obolibrary.org/obo/UBERON_0010314","structure with developmental contribution from neural crest")</f>
        <v/>
      </c>
      <c r="B3604" t="inlineStr">
        <is>
          <t>&lt;http://purl.obolibrary.org/obo/UBERON_0010314&gt;</t>
        </is>
      </c>
      <c r="C3604" t="inlineStr">
        <is>
          <t>layer II of lateral intermediate entorhinal cortex</t>
        </is>
      </c>
      <c r="D3604" t="inlineStr">
        <is>
          <t>&lt;http://purl.obolibrary.org/obo/DHBA_11415&gt;</t>
        </is>
      </c>
    </row>
    <row r="3605">
      <c r="A3605">
        <f>HYPERLINK("https://www.ebi.ac.uk/ols/ontologies/uberon/terms?iri=http://purl.obolibrary.org/obo/UBERON_0010314","structure with developmental contribution from neural crest")</f>
        <v/>
      </c>
      <c r="B3605" t="inlineStr">
        <is>
          <t>&lt;http://purl.obolibrary.org/obo/UBERON_0010314&gt;</t>
        </is>
      </c>
      <c r="C3605" t="inlineStr">
        <is>
          <t>layer III of lateral intermediate entorhinal cortex</t>
        </is>
      </c>
      <c r="D3605" t="inlineStr">
        <is>
          <t>&lt;http://purl.obolibrary.org/obo/DHBA_11416&gt;</t>
        </is>
      </c>
    </row>
    <row r="3606">
      <c r="A3606">
        <f>HYPERLINK("https://www.ebi.ac.uk/ols/ontologies/uberon/terms?iri=http://purl.obolibrary.org/obo/UBERON_0010314","structure with developmental contribution from neural crest")</f>
        <v/>
      </c>
      <c r="B3606" t="inlineStr">
        <is>
          <t>&lt;http://purl.obolibrary.org/obo/UBERON_0010314&gt;</t>
        </is>
      </c>
      <c r="C3606" t="inlineStr">
        <is>
          <t>layer IIIa of lateral intermediate entorhinal cortex</t>
        </is>
      </c>
      <c r="D3606" t="inlineStr">
        <is>
          <t>&lt;http://purl.obolibrary.org/obo/DHBA_11417&gt;</t>
        </is>
      </c>
    </row>
    <row r="3607">
      <c r="A3607">
        <f>HYPERLINK("https://www.ebi.ac.uk/ols/ontologies/uberon/terms?iri=http://purl.obolibrary.org/obo/UBERON_0010314","structure with developmental contribution from neural crest")</f>
        <v/>
      </c>
      <c r="B3607" t="inlineStr">
        <is>
          <t>&lt;http://purl.obolibrary.org/obo/UBERON_0010314&gt;</t>
        </is>
      </c>
      <c r="C3607" t="inlineStr">
        <is>
          <t>layer IIIb of lateral intermediate entorhinal cortex</t>
        </is>
      </c>
      <c r="D3607" t="inlineStr">
        <is>
          <t>&lt;http://purl.obolibrary.org/obo/DHBA_11418&gt;</t>
        </is>
      </c>
    </row>
    <row r="3608">
      <c r="A3608">
        <f>HYPERLINK("https://www.ebi.ac.uk/ols/ontologies/uberon/terms?iri=http://purl.obolibrary.org/obo/UBERON_0010314","structure with developmental contribution from neural crest")</f>
        <v/>
      </c>
      <c r="B3608" t="inlineStr">
        <is>
          <t>&lt;http://purl.obolibrary.org/obo/UBERON_0010314&gt;</t>
        </is>
      </c>
      <c r="C3608" t="inlineStr">
        <is>
          <t>lamina dissecans of lateral intermediate entorhinal cortex</t>
        </is>
      </c>
      <c r="D3608" t="inlineStr">
        <is>
          <t>&lt;http://purl.obolibrary.org/obo/DHBA_11419&gt;</t>
        </is>
      </c>
    </row>
    <row r="3609">
      <c r="A3609">
        <f>HYPERLINK("https://www.ebi.ac.uk/ols/ontologies/uberon/terms?iri=http://purl.obolibrary.org/obo/UBERON_0010314","structure with developmental contribution from neural crest")</f>
        <v/>
      </c>
      <c r="B3609" t="inlineStr">
        <is>
          <t>&lt;http://purl.obolibrary.org/obo/UBERON_0010314&gt;</t>
        </is>
      </c>
      <c r="C3609" t="inlineStr">
        <is>
          <t>deep layers of lateral intermediate entorhinal cortex</t>
        </is>
      </c>
      <c r="D3609" t="inlineStr">
        <is>
          <t>&lt;http://purl.obolibrary.org/obo/DHBA_11420&gt;</t>
        </is>
      </c>
    </row>
    <row r="3610">
      <c r="A3610">
        <f>HYPERLINK("https://www.ebi.ac.uk/ols/ontologies/uberon/terms?iri=http://purl.obolibrary.org/obo/UBERON_0010314","structure with developmental contribution from neural crest")</f>
        <v/>
      </c>
      <c r="B3610" t="inlineStr">
        <is>
          <t>&lt;http://purl.obolibrary.org/obo/UBERON_0010314&gt;</t>
        </is>
      </c>
      <c r="C3610" t="inlineStr">
        <is>
          <t>layer V of lateral intermediate entorhinal cortex</t>
        </is>
      </c>
      <c r="D3610" t="inlineStr">
        <is>
          <t>&lt;http://purl.obolibrary.org/obo/DHBA_11421&gt;</t>
        </is>
      </c>
    </row>
    <row r="3611">
      <c r="A3611">
        <f>HYPERLINK("https://www.ebi.ac.uk/ols/ontologies/uberon/terms?iri=http://purl.obolibrary.org/obo/UBERON_0010314","structure with developmental contribution from neural crest")</f>
        <v/>
      </c>
      <c r="B3611" t="inlineStr">
        <is>
          <t>&lt;http://purl.obolibrary.org/obo/UBERON_0010314&gt;</t>
        </is>
      </c>
      <c r="C3611" t="inlineStr">
        <is>
          <t>layer VI of lateral intermediate entorhinal cortex</t>
        </is>
      </c>
      <c r="D3611" t="inlineStr">
        <is>
          <t>&lt;http://purl.obolibrary.org/obo/DHBA_11422&gt;</t>
        </is>
      </c>
    </row>
    <row r="3612">
      <c r="A3612">
        <f>HYPERLINK("https://www.ebi.ac.uk/ols/ontologies/uberon/terms?iri=http://purl.obolibrary.org/obo/UBERON_0010314","structure with developmental contribution from neural crest")</f>
        <v/>
      </c>
      <c r="B3612" t="inlineStr">
        <is>
          <t>&lt;http://purl.obolibrary.org/obo/UBERON_0010314&gt;</t>
        </is>
      </c>
      <c r="C3612" t="inlineStr">
        <is>
          <t>caudal part of entorhinal cortex</t>
        </is>
      </c>
      <c r="D3612" t="inlineStr">
        <is>
          <t>&lt;http://purl.obolibrary.org/obo/DHBA_11423&gt;</t>
        </is>
      </c>
    </row>
    <row r="3613">
      <c r="A3613">
        <f>HYPERLINK("https://www.ebi.ac.uk/ols/ontologies/uberon/terms?iri=http://purl.obolibrary.org/obo/UBERON_0010314","structure with developmental contribution from neural crest")</f>
        <v/>
      </c>
      <c r="B3613" t="inlineStr">
        <is>
          <t>&lt;http://purl.obolibrary.org/obo/UBERON_0010314&gt;</t>
        </is>
      </c>
      <c r="C3613" t="inlineStr">
        <is>
          <t>superficial layers of caudal entorhinal cortex</t>
        </is>
      </c>
      <c r="D3613" t="inlineStr">
        <is>
          <t>&lt;http://purl.obolibrary.org/obo/DHBA_11424&gt;</t>
        </is>
      </c>
    </row>
    <row r="3614">
      <c r="A3614">
        <f>HYPERLINK("https://www.ebi.ac.uk/ols/ontologies/uberon/terms?iri=http://purl.obolibrary.org/obo/UBERON_0010314","structure with developmental contribution from neural crest")</f>
        <v/>
      </c>
      <c r="B3614" t="inlineStr">
        <is>
          <t>&lt;http://purl.obolibrary.org/obo/UBERON_0010314&gt;</t>
        </is>
      </c>
      <c r="C3614" t="inlineStr">
        <is>
          <t>layer I of caudal entorhinal cortex</t>
        </is>
      </c>
      <c r="D3614" t="inlineStr">
        <is>
          <t>&lt;http://purl.obolibrary.org/obo/DHBA_11425&gt;</t>
        </is>
      </c>
    </row>
    <row r="3615">
      <c r="A3615">
        <f>HYPERLINK("https://www.ebi.ac.uk/ols/ontologies/uberon/terms?iri=http://purl.obolibrary.org/obo/UBERON_0010314","structure with developmental contribution from neural crest")</f>
        <v/>
      </c>
      <c r="B3615" t="inlineStr">
        <is>
          <t>&lt;http://purl.obolibrary.org/obo/UBERON_0010314&gt;</t>
        </is>
      </c>
      <c r="C3615" t="inlineStr">
        <is>
          <t>layer II of caudal entorhinal cortex</t>
        </is>
      </c>
      <c r="D3615" t="inlineStr">
        <is>
          <t>&lt;http://purl.obolibrary.org/obo/DHBA_11426&gt;</t>
        </is>
      </c>
    </row>
    <row r="3616">
      <c r="A3616">
        <f>HYPERLINK("https://www.ebi.ac.uk/ols/ontologies/uberon/terms?iri=http://purl.obolibrary.org/obo/UBERON_0010314","structure with developmental contribution from neural crest")</f>
        <v/>
      </c>
      <c r="B3616" t="inlineStr">
        <is>
          <t>&lt;http://purl.obolibrary.org/obo/UBERON_0010314&gt;</t>
        </is>
      </c>
      <c r="C3616" t="inlineStr">
        <is>
          <t>layer III of caudal entorhinal cortex</t>
        </is>
      </c>
      <c r="D3616" t="inlineStr">
        <is>
          <t>&lt;http://purl.obolibrary.org/obo/DHBA_11427&gt;</t>
        </is>
      </c>
    </row>
    <row r="3617">
      <c r="A3617">
        <f>HYPERLINK("https://www.ebi.ac.uk/ols/ontologies/uberon/terms?iri=http://purl.obolibrary.org/obo/UBERON_0010314","structure with developmental contribution from neural crest")</f>
        <v/>
      </c>
      <c r="B3617" t="inlineStr">
        <is>
          <t>&lt;http://purl.obolibrary.org/obo/UBERON_0010314&gt;</t>
        </is>
      </c>
      <c r="C3617" t="inlineStr">
        <is>
          <t>layer IIIa of caudal entorhinal cortex</t>
        </is>
      </c>
      <c r="D3617" t="inlineStr">
        <is>
          <t>&lt;http://purl.obolibrary.org/obo/DHBA_11428&gt;</t>
        </is>
      </c>
    </row>
    <row r="3618">
      <c r="A3618">
        <f>HYPERLINK("https://www.ebi.ac.uk/ols/ontologies/uberon/terms?iri=http://purl.obolibrary.org/obo/UBERON_0010314","structure with developmental contribution from neural crest")</f>
        <v/>
      </c>
      <c r="B3618" t="inlineStr">
        <is>
          <t>&lt;http://purl.obolibrary.org/obo/UBERON_0010314&gt;</t>
        </is>
      </c>
      <c r="C3618" t="inlineStr">
        <is>
          <t>layer IIIb of caudal entorhinal cortex</t>
        </is>
      </c>
      <c r="D3618" t="inlineStr">
        <is>
          <t>&lt;http://purl.obolibrary.org/obo/DHBA_11429&gt;</t>
        </is>
      </c>
    </row>
    <row r="3619">
      <c r="A3619">
        <f>HYPERLINK("https://www.ebi.ac.uk/ols/ontologies/uberon/terms?iri=http://purl.obolibrary.org/obo/UBERON_0010314","structure with developmental contribution from neural crest")</f>
        <v/>
      </c>
      <c r="B3619" t="inlineStr">
        <is>
          <t>&lt;http://purl.obolibrary.org/obo/UBERON_0010314&gt;</t>
        </is>
      </c>
      <c r="C3619" t="inlineStr">
        <is>
          <t>lamina dissecans of caudal entorhinal cortex</t>
        </is>
      </c>
      <c r="D3619" t="inlineStr">
        <is>
          <t>&lt;http://purl.obolibrary.org/obo/DHBA_11430&gt;</t>
        </is>
      </c>
    </row>
    <row r="3620">
      <c r="A3620">
        <f>HYPERLINK("https://www.ebi.ac.uk/ols/ontologies/uberon/terms?iri=http://purl.obolibrary.org/obo/UBERON_0010314","structure with developmental contribution from neural crest")</f>
        <v/>
      </c>
      <c r="B3620" t="inlineStr">
        <is>
          <t>&lt;http://purl.obolibrary.org/obo/UBERON_0010314&gt;</t>
        </is>
      </c>
      <c r="C3620" t="inlineStr">
        <is>
          <t>deep layers of caudal entorhinal cortex</t>
        </is>
      </c>
      <c r="D3620" t="inlineStr">
        <is>
          <t>&lt;http://purl.obolibrary.org/obo/DHBA_11431&gt;</t>
        </is>
      </c>
    </row>
    <row r="3621">
      <c r="A3621">
        <f>HYPERLINK("https://www.ebi.ac.uk/ols/ontologies/uberon/terms?iri=http://purl.obolibrary.org/obo/UBERON_0010314","structure with developmental contribution from neural crest")</f>
        <v/>
      </c>
      <c r="B3621" t="inlineStr">
        <is>
          <t>&lt;http://purl.obolibrary.org/obo/UBERON_0010314&gt;</t>
        </is>
      </c>
      <c r="C3621" t="inlineStr">
        <is>
          <t>layer V of caudal entorhinal cortex</t>
        </is>
      </c>
      <c r="D3621" t="inlineStr">
        <is>
          <t>&lt;http://purl.obolibrary.org/obo/DHBA_11432&gt;</t>
        </is>
      </c>
    </row>
    <row r="3622">
      <c r="A3622">
        <f>HYPERLINK("https://www.ebi.ac.uk/ols/ontologies/uberon/terms?iri=http://purl.obolibrary.org/obo/UBERON_0010314","structure with developmental contribution from neural crest")</f>
        <v/>
      </c>
      <c r="B3622" t="inlineStr">
        <is>
          <t>&lt;http://purl.obolibrary.org/obo/UBERON_0010314&gt;</t>
        </is>
      </c>
      <c r="C3622" t="inlineStr">
        <is>
          <t>layer VI of caudal entorhinal cortex</t>
        </is>
      </c>
      <c r="D3622" t="inlineStr">
        <is>
          <t>&lt;http://purl.obolibrary.org/obo/DHBA_11433&gt;</t>
        </is>
      </c>
    </row>
    <row r="3623">
      <c r="A3623">
        <f>HYPERLINK("https://www.ebi.ac.uk/ols/ontologies/uberon/terms?iri=http://purl.obolibrary.org/obo/UBERON_0010314","structure with developmental contribution from neural crest")</f>
        <v/>
      </c>
      <c r="B3623" t="inlineStr">
        <is>
          <t>&lt;http://purl.obolibrary.org/obo/UBERON_0010314&gt;</t>
        </is>
      </c>
      <c r="C3623" t="inlineStr">
        <is>
          <t>caudal limiting part of entorhinal cortex</t>
        </is>
      </c>
      <c r="D3623" t="inlineStr">
        <is>
          <t>&lt;http://purl.obolibrary.org/obo/DHBA_11434&gt;</t>
        </is>
      </c>
    </row>
    <row r="3624">
      <c r="A3624">
        <f>HYPERLINK("https://www.ebi.ac.uk/ols/ontologies/uberon/terms?iri=http://purl.obolibrary.org/obo/UBERON_0010314","structure with developmental contribution from neural crest")</f>
        <v/>
      </c>
      <c r="B3624" t="inlineStr">
        <is>
          <t>&lt;http://purl.obolibrary.org/obo/UBERON_0010314&gt;</t>
        </is>
      </c>
      <c r="C3624" t="inlineStr">
        <is>
          <t>superficial layers of caudal limiting entorhinal cortex</t>
        </is>
      </c>
      <c r="D3624" t="inlineStr">
        <is>
          <t>&lt;http://purl.obolibrary.org/obo/DHBA_11435&gt;</t>
        </is>
      </c>
    </row>
    <row r="3625">
      <c r="A3625">
        <f>HYPERLINK("https://www.ebi.ac.uk/ols/ontologies/uberon/terms?iri=http://purl.obolibrary.org/obo/UBERON_0010314","structure with developmental contribution from neural crest")</f>
        <v/>
      </c>
      <c r="B3625" t="inlineStr">
        <is>
          <t>&lt;http://purl.obolibrary.org/obo/UBERON_0010314&gt;</t>
        </is>
      </c>
      <c r="C3625" t="inlineStr">
        <is>
          <t>layer I of caudal limiting entorhinal cortex</t>
        </is>
      </c>
      <c r="D3625" t="inlineStr">
        <is>
          <t>&lt;http://purl.obolibrary.org/obo/DHBA_11436&gt;</t>
        </is>
      </c>
    </row>
    <row r="3626">
      <c r="A3626">
        <f>HYPERLINK("https://www.ebi.ac.uk/ols/ontologies/uberon/terms?iri=http://purl.obolibrary.org/obo/UBERON_0010314","structure with developmental contribution from neural crest")</f>
        <v/>
      </c>
      <c r="B3626" t="inlineStr">
        <is>
          <t>&lt;http://purl.obolibrary.org/obo/UBERON_0010314&gt;</t>
        </is>
      </c>
      <c r="C3626" t="inlineStr">
        <is>
          <t>layer II of caudal limiting entorhinal cortex</t>
        </is>
      </c>
      <c r="D3626" t="inlineStr">
        <is>
          <t>&lt;http://purl.obolibrary.org/obo/DHBA_11437&gt;</t>
        </is>
      </c>
    </row>
    <row r="3627">
      <c r="A3627">
        <f>HYPERLINK("https://www.ebi.ac.uk/ols/ontologies/uberon/terms?iri=http://purl.obolibrary.org/obo/UBERON_0010314","structure with developmental contribution from neural crest")</f>
        <v/>
      </c>
      <c r="B3627" t="inlineStr">
        <is>
          <t>&lt;http://purl.obolibrary.org/obo/UBERON_0010314&gt;</t>
        </is>
      </c>
      <c r="C3627" t="inlineStr">
        <is>
          <t>layer III of caudal limiting entorhinal cortex</t>
        </is>
      </c>
      <c r="D3627" t="inlineStr">
        <is>
          <t>&lt;http://purl.obolibrary.org/obo/DHBA_11438&gt;</t>
        </is>
      </c>
    </row>
    <row r="3628">
      <c r="A3628">
        <f>HYPERLINK("https://www.ebi.ac.uk/ols/ontologies/uberon/terms?iri=http://purl.obolibrary.org/obo/UBERON_0010314","structure with developmental contribution from neural crest")</f>
        <v/>
      </c>
      <c r="B3628" t="inlineStr">
        <is>
          <t>&lt;http://purl.obolibrary.org/obo/UBERON_0010314&gt;</t>
        </is>
      </c>
      <c r="C3628" t="inlineStr">
        <is>
          <t>layer IIIa of caudal limiting entorhinal cortex</t>
        </is>
      </c>
      <c r="D3628" t="inlineStr">
        <is>
          <t>&lt;http://purl.obolibrary.org/obo/DHBA_11439&gt;</t>
        </is>
      </c>
    </row>
    <row r="3629">
      <c r="A3629">
        <f>HYPERLINK("https://www.ebi.ac.uk/ols/ontologies/uberon/terms?iri=http://purl.obolibrary.org/obo/UBERON_0010314","structure with developmental contribution from neural crest")</f>
        <v/>
      </c>
      <c r="B3629" t="inlineStr">
        <is>
          <t>&lt;http://purl.obolibrary.org/obo/UBERON_0010314&gt;</t>
        </is>
      </c>
      <c r="C3629" t="inlineStr">
        <is>
          <t>layer IIIb of caudal limiting entorhinal cortex</t>
        </is>
      </c>
      <c r="D3629" t="inlineStr">
        <is>
          <t>&lt;http://purl.obolibrary.org/obo/DHBA_11440&gt;</t>
        </is>
      </c>
    </row>
    <row r="3630">
      <c r="A3630">
        <f>HYPERLINK("https://www.ebi.ac.uk/ols/ontologies/uberon/terms?iri=http://purl.obolibrary.org/obo/UBERON_0010314","structure with developmental contribution from neural crest")</f>
        <v/>
      </c>
      <c r="B3630" t="inlineStr">
        <is>
          <t>&lt;http://purl.obolibrary.org/obo/UBERON_0010314&gt;</t>
        </is>
      </c>
      <c r="C3630" t="inlineStr">
        <is>
          <t>lamina dissecans of caudal limiting entorhinal cortex</t>
        </is>
      </c>
      <c r="D3630" t="inlineStr">
        <is>
          <t>&lt;http://purl.obolibrary.org/obo/DHBA_11441&gt;</t>
        </is>
      </c>
    </row>
    <row r="3631">
      <c r="A3631">
        <f>HYPERLINK("https://www.ebi.ac.uk/ols/ontologies/uberon/terms?iri=http://purl.obolibrary.org/obo/UBERON_0010314","structure with developmental contribution from neural crest")</f>
        <v/>
      </c>
      <c r="B3631" t="inlineStr">
        <is>
          <t>&lt;http://purl.obolibrary.org/obo/UBERON_0010314&gt;</t>
        </is>
      </c>
      <c r="C3631" t="inlineStr">
        <is>
          <t>deep layers of caudal limiting entorhinal cortex</t>
        </is>
      </c>
      <c r="D3631" t="inlineStr">
        <is>
          <t>&lt;http://purl.obolibrary.org/obo/DHBA_11442&gt;</t>
        </is>
      </c>
    </row>
    <row r="3632">
      <c r="A3632">
        <f>HYPERLINK("https://www.ebi.ac.uk/ols/ontologies/uberon/terms?iri=http://purl.obolibrary.org/obo/UBERON_0010314","structure with developmental contribution from neural crest")</f>
        <v/>
      </c>
      <c r="B3632" t="inlineStr">
        <is>
          <t>&lt;http://purl.obolibrary.org/obo/UBERON_0010314&gt;</t>
        </is>
      </c>
      <c r="C3632" t="inlineStr">
        <is>
          <t>layer V of caudal limiting entorhinal cortex</t>
        </is>
      </c>
      <c r="D3632" t="inlineStr">
        <is>
          <t>&lt;http://purl.obolibrary.org/obo/DHBA_11443&gt;</t>
        </is>
      </c>
    </row>
    <row r="3633">
      <c r="A3633">
        <f>HYPERLINK("https://www.ebi.ac.uk/ols/ontologies/uberon/terms?iri=http://purl.obolibrary.org/obo/UBERON_0010314","structure with developmental contribution from neural crest")</f>
        <v/>
      </c>
      <c r="B3633" t="inlineStr">
        <is>
          <t>&lt;http://purl.obolibrary.org/obo/UBERON_0010314&gt;</t>
        </is>
      </c>
      <c r="C3633" t="inlineStr">
        <is>
          <t>layer VI of caudal limiting entorhinal cortex</t>
        </is>
      </c>
      <c r="D3633" t="inlineStr">
        <is>
          <t>&lt;http://purl.obolibrary.org/obo/DHBA_11444&gt;</t>
        </is>
      </c>
    </row>
    <row r="3634">
      <c r="A3634">
        <f>HYPERLINK("https://www.ebi.ac.uk/ols/ontologies/uberon/terms?iri=http://purl.obolibrary.org/obo/UBERON_0010314","structure with developmental contribution from neural crest")</f>
        <v/>
      </c>
      <c r="B3634" t="inlineStr">
        <is>
          <t>&lt;http://purl.obolibrary.org/obo/UBERON_0010314&gt;</t>
        </is>
      </c>
      <c r="C3634" t="inlineStr">
        <is>
          <t>laterocaudal part of entorhinal cortex</t>
        </is>
      </c>
      <c r="D3634" t="inlineStr">
        <is>
          <t>&lt;http://purl.obolibrary.org/obo/DHBA_11445&gt;</t>
        </is>
      </c>
    </row>
    <row r="3635">
      <c r="A3635">
        <f>HYPERLINK("https://www.ebi.ac.uk/ols/ontologies/uberon/terms?iri=http://purl.obolibrary.org/obo/UBERON_0010314","structure with developmental contribution from neural crest")</f>
        <v/>
      </c>
      <c r="B3635" t="inlineStr">
        <is>
          <t>&lt;http://purl.obolibrary.org/obo/UBERON_0010314&gt;</t>
        </is>
      </c>
      <c r="C3635" t="inlineStr">
        <is>
          <t>superficial layers of laterocaudal entorhinal cortex</t>
        </is>
      </c>
      <c r="D3635" t="inlineStr">
        <is>
          <t>&lt;http://purl.obolibrary.org/obo/DHBA_11446&gt;</t>
        </is>
      </c>
    </row>
    <row r="3636">
      <c r="A3636">
        <f>HYPERLINK("https://www.ebi.ac.uk/ols/ontologies/uberon/terms?iri=http://purl.obolibrary.org/obo/UBERON_0010314","structure with developmental contribution from neural crest")</f>
        <v/>
      </c>
      <c r="B3636" t="inlineStr">
        <is>
          <t>&lt;http://purl.obolibrary.org/obo/UBERON_0010314&gt;</t>
        </is>
      </c>
      <c r="C3636" t="inlineStr">
        <is>
          <t>layer I of laterocaudal entorhinal cortex</t>
        </is>
      </c>
      <c r="D3636" t="inlineStr">
        <is>
          <t>&lt;http://purl.obolibrary.org/obo/DHBA_11447&gt;</t>
        </is>
      </c>
    </row>
    <row r="3637">
      <c r="A3637">
        <f>HYPERLINK("https://www.ebi.ac.uk/ols/ontologies/uberon/terms?iri=http://purl.obolibrary.org/obo/UBERON_0010314","structure with developmental contribution from neural crest")</f>
        <v/>
      </c>
      <c r="B3637" t="inlineStr">
        <is>
          <t>&lt;http://purl.obolibrary.org/obo/UBERON_0010314&gt;</t>
        </is>
      </c>
      <c r="C3637" t="inlineStr">
        <is>
          <t>layer II of laterocaudal entorhinal cortex</t>
        </is>
      </c>
      <c r="D3637" t="inlineStr">
        <is>
          <t>&lt;http://purl.obolibrary.org/obo/DHBA_11448&gt;</t>
        </is>
      </c>
    </row>
    <row r="3638">
      <c r="A3638">
        <f>HYPERLINK("https://www.ebi.ac.uk/ols/ontologies/uberon/terms?iri=http://purl.obolibrary.org/obo/UBERON_0010314","structure with developmental contribution from neural crest")</f>
        <v/>
      </c>
      <c r="B3638" t="inlineStr">
        <is>
          <t>&lt;http://purl.obolibrary.org/obo/UBERON_0010314&gt;</t>
        </is>
      </c>
      <c r="C3638" t="inlineStr">
        <is>
          <t>layer III of laterocaudal entorhinal cortex</t>
        </is>
      </c>
      <c r="D3638" t="inlineStr">
        <is>
          <t>&lt;http://purl.obolibrary.org/obo/DHBA_11449&gt;</t>
        </is>
      </c>
    </row>
    <row r="3639">
      <c r="A3639">
        <f>HYPERLINK("https://www.ebi.ac.uk/ols/ontologies/uberon/terms?iri=http://purl.obolibrary.org/obo/UBERON_0010314","structure with developmental contribution from neural crest")</f>
        <v/>
      </c>
      <c r="B3639" t="inlineStr">
        <is>
          <t>&lt;http://purl.obolibrary.org/obo/UBERON_0010314&gt;</t>
        </is>
      </c>
      <c r="C3639" t="inlineStr">
        <is>
          <t>layer IIIa of laterocaudal entorhinal cortex</t>
        </is>
      </c>
      <c r="D3639" t="inlineStr">
        <is>
          <t>&lt;http://purl.obolibrary.org/obo/DHBA_11450&gt;</t>
        </is>
      </c>
    </row>
    <row r="3640">
      <c r="A3640">
        <f>HYPERLINK("https://www.ebi.ac.uk/ols/ontologies/uberon/terms?iri=http://purl.obolibrary.org/obo/UBERON_0010314","structure with developmental contribution from neural crest")</f>
        <v/>
      </c>
      <c r="B3640" t="inlineStr">
        <is>
          <t>&lt;http://purl.obolibrary.org/obo/UBERON_0010314&gt;</t>
        </is>
      </c>
      <c r="C3640" t="inlineStr">
        <is>
          <t>layer IIIb of laterocaudal entorhinal cortex</t>
        </is>
      </c>
      <c r="D3640" t="inlineStr">
        <is>
          <t>&lt;http://purl.obolibrary.org/obo/DHBA_11451&gt;</t>
        </is>
      </c>
    </row>
    <row r="3641">
      <c r="A3641">
        <f>HYPERLINK("https://www.ebi.ac.uk/ols/ontologies/uberon/terms?iri=http://purl.obolibrary.org/obo/UBERON_0010314","structure with developmental contribution from neural crest")</f>
        <v/>
      </c>
      <c r="B3641" t="inlineStr">
        <is>
          <t>&lt;http://purl.obolibrary.org/obo/UBERON_0010314&gt;</t>
        </is>
      </c>
      <c r="C3641" t="inlineStr">
        <is>
          <t>deep layers of laterocaudal entorhinal cortex</t>
        </is>
      </c>
      <c r="D3641" t="inlineStr">
        <is>
          <t>&lt;http://purl.obolibrary.org/obo/DHBA_11452&gt;</t>
        </is>
      </c>
    </row>
    <row r="3642">
      <c r="A3642">
        <f>HYPERLINK("https://www.ebi.ac.uk/ols/ontologies/uberon/terms?iri=http://purl.obolibrary.org/obo/UBERON_0010314","structure with developmental contribution from neural crest")</f>
        <v/>
      </c>
      <c r="B3642" t="inlineStr">
        <is>
          <t>&lt;http://purl.obolibrary.org/obo/UBERON_0010314&gt;</t>
        </is>
      </c>
      <c r="C3642" t="inlineStr">
        <is>
          <t>layer V of laterocaudal entorhinal cortex</t>
        </is>
      </c>
      <c r="D3642" t="inlineStr">
        <is>
          <t>&lt;http://purl.obolibrary.org/obo/DHBA_11453&gt;</t>
        </is>
      </c>
    </row>
    <row r="3643">
      <c r="A3643">
        <f>HYPERLINK("https://www.ebi.ac.uk/ols/ontologies/uberon/terms?iri=http://purl.obolibrary.org/obo/UBERON_0010314","structure with developmental contribution from neural crest")</f>
        <v/>
      </c>
      <c r="B3643" t="inlineStr">
        <is>
          <t>&lt;http://purl.obolibrary.org/obo/UBERON_0010314&gt;</t>
        </is>
      </c>
      <c r="C3643" t="inlineStr">
        <is>
          <t>layer VI of laterocaudal entorhinal cortex</t>
        </is>
      </c>
      <c r="D3643" t="inlineStr">
        <is>
          <t>&lt;http://purl.obolibrary.org/obo/DHBA_11454&gt;</t>
        </is>
      </c>
    </row>
    <row r="3644">
      <c r="A3644">
        <f>HYPERLINK("https://www.ebi.ac.uk/ols/ontologies/uberon/terms?iri=http://purl.obolibrary.org/obo/UBERON_0010314","structure with developmental contribution from neural crest")</f>
        <v/>
      </c>
      <c r="B3644" t="inlineStr">
        <is>
          <t>&lt;http://purl.obolibrary.org/obo/UBERON_0010314&gt;</t>
        </is>
      </c>
      <c r="C3644" t="inlineStr">
        <is>
          <t>layer I of area 35r</t>
        </is>
      </c>
      <c r="D3644" t="inlineStr">
        <is>
          <t>&lt;http://purl.obolibrary.org/obo/DHBA_11455&gt;</t>
        </is>
      </c>
    </row>
    <row r="3645">
      <c r="A3645">
        <f>HYPERLINK("https://www.ebi.ac.uk/ols/ontologies/uberon/terms?iri=http://purl.obolibrary.org/obo/UBERON_0010314","structure with developmental contribution from neural crest")</f>
        <v/>
      </c>
      <c r="B3645" t="inlineStr">
        <is>
          <t>&lt;http://purl.obolibrary.org/obo/UBERON_0010314&gt;</t>
        </is>
      </c>
      <c r="C3645" t="inlineStr">
        <is>
          <t>layer II of area 35r</t>
        </is>
      </c>
      <c r="D3645" t="inlineStr">
        <is>
          <t>&lt;http://purl.obolibrary.org/obo/DHBA_11456&gt;</t>
        </is>
      </c>
    </row>
    <row r="3646">
      <c r="A3646">
        <f>HYPERLINK("https://www.ebi.ac.uk/ols/ontologies/uberon/terms?iri=http://purl.obolibrary.org/obo/UBERON_0010314","structure with developmental contribution from neural crest")</f>
        <v/>
      </c>
      <c r="B3646" t="inlineStr">
        <is>
          <t>&lt;http://purl.obolibrary.org/obo/UBERON_0010314&gt;</t>
        </is>
      </c>
      <c r="C3646" t="inlineStr">
        <is>
          <t>layer III of area 35r</t>
        </is>
      </c>
      <c r="D3646" t="inlineStr">
        <is>
          <t>&lt;http://purl.obolibrary.org/obo/DHBA_11457&gt;</t>
        </is>
      </c>
    </row>
    <row r="3647">
      <c r="A3647">
        <f>HYPERLINK("https://www.ebi.ac.uk/ols/ontologies/uberon/terms?iri=http://purl.obolibrary.org/obo/UBERON_0010314","structure with developmental contribution from neural crest")</f>
        <v/>
      </c>
      <c r="B3647" t="inlineStr">
        <is>
          <t>&lt;http://purl.obolibrary.org/obo/UBERON_0010314&gt;</t>
        </is>
      </c>
      <c r="C3647" t="inlineStr">
        <is>
          <t>layer IIIa of area 35r</t>
        </is>
      </c>
      <c r="D3647" t="inlineStr">
        <is>
          <t>&lt;http://purl.obolibrary.org/obo/DHBA_11458&gt;</t>
        </is>
      </c>
    </row>
    <row r="3648">
      <c r="A3648">
        <f>HYPERLINK("https://www.ebi.ac.uk/ols/ontologies/uberon/terms?iri=http://purl.obolibrary.org/obo/UBERON_0010314","structure with developmental contribution from neural crest")</f>
        <v/>
      </c>
      <c r="B3648" t="inlineStr">
        <is>
          <t>&lt;http://purl.obolibrary.org/obo/UBERON_0010314&gt;</t>
        </is>
      </c>
      <c r="C3648" t="inlineStr">
        <is>
          <t>layer IIIb of area 35r</t>
        </is>
      </c>
      <c r="D3648" t="inlineStr">
        <is>
          <t>&lt;http://purl.obolibrary.org/obo/DHBA_11459&gt;</t>
        </is>
      </c>
    </row>
    <row r="3649">
      <c r="A3649">
        <f>HYPERLINK("https://www.ebi.ac.uk/ols/ontologies/uberon/terms?iri=http://purl.obolibrary.org/obo/UBERON_0010314","structure with developmental contribution from neural crest")</f>
        <v/>
      </c>
      <c r="B3649" t="inlineStr">
        <is>
          <t>&lt;http://purl.obolibrary.org/obo/UBERON_0010314&gt;</t>
        </is>
      </c>
      <c r="C3649" t="inlineStr">
        <is>
          <t>layer IIIu of area 35r</t>
        </is>
      </c>
      <c r="D3649" t="inlineStr">
        <is>
          <t>&lt;http://purl.obolibrary.org/obo/DHBA_11460&gt;</t>
        </is>
      </c>
    </row>
    <row r="3650">
      <c r="A3650">
        <f>HYPERLINK("https://www.ebi.ac.uk/ols/ontologies/uberon/terms?iri=http://purl.obolibrary.org/obo/UBERON_0010314","structure with developmental contribution from neural crest")</f>
        <v/>
      </c>
      <c r="B3650" t="inlineStr">
        <is>
          <t>&lt;http://purl.obolibrary.org/obo/UBERON_0010314&gt;</t>
        </is>
      </c>
      <c r="C3650" t="inlineStr">
        <is>
          <t>layer V of area 35r</t>
        </is>
      </c>
      <c r="D3650" t="inlineStr">
        <is>
          <t>&lt;http://purl.obolibrary.org/obo/DHBA_11461&gt;</t>
        </is>
      </c>
    </row>
    <row r="3651">
      <c r="A3651">
        <f>HYPERLINK("https://www.ebi.ac.uk/ols/ontologies/uberon/terms?iri=http://purl.obolibrary.org/obo/UBERON_0010314","structure with developmental contribution from neural crest")</f>
        <v/>
      </c>
      <c r="B3651" t="inlineStr">
        <is>
          <t>&lt;http://purl.obolibrary.org/obo/UBERON_0010314&gt;</t>
        </is>
      </c>
      <c r="C3651" t="inlineStr">
        <is>
          <t>layer VI of area 35r</t>
        </is>
      </c>
      <c r="D3651" t="inlineStr">
        <is>
          <t>&lt;http://purl.obolibrary.org/obo/DHBA_11462&gt;</t>
        </is>
      </c>
    </row>
    <row r="3652">
      <c r="A3652">
        <f>HYPERLINK("https://www.ebi.ac.uk/ols/ontologies/uberon/terms?iri=http://purl.obolibrary.org/obo/UBERON_0010314","structure with developmental contribution from neural crest")</f>
        <v/>
      </c>
      <c r="B3652" t="inlineStr">
        <is>
          <t>&lt;http://purl.obolibrary.org/obo/UBERON_0010314&gt;</t>
        </is>
      </c>
      <c r="C3652" t="inlineStr">
        <is>
          <t>layer I of area 35c</t>
        </is>
      </c>
      <c r="D3652" t="inlineStr">
        <is>
          <t>&lt;http://purl.obolibrary.org/obo/DHBA_11463&gt;</t>
        </is>
      </c>
    </row>
    <row r="3653">
      <c r="A3653">
        <f>HYPERLINK("https://www.ebi.ac.uk/ols/ontologies/uberon/terms?iri=http://purl.obolibrary.org/obo/UBERON_0010314","structure with developmental contribution from neural crest")</f>
        <v/>
      </c>
      <c r="B3653" t="inlineStr">
        <is>
          <t>&lt;http://purl.obolibrary.org/obo/UBERON_0010314&gt;</t>
        </is>
      </c>
      <c r="C3653" t="inlineStr">
        <is>
          <t>layer II of area 35c</t>
        </is>
      </c>
      <c r="D3653" t="inlineStr">
        <is>
          <t>&lt;http://purl.obolibrary.org/obo/DHBA_11464&gt;</t>
        </is>
      </c>
    </row>
    <row r="3654">
      <c r="A3654">
        <f>HYPERLINK("https://www.ebi.ac.uk/ols/ontologies/uberon/terms?iri=http://purl.obolibrary.org/obo/UBERON_0010314","structure with developmental contribution from neural crest")</f>
        <v/>
      </c>
      <c r="B3654" t="inlineStr">
        <is>
          <t>&lt;http://purl.obolibrary.org/obo/UBERON_0010314&gt;</t>
        </is>
      </c>
      <c r="C3654" t="inlineStr">
        <is>
          <t>layer III of area 35c</t>
        </is>
      </c>
      <c r="D3654" t="inlineStr">
        <is>
          <t>&lt;http://purl.obolibrary.org/obo/DHBA_11465&gt;</t>
        </is>
      </c>
    </row>
    <row r="3655">
      <c r="A3655">
        <f>HYPERLINK("https://www.ebi.ac.uk/ols/ontologies/uberon/terms?iri=http://purl.obolibrary.org/obo/UBERON_0010314","structure with developmental contribution from neural crest")</f>
        <v/>
      </c>
      <c r="B3655" t="inlineStr">
        <is>
          <t>&lt;http://purl.obolibrary.org/obo/UBERON_0010314&gt;</t>
        </is>
      </c>
      <c r="C3655" t="inlineStr">
        <is>
          <t>layer IIIa of area 35c</t>
        </is>
      </c>
      <c r="D3655" t="inlineStr">
        <is>
          <t>&lt;http://purl.obolibrary.org/obo/DHBA_11466&gt;</t>
        </is>
      </c>
    </row>
    <row r="3656">
      <c r="A3656">
        <f>HYPERLINK("https://www.ebi.ac.uk/ols/ontologies/uberon/terms?iri=http://purl.obolibrary.org/obo/UBERON_0010314","structure with developmental contribution from neural crest")</f>
        <v/>
      </c>
      <c r="B3656" t="inlineStr">
        <is>
          <t>&lt;http://purl.obolibrary.org/obo/UBERON_0010314&gt;</t>
        </is>
      </c>
      <c r="C3656" t="inlineStr">
        <is>
          <t>layer IIIb of area 35c</t>
        </is>
      </c>
      <c r="D3656" t="inlineStr">
        <is>
          <t>&lt;http://purl.obolibrary.org/obo/DHBA_11467&gt;</t>
        </is>
      </c>
    </row>
    <row r="3657">
      <c r="A3657">
        <f>HYPERLINK("https://www.ebi.ac.uk/ols/ontologies/uberon/terms?iri=http://purl.obolibrary.org/obo/UBERON_0010314","structure with developmental contribution from neural crest")</f>
        <v/>
      </c>
      <c r="B3657" t="inlineStr">
        <is>
          <t>&lt;http://purl.obolibrary.org/obo/UBERON_0010314&gt;</t>
        </is>
      </c>
      <c r="C3657" t="inlineStr">
        <is>
          <t>layer IIIu of area 35c</t>
        </is>
      </c>
      <c r="D3657" t="inlineStr">
        <is>
          <t>&lt;http://purl.obolibrary.org/obo/DHBA_11468&gt;</t>
        </is>
      </c>
    </row>
    <row r="3658">
      <c r="A3658">
        <f>HYPERLINK("https://www.ebi.ac.uk/ols/ontologies/uberon/terms?iri=http://purl.obolibrary.org/obo/UBERON_0010314","structure with developmental contribution from neural crest")</f>
        <v/>
      </c>
      <c r="B3658" t="inlineStr">
        <is>
          <t>&lt;http://purl.obolibrary.org/obo/UBERON_0010314&gt;</t>
        </is>
      </c>
      <c r="C3658" t="inlineStr">
        <is>
          <t>layer V of area 35c</t>
        </is>
      </c>
      <c r="D3658" t="inlineStr">
        <is>
          <t>&lt;http://purl.obolibrary.org/obo/DHBA_11469&gt;</t>
        </is>
      </c>
    </row>
    <row r="3659">
      <c r="A3659">
        <f>HYPERLINK("https://www.ebi.ac.uk/ols/ontologies/uberon/terms?iri=http://purl.obolibrary.org/obo/UBERON_0010314","structure with developmental contribution from neural crest")</f>
        <v/>
      </c>
      <c r="B3659" t="inlineStr">
        <is>
          <t>&lt;http://purl.obolibrary.org/obo/UBERON_0010314&gt;</t>
        </is>
      </c>
      <c r="C3659" t="inlineStr">
        <is>
          <t>layer VI of area 35c</t>
        </is>
      </c>
      <c r="D3659" t="inlineStr">
        <is>
          <t>&lt;http://purl.obolibrary.org/obo/DHBA_11470&gt;</t>
        </is>
      </c>
    </row>
    <row r="3660">
      <c r="A3660">
        <f>HYPERLINK("https://www.ebi.ac.uk/ols/ontologies/uberon/terms?iri=http://purl.obolibrary.org/obo/UBERON_0010314","structure with developmental contribution from neural crest")</f>
        <v/>
      </c>
      <c r="B3660" t="inlineStr">
        <is>
          <t>&lt;http://purl.obolibrary.org/obo/UBERON_0010314&gt;</t>
        </is>
      </c>
      <c r="C3660" t="inlineStr">
        <is>
          <t>layer I of area 29</t>
        </is>
      </c>
      <c r="D3660" t="inlineStr">
        <is>
          <t>&lt;http://purl.obolibrary.org/obo/DHBA_11476&gt;</t>
        </is>
      </c>
    </row>
    <row r="3661">
      <c r="A3661">
        <f>HYPERLINK("https://www.ebi.ac.uk/ols/ontologies/uberon/terms?iri=http://purl.obolibrary.org/obo/UBERON_0010314","structure with developmental contribution from neural crest")</f>
        <v/>
      </c>
      <c r="B3661" t="inlineStr">
        <is>
          <t>&lt;http://purl.obolibrary.org/obo/UBERON_0010314&gt;</t>
        </is>
      </c>
      <c r="C3661" t="inlineStr">
        <is>
          <t>layer II of area 29</t>
        </is>
      </c>
      <c r="D3661" t="inlineStr">
        <is>
          <t>&lt;http://purl.obolibrary.org/obo/DHBA_11477&gt;</t>
        </is>
      </c>
    </row>
    <row r="3662">
      <c r="A3662">
        <f>HYPERLINK("https://www.ebi.ac.uk/ols/ontologies/uberon/terms?iri=http://purl.obolibrary.org/obo/UBERON_0010314","structure with developmental contribution from neural crest")</f>
        <v/>
      </c>
      <c r="B3662" t="inlineStr">
        <is>
          <t>&lt;http://purl.obolibrary.org/obo/UBERON_0010314&gt;</t>
        </is>
      </c>
      <c r="C3662" t="inlineStr">
        <is>
          <t>layer III of area 29</t>
        </is>
      </c>
      <c r="D3662" t="inlineStr">
        <is>
          <t>&lt;http://purl.obolibrary.org/obo/DHBA_11478&gt;</t>
        </is>
      </c>
    </row>
    <row r="3663">
      <c r="A3663">
        <f>HYPERLINK("https://www.ebi.ac.uk/ols/ontologies/uberon/terms?iri=http://purl.obolibrary.org/obo/UBERON_0010314","structure with developmental contribution from neural crest")</f>
        <v/>
      </c>
      <c r="B3663" t="inlineStr">
        <is>
          <t>&lt;http://purl.obolibrary.org/obo/UBERON_0010314&gt;</t>
        </is>
      </c>
      <c r="C3663" t="inlineStr">
        <is>
          <t>layer I of area 30</t>
        </is>
      </c>
      <c r="D3663" t="inlineStr">
        <is>
          <t>&lt;http://purl.obolibrary.org/obo/DHBA_11481&gt;</t>
        </is>
      </c>
    </row>
    <row r="3664">
      <c r="A3664">
        <f>HYPERLINK("https://www.ebi.ac.uk/ols/ontologies/uberon/terms?iri=http://purl.obolibrary.org/obo/UBERON_0010314","structure with developmental contribution from neural crest")</f>
        <v/>
      </c>
      <c r="B3664" t="inlineStr">
        <is>
          <t>&lt;http://purl.obolibrary.org/obo/UBERON_0010314&gt;</t>
        </is>
      </c>
      <c r="C3664" t="inlineStr">
        <is>
          <t>layer II of area 30</t>
        </is>
      </c>
      <c r="D3664" t="inlineStr">
        <is>
          <t>&lt;http://purl.obolibrary.org/obo/DHBA_11482&gt;</t>
        </is>
      </c>
    </row>
    <row r="3665">
      <c r="A3665">
        <f>HYPERLINK("https://www.ebi.ac.uk/ols/ontologies/uberon/terms?iri=http://purl.obolibrary.org/obo/UBERON_0010314","structure with developmental contribution from neural crest")</f>
        <v/>
      </c>
      <c r="B3665" t="inlineStr">
        <is>
          <t>&lt;http://purl.obolibrary.org/obo/UBERON_0010314&gt;</t>
        </is>
      </c>
      <c r="C3665" t="inlineStr">
        <is>
          <t>layer III of area 30</t>
        </is>
      </c>
      <c r="D3665" t="inlineStr">
        <is>
          <t>&lt;http://purl.obolibrary.org/obo/DHBA_11483&gt;</t>
        </is>
      </c>
    </row>
    <row r="3666">
      <c r="A3666">
        <f>HYPERLINK("https://www.ebi.ac.uk/ols/ontologies/uberon/terms?iri=http://purl.obolibrary.org/obo/UBERON_0010314","structure with developmental contribution from neural crest")</f>
        <v/>
      </c>
      <c r="B3666" t="inlineStr">
        <is>
          <t>&lt;http://purl.obolibrary.org/obo/UBERON_0010314&gt;</t>
        </is>
      </c>
      <c r="C3666" t="inlineStr">
        <is>
          <t>layer V of area 30</t>
        </is>
      </c>
      <c r="D3666" t="inlineStr">
        <is>
          <t>&lt;http://purl.obolibrary.org/obo/DHBA_11484&gt;</t>
        </is>
      </c>
    </row>
    <row r="3667">
      <c r="A3667">
        <f>HYPERLINK("https://www.ebi.ac.uk/ols/ontologies/uberon/terms?iri=http://purl.obolibrary.org/obo/UBERON_0010314","structure with developmental contribution from neural crest")</f>
        <v/>
      </c>
      <c r="B3667" t="inlineStr">
        <is>
          <t>&lt;http://purl.obolibrary.org/obo/UBERON_0010314&gt;</t>
        </is>
      </c>
      <c r="C3667" t="inlineStr">
        <is>
          <t>layer VI of area 30</t>
        </is>
      </c>
      <c r="D3667" t="inlineStr">
        <is>
          <t>&lt;http://purl.obolibrary.org/obo/DHBA_11485&gt;</t>
        </is>
      </c>
    </row>
    <row r="3668">
      <c r="A3668">
        <f>HYPERLINK("https://www.ebi.ac.uk/ols/ontologies/uberon/terms?iri=http://purl.obolibrary.org/obo/UBERON_0010314","structure with developmental contribution from neural crest")</f>
        <v/>
      </c>
      <c r="B3668" t="inlineStr">
        <is>
          <t>&lt;http://purl.obolibrary.org/obo/UBERON_0010314&gt;</t>
        </is>
      </c>
      <c r="C3668" t="inlineStr">
        <is>
          <t>layer I of area Iag</t>
        </is>
      </c>
      <c r="D3668" t="inlineStr">
        <is>
          <t>&lt;http://purl.obolibrary.org/obo/DHBA_11486&gt;</t>
        </is>
      </c>
    </row>
    <row r="3669">
      <c r="A3669">
        <f>HYPERLINK("https://www.ebi.ac.uk/ols/ontologies/uberon/terms?iri=http://purl.obolibrary.org/obo/UBERON_0010314","structure with developmental contribution from neural crest")</f>
        <v/>
      </c>
      <c r="B3669" t="inlineStr">
        <is>
          <t>&lt;http://purl.obolibrary.org/obo/UBERON_0010314&gt;</t>
        </is>
      </c>
      <c r="C3669" t="inlineStr">
        <is>
          <t>layer II of area Iag</t>
        </is>
      </c>
      <c r="D3669" t="inlineStr">
        <is>
          <t>&lt;http://purl.obolibrary.org/obo/DHBA_11487&gt;</t>
        </is>
      </c>
    </row>
    <row r="3670">
      <c r="A3670">
        <f>HYPERLINK("https://www.ebi.ac.uk/ols/ontologies/uberon/terms?iri=http://purl.obolibrary.org/obo/UBERON_0010314","structure with developmental contribution from neural crest")</f>
        <v/>
      </c>
      <c r="B3670" t="inlineStr">
        <is>
          <t>&lt;http://purl.obolibrary.org/obo/UBERON_0010314&gt;</t>
        </is>
      </c>
      <c r="C3670" t="inlineStr">
        <is>
          <t>layer III of area Iag</t>
        </is>
      </c>
      <c r="D3670" t="inlineStr">
        <is>
          <t>&lt;http://purl.obolibrary.org/obo/DHBA_11488&gt;</t>
        </is>
      </c>
    </row>
    <row r="3671">
      <c r="A3671">
        <f>HYPERLINK("https://www.ebi.ac.uk/ols/ontologies/uberon/terms?iri=http://purl.obolibrary.org/obo/UBERON_0010314","structure with developmental contribution from neural crest")</f>
        <v/>
      </c>
      <c r="B3671" t="inlineStr">
        <is>
          <t>&lt;http://purl.obolibrary.org/obo/UBERON_0010314&gt;</t>
        </is>
      </c>
      <c r="C3671" t="inlineStr">
        <is>
          <t>layer V of area Iag</t>
        </is>
      </c>
      <c r="D3671" t="inlineStr">
        <is>
          <t>&lt;http://purl.obolibrary.org/obo/DHBA_11489&gt;</t>
        </is>
      </c>
    </row>
    <row r="3672">
      <c r="A3672">
        <f>HYPERLINK("https://www.ebi.ac.uk/ols/ontologies/uberon/terms?iri=http://purl.obolibrary.org/obo/UBERON_0010314","structure with developmental contribution from neural crest")</f>
        <v/>
      </c>
      <c r="B3672" t="inlineStr">
        <is>
          <t>&lt;http://purl.obolibrary.org/obo/UBERON_0010314&gt;</t>
        </is>
      </c>
      <c r="C3672" t="inlineStr">
        <is>
          <t>layer VI of area Iag</t>
        </is>
      </c>
      <c r="D3672" t="inlineStr">
        <is>
          <t>&lt;http://purl.obolibrary.org/obo/DHBA_11490&gt;</t>
        </is>
      </c>
    </row>
    <row r="3673">
      <c r="A3673">
        <f>HYPERLINK("https://www.ebi.ac.uk/ols/ontologies/uberon/terms?iri=http://purl.obolibrary.org/obo/UBERON_0010314","structure with developmental contribution from neural crest")</f>
        <v/>
      </c>
      <c r="B3673" t="inlineStr">
        <is>
          <t>&lt;http://purl.obolibrary.org/obo/UBERON_0010314&gt;</t>
        </is>
      </c>
      <c r="C3673" t="inlineStr">
        <is>
          <t>layer I of area FI</t>
        </is>
      </c>
      <c r="D3673" t="inlineStr">
        <is>
          <t>&lt;http://purl.obolibrary.org/obo/DHBA_11491&gt;</t>
        </is>
      </c>
    </row>
    <row r="3674">
      <c r="A3674">
        <f>HYPERLINK("https://www.ebi.ac.uk/ols/ontologies/uberon/terms?iri=http://purl.obolibrary.org/obo/UBERON_0010314","structure with developmental contribution from neural crest")</f>
        <v/>
      </c>
      <c r="B3674" t="inlineStr">
        <is>
          <t>&lt;http://purl.obolibrary.org/obo/UBERON_0010314&gt;</t>
        </is>
      </c>
      <c r="C3674" t="inlineStr">
        <is>
          <t>layer II of area FI</t>
        </is>
      </c>
      <c r="D3674" t="inlineStr">
        <is>
          <t>&lt;http://purl.obolibrary.org/obo/DHBA_11492&gt;</t>
        </is>
      </c>
    </row>
    <row r="3675">
      <c r="A3675">
        <f>HYPERLINK("https://www.ebi.ac.uk/ols/ontologies/uberon/terms?iri=http://purl.obolibrary.org/obo/UBERON_0010314","structure with developmental contribution from neural crest")</f>
        <v/>
      </c>
      <c r="B3675" t="inlineStr">
        <is>
          <t>&lt;http://purl.obolibrary.org/obo/UBERON_0010314&gt;</t>
        </is>
      </c>
      <c r="C3675" t="inlineStr">
        <is>
          <t>layer III of area FI</t>
        </is>
      </c>
      <c r="D3675" t="inlineStr">
        <is>
          <t>&lt;http://purl.obolibrary.org/obo/DHBA_11493&gt;</t>
        </is>
      </c>
    </row>
    <row r="3676">
      <c r="A3676">
        <f>HYPERLINK("https://www.ebi.ac.uk/ols/ontologies/uberon/terms?iri=http://purl.obolibrary.org/obo/UBERON_0010314","structure with developmental contribution from neural crest")</f>
        <v/>
      </c>
      <c r="B3676" t="inlineStr">
        <is>
          <t>&lt;http://purl.obolibrary.org/obo/UBERON_0010314&gt;</t>
        </is>
      </c>
      <c r="C3676" t="inlineStr">
        <is>
          <t>layer V of area FI</t>
        </is>
      </c>
      <c r="D3676" t="inlineStr">
        <is>
          <t>&lt;http://purl.obolibrary.org/obo/DHBA_11494&gt;</t>
        </is>
      </c>
    </row>
    <row r="3677">
      <c r="A3677">
        <f>HYPERLINK("https://www.ebi.ac.uk/ols/ontologies/uberon/terms?iri=http://purl.obolibrary.org/obo/UBERON_0010314","structure with developmental contribution from neural crest")</f>
        <v/>
      </c>
      <c r="B3677" t="inlineStr">
        <is>
          <t>&lt;http://purl.obolibrary.org/obo/UBERON_0010314&gt;</t>
        </is>
      </c>
      <c r="C3677" t="inlineStr">
        <is>
          <t>layer VI of area FI</t>
        </is>
      </c>
      <c r="D3677" t="inlineStr">
        <is>
          <t>&lt;http://purl.obolibrary.org/obo/DHBA_11495&gt;</t>
        </is>
      </c>
    </row>
    <row r="3678">
      <c r="A3678">
        <f>HYPERLINK("https://www.ebi.ac.uk/ols/ontologies/uberon/terms?iri=http://purl.obolibrary.org/obo/UBERON_0010314","structure with developmental contribution from neural crest")</f>
        <v/>
      </c>
      <c r="B3678" t="inlineStr">
        <is>
          <t>&lt;http://purl.obolibrary.org/obo/UBERON_0010314&gt;</t>
        </is>
      </c>
      <c r="C3678" t="inlineStr">
        <is>
          <t>layer I of area TI</t>
        </is>
      </c>
      <c r="D3678" t="inlineStr">
        <is>
          <t>&lt;http://purl.obolibrary.org/obo/DHBA_11496&gt;</t>
        </is>
      </c>
    </row>
    <row r="3679">
      <c r="A3679">
        <f>HYPERLINK("https://www.ebi.ac.uk/ols/ontologies/uberon/terms?iri=http://purl.obolibrary.org/obo/UBERON_0010314","structure with developmental contribution from neural crest")</f>
        <v/>
      </c>
      <c r="B3679" t="inlineStr">
        <is>
          <t>&lt;http://purl.obolibrary.org/obo/UBERON_0010314&gt;</t>
        </is>
      </c>
      <c r="C3679" t="inlineStr">
        <is>
          <t>layer II of area TI</t>
        </is>
      </c>
      <c r="D3679" t="inlineStr">
        <is>
          <t>&lt;http://purl.obolibrary.org/obo/DHBA_11497&gt;</t>
        </is>
      </c>
    </row>
    <row r="3680">
      <c r="A3680">
        <f>HYPERLINK("https://www.ebi.ac.uk/ols/ontologies/uberon/terms?iri=http://purl.obolibrary.org/obo/UBERON_0010314","structure with developmental contribution from neural crest")</f>
        <v/>
      </c>
      <c r="B3680" t="inlineStr">
        <is>
          <t>&lt;http://purl.obolibrary.org/obo/UBERON_0010314&gt;</t>
        </is>
      </c>
      <c r="C3680" t="inlineStr">
        <is>
          <t>layer III of area TI</t>
        </is>
      </c>
      <c r="D3680" t="inlineStr">
        <is>
          <t>&lt;http://purl.obolibrary.org/obo/DHBA_11498&gt;</t>
        </is>
      </c>
    </row>
    <row r="3681">
      <c r="A3681">
        <f>HYPERLINK("https://www.ebi.ac.uk/ols/ontologies/uberon/terms?iri=http://purl.obolibrary.org/obo/UBERON_0010314","structure with developmental contribution from neural crest")</f>
        <v/>
      </c>
      <c r="B3681" t="inlineStr">
        <is>
          <t>&lt;http://purl.obolibrary.org/obo/UBERON_0010314&gt;</t>
        </is>
      </c>
      <c r="C3681" t="inlineStr">
        <is>
          <t>layer V of area TI</t>
        </is>
      </c>
      <c r="D3681" t="inlineStr">
        <is>
          <t>&lt;http://purl.obolibrary.org/obo/DHBA_11499&gt;</t>
        </is>
      </c>
    </row>
    <row r="3682">
      <c r="A3682">
        <f>HYPERLINK("https://www.ebi.ac.uk/ols/ontologies/uberon/terms?iri=http://purl.obolibrary.org/obo/UBERON_0010314","structure with developmental contribution from neural crest")</f>
        <v/>
      </c>
      <c r="B3682" t="inlineStr">
        <is>
          <t>&lt;http://purl.obolibrary.org/obo/UBERON_0010314&gt;</t>
        </is>
      </c>
      <c r="C3682" t="inlineStr">
        <is>
          <t>layer VI of area TI</t>
        </is>
      </c>
      <c r="D3682" t="inlineStr">
        <is>
          <t>&lt;http://purl.obolibrary.org/obo/DHBA_11500&gt;</t>
        </is>
      </c>
    </row>
    <row r="3683">
      <c r="A3683">
        <f>HYPERLINK("https://www.ebi.ac.uk/ols/ontologies/uberon/terms?iri=http://purl.obolibrary.org/obo/UBERON_0010314","structure with developmental contribution from neural crest")</f>
        <v/>
      </c>
      <c r="B3683" t="inlineStr">
        <is>
          <t>&lt;http://purl.obolibrary.org/obo/UBERON_0010314&gt;</t>
        </is>
      </c>
      <c r="C3683" t="inlineStr">
        <is>
          <t>dorsal part of CEm</t>
        </is>
      </c>
      <c r="D3683" t="inlineStr">
        <is>
          <t>&lt;http://purl.obolibrary.org/obo/DHBA_11501&gt;</t>
        </is>
      </c>
    </row>
    <row r="3684">
      <c r="A3684">
        <f>HYPERLINK("https://www.ebi.ac.uk/ols/ontologies/uberon/terms?iri=http://purl.obolibrary.org/obo/UBERON_0010314","structure with developmental contribution from neural crest")</f>
        <v/>
      </c>
      <c r="B3684" t="inlineStr">
        <is>
          <t>&lt;http://purl.obolibrary.org/obo/UBERON_0010314&gt;</t>
        </is>
      </c>
      <c r="C3684" t="inlineStr">
        <is>
          <t>ventral part of CEm</t>
        </is>
      </c>
      <c r="D3684" t="inlineStr">
        <is>
          <t>&lt;http://purl.obolibrary.org/obo/DHBA_11502&gt;</t>
        </is>
      </c>
    </row>
    <row r="3685">
      <c r="A3685">
        <f>HYPERLINK("https://www.ebi.ac.uk/ols/ontologies/uberon/terms?iri=http://purl.obolibrary.org/obo/UBERON_0010314","structure with developmental contribution from neural crest")</f>
        <v/>
      </c>
      <c r="B3685" t="inlineStr">
        <is>
          <t>&lt;http://purl.obolibrary.org/obo/UBERON_0010314&gt;</t>
        </is>
      </c>
      <c r="C3685" t="inlineStr">
        <is>
          <t>apical part of CEl</t>
        </is>
      </c>
      <c r="D3685" t="inlineStr">
        <is>
          <t>&lt;http://purl.obolibrary.org/obo/DHBA_11503&gt;</t>
        </is>
      </c>
    </row>
    <row r="3686">
      <c r="A3686">
        <f>HYPERLINK("https://www.ebi.ac.uk/ols/ontologies/uberon/terms?iri=http://purl.obolibrary.org/obo/UBERON_0010314","structure with developmental contribution from neural crest")</f>
        <v/>
      </c>
      <c r="B3686" t="inlineStr">
        <is>
          <t>&lt;http://purl.obolibrary.org/obo/UBERON_0010314&gt;</t>
        </is>
      </c>
      <c r="C3686" t="inlineStr">
        <is>
          <t>capsular part of CEl</t>
        </is>
      </c>
      <c r="D3686" t="inlineStr">
        <is>
          <t>&lt;http://purl.obolibrary.org/obo/DHBA_11504&gt;</t>
        </is>
      </c>
    </row>
    <row r="3687">
      <c r="A3687">
        <f>HYPERLINK("https://www.ebi.ac.uk/ols/ontologies/uberon/terms?iri=http://purl.obolibrary.org/obo/UBERON_0010314","structure with developmental contribution from neural crest")</f>
        <v/>
      </c>
      <c r="B3687" t="inlineStr">
        <is>
          <t>&lt;http://purl.obolibrary.org/obo/UBERON_0010314&gt;</t>
        </is>
      </c>
      <c r="C3687" t="inlineStr">
        <is>
          <t>paracapsular part of CEl</t>
        </is>
      </c>
      <c r="D3687" t="inlineStr">
        <is>
          <t>&lt;http://purl.obolibrary.org/obo/DHBA_11505&gt;</t>
        </is>
      </c>
    </row>
    <row r="3688">
      <c r="A3688">
        <f>HYPERLINK("https://www.ebi.ac.uk/ols/ontologies/uberon/terms?iri=http://purl.obolibrary.org/obo/UBERON_0010314","structure with developmental contribution from neural crest")</f>
        <v/>
      </c>
      <c r="B3688" t="inlineStr">
        <is>
          <t>&lt;http://purl.obolibrary.org/obo/UBERON_0010314&gt;</t>
        </is>
      </c>
      <c r="C3688" t="inlineStr">
        <is>
          <t>central part of CEl</t>
        </is>
      </c>
      <c r="D3688" t="inlineStr">
        <is>
          <t>&lt;http://purl.obolibrary.org/obo/DHBA_11506&gt;</t>
        </is>
      </c>
    </row>
    <row r="3689">
      <c r="A3689">
        <f>HYPERLINK("https://www.ebi.ac.uk/ols/ontologies/uberon/terms?iri=http://purl.obolibrary.org/obo/UBERON_0010314","structure with developmental contribution from neural crest")</f>
        <v/>
      </c>
      <c r="B3689" t="inlineStr">
        <is>
          <t>&lt;http://purl.obolibrary.org/obo/UBERON_0010314&gt;</t>
        </is>
      </c>
      <c r="C3689" t="inlineStr">
        <is>
          <t>dorsal division of lateral nucleus</t>
        </is>
      </c>
      <c r="D3689" t="inlineStr">
        <is>
          <t>&lt;http://purl.obolibrary.org/obo/DHBA_11507&gt;</t>
        </is>
      </c>
    </row>
    <row r="3690">
      <c r="A3690">
        <f>HYPERLINK("https://www.ebi.ac.uk/ols/ontologies/uberon/terms?iri=http://purl.obolibrary.org/obo/UBERON_0010314","structure with developmental contribution from neural crest")</f>
        <v/>
      </c>
      <c r="B3690" t="inlineStr">
        <is>
          <t>&lt;http://purl.obolibrary.org/obo/UBERON_0010314&gt;</t>
        </is>
      </c>
      <c r="C3690" t="inlineStr">
        <is>
          <t>dorsal rostral subdivision of lateral nucleus</t>
        </is>
      </c>
      <c r="D3690" t="inlineStr">
        <is>
          <t>&lt;http://purl.obolibrary.org/obo/DHBA_11508&gt;</t>
        </is>
      </c>
    </row>
    <row r="3691">
      <c r="A3691">
        <f>HYPERLINK("https://www.ebi.ac.uk/ols/ontologies/uberon/terms?iri=http://purl.obolibrary.org/obo/UBERON_0010314","structure with developmental contribution from neural crest")</f>
        <v/>
      </c>
      <c r="B3691" t="inlineStr">
        <is>
          <t>&lt;http://purl.obolibrary.org/obo/UBERON_0010314&gt;</t>
        </is>
      </c>
      <c r="C3691" t="inlineStr">
        <is>
          <t>dorsal lateral subdivision of lateral nucleus</t>
        </is>
      </c>
      <c r="D3691" t="inlineStr">
        <is>
          <t>&lt;http://purl.obolibrary.org/obo/DHBA_11509&gt;</t>
        </is>
      </c>
    </row>
    <row r="3692">
      <c r="A3692">
        <f>HYPERLINK("https://www.ebi.ac.uk/ols/ontologies/uberon/terms?iri=http://purl.obolibrary.org/obo/UBERON_0010314","structure with developmental contribution from neural crest")</f>
        <v/>
      </c>
      <c r="B3692" t="inlineStr">
        <is>
          <t>&lt;http://purl.obolibrary.org/obo/UBERON_0010314&gt;</t>
        </is>
      </c>
      <c r="C3692" t="inlineStr">
        <is>
          <t>comb-like part of LaDl</t>
        </is>
      </c>
      <c r="D3692" t="inlineStr">
        <is>
          <t>&lt;http://purl.obolibrary.org/obo/DHBA_11510&gt;</t>
        </is>
      </c>
    </row>
    <row r="3693">
      <c r="A3693">
        <f>HYPERLINK("https://www.ebi.ac.uk/ols/ontologies/uberon/terms?iri=http://purl.obolibrary.org/obo/UBERON_0010314","structure with developmental contribution from neural crest")</f>
        <v/>
      </c>
      <c r="B3693" t="inlineStr">
        <is>
          <t>&lt;http://purl.obolibrary.org/obo/UBERON_0010314&gt;</t>
        </is>
      </c>
      <c r="C3693" t="inlineStr">
        <is>
          <t>dorsal medial subdivision of lateral nucleus</t>
        </is>
      </c>
      <c r="D3693" t="inlineStr">
        <is>
          <t>&lt;http://purl.obolibrary.org/obo/DHBA_11511&gt;</t>
        </is>
      </c>
    </row>
    <row r="3694">
      <c r="A3694">
        <f>HYPERLINK("https://www.ebi.ac.uk/ols/ontologies/uberon/terms?iri=http://purl.obolibrary.org/obo/UBERON_0010314","structure with developmental contribution from neural crest")</f>
        <v/>
      </c>
      <c r="B3694" t="inlineStr">
        <is>
          <t>&lt;http://purl.obolibrary.org/obo/UBERON_0010314&gt;</t>
        </is>
      </c>
      <c r="C3694" t="inlineStr">
        <is>
          <t>intermediate division of lateral nucleus</t>
        </is>
      </c>
      <c r="D3694" t="inlineStr">
        <is>
          <t>&lt;http://purl.obolibrary.org/obo/DHBA_11512&gt;</t>
        </is>
      </c>
    </row>
    <row r="3695">
      <c r="A3695">
        <f>HYPERLINK("https://www.ebi.ac.uk/ols/ontologies/uberon/terms?iri=http://purl.obolibrary.org/obo/UBERON_0010314","structure with developmental contribution from neural crest")</f>
        <v/>
      </c>
      <c r="B3695" t="inlineStr">
        <is>
          <t>&lt;http://purl.obolibrary.org/obo/UBERON_0010314&gt;</t>
        </is>
      </c>
      <c r="C3695" t="inlineStr">
        <is>
          <t>ventral division of lateral nucleus</t>
        </is>
      </c>
      <c r="D3695" t="inlineStr">
        <is>
          <t>&lt;http://purl.obolibrary.org/obo/DHBA_11513&gt;</t>
        </is>
      </c>
    </row>
    <row r="3696">
      <c r="A3696">
        <f>HYPERLINK("https://www.ebi.ac.uk/ols/ontologies/uberon/terms?iri=http://purl.obolibrary.org/obo/UBERON_0010314","structure with developmental contribution from neural crest")</f>
        <v/>
      </c>
      <c r="B3696" t="inlineStr">
        <is>
          <t>&lt;http://purl.obolibrary.org/obo/UBERON_0010314&gt;</t>
        </is>
      </c>
      <c r="C3696" t="inlineStr">
        <is>
          <t>ventral lateral subdivision of lateral nucleus</t>
        </is>
      </c>
      <c r="D3696" t="inlineStr">
        <is>
          <t>&lt;http://purl.obolibrary.org/obo/DHBA_11514&gt;</t>
        </is>
      </c>
    </row>
    <row r="3697">
      <c r="A3697">
        <f>HYPERLINK("https://www.ebi.ac.uk/ols/ontologies/uberon/terms?iri=http://purl.obolibrary.org/obo/UBERON_0010314","structure with developmental contribution from neural crest")</f>
        <v/>
      </c>
      <c r="B3697" t="inlineStr">
        <is>
          <t>&lt;http://purl.obolibrary.org/obo/UBERON_0010314&gt;</t>
        </is>
      </c>
      <c r="C3697" t="inlineStr">
        <is>
          <t>ventral medial subdivision of lateral nucleus</t>
        </is>
      </c>
      <c r="D3697" t="inlineStr">
        <is>
          <t>&lt;http://purl.obolibrary.org/obo/DHBA_11515&gt;</t>
        </is>
      </c>
    </row>
    <row r="3698">
      <c r="A3698">
        <f>HYPERLINK("https://www.ebi.ac.uk/ols/ontologies/uberon/terms?iri=http://purl.obolibrary.org/obo/UBERON_0010314","structure with developmental contribution from neural crest")</f>
        <v/>
      </c>
      <c r="B3698" t="inlineStr">
        <is>
          <t>&lt;http://purl.obolibrary.org/obo/UBERON_0010314&gt;</t>
        </is>
      </c>
      <c r="C3698" t="inlineStr">
        <is>
          <t>dorsal (magnocellular) division of basolateral nucleus</t>
        </is>
      </c>
      <c r="D3698" t="inlineStr">
        <is>
          <t>&lt;http://purl.obolibrary.org/obo/DHBA_11516&gt;</t>
        </is>
      </c>
    </row>
    <row r="3699">
      <c r="A3699">
        <f>HYPERLINK("https://www.ebi.ac.uk/ols/ontologies/uberon/terms?iri=http://purl.obolibrary.org/obo/UBERON_0010314","structure with developmental contribution from neural crest")</f>
        <v/>
      </c>
      <c r="B3699" t="inlineStr">
        <is>
          <t>&lt;http://purl.obolibrary.org/obo/UBERON_0010314&gt;</t>
        </is>
      </c>
      <c r="C3699" t="inlineStr">
        <is>
          <t>dorsal lateral subdivision of basolateral nucleus</t>
        </is>
      </c>
      <c r="D3699" t="inlineStr">
        <is>
          <t>&lt;http://purl.obolibrary.org/obo/DHBA_11517&gt;</t>
        </is>
      </c>
    </row>
    <row r="3700">
      <c r="A3700">
        <f>HYPERLINK("https://www.ebi.ac.uk/ols/ontologies/uberon/terms?iri=http://purl.obolibrary.org/obo/UBERON_0010314","structure with developmental contribution from neural crest")</f>
        <v/>
      </c>
      <c r="B3700" t="inlineStr">
        <is>
          <t>&lt;http://purl.obolibrary.org/obo/UBERON_0010314&gt;</t>
        </is>
      </c>
      <c r="C3700" t="inlineStr">
        <is>
          <t>intermediate division of basolateral nucleus</t>
        </is>
      </c>
      <c r="D3700" t="inlineStr">
        <is>
          <t>&lt;http://purl.obolibrary.org/obo/DHBA_11518&gt;</t>
        </is>
      </c>
    </row>
    <row r="3701">
      <c r="A3701">
        <f>HYPERLINK("https://www.ebi.ac.uk/ols/ontologies/uberon/terms?iri=http://purl.obolibrary.org/obo/UBERON_0010314","structure with developmental contribution from neural crest")</f>
        <v/>
      </c>
      <c r="B3701" t="inlineStr">
        <is>
          <t>&lt;http://purl.obolibrary.org/obo/UBERON_0010314&gt;</t>
        </is>
      </c>
      <c r="C3701" t="inlineStr">
        <is>
          <t>ventral (parvicellular) division of basolateral nucleus</t>
        </is>
      </c>
      <c r="D3701" t="inlineStr">
        <is>
          <t>&lt;http://purl.obolibrary.org/obo/DHBA_11519&gt;</t>
        </is>
      </c>
    </row>
    <row r="3702">
      <c r="A3702">
        <f>HYPERLINK("https://www.ebi.ac.uk/ols/ontologies/uberon/terms?iri=http://purl.obolibrary.org/obo/UBERON_0010314","structure with developmental contribution from neural crest")</f>
        <v/>
      </c>
      <c r="B3702" t="inlineStr">
        <is>
          <t>&lt;http://purl.obolibrary.org/obo/UBERON_0010314&gt;</t>
        </is>
      </c>
      <c r="C3702" t="inlineStr">
        <is>
          <t>ventral lateral subdivision of basolateral nucleus</t>
        </is>
      </c>
      <c r="D3702" t="inlineStr">
        <is>
          <t>&lt;http://purl.obolibrary.org/obo/DHBA_11520&gt;</t>
        </is>
      </c>
    </row>
    <row r="3703">
      <c r="A3703">
        <f>HYPERLINK("https://www.ebi.ac.uk/ols/ontologies/uberon/terms?iri=http://purl.obolibrary.org/obo/UBERON_0010314","structure with developmental contribution from neural crest")</f>
        <v/>
      </c>
      <c r="B3703" t="inlineStr">
        <is>
          <t>&lt;http://purl.obolibrary.org/obo/UBERON_0010314&gt;</t>
        </is>
      </c>
      <c r="C3703" t="inlineStr">
        <is>
          <t>ventral medial subdivision of basolateral nucleus</t>
        </is>
      </c>
      <c r="D3703" t="inlineStr">
        <is>
          <t>&lt;http://purl.obolibrary.org/obo/DHBA_11521&gt;</t>
        </is>
      </c>
    </row>
    <row r="3704">
      <c r="A3704">
        <f>HYPERLINK("https://www.ebi.ac.uk/ols/ontologies/uberon/terms?iri=http://purl.obolibrary.org/obo/UBERON_0010314","structure with developmental contribution from neural crest")</f>
        <v/>
      </c>
      <c r="B3704" t="inlineStr">
        <is>
          <t>&lt;http://purl.obolibrary.org/obo/UBERON_0010314&gt;</t>
        </is>
      </c>
      <c r="C3704" t="inlineStr">
        <is>
          <t>dorsal division of basomedial nucleus</t>
        </is>
      </c>
      <c r="D3704" t="inlineStr">
        <is>
          <t>&lt;http://purl.obolibrary.org/obo/DHBA_11522&gt;</t>
        </is>
      </c>
    </row>
    <row r="3705">
      <c r="A3705">
        <f>HYPERLINK("https://www.ebi.ac.uk/ols/ontologies/uberon/terms?iri=http://purl.obolibrary.org/obo/UBERON_0010314","structure with developmental contribution from neural crest")</f>
        <v/>
      </c>
      <c r="B3705" t="inlineStr">
        <is>
          <t>&lt;http://purl.obolibrary.org/obo/UBERON_0010314&gt;</t>
        </is>
      </c>
      <c r="C3705" t="inlineStr">
        <is>
          <t>dorsolateral subdivision of basomedial nucleus</t>
        </is>
      </c>
      <c r="D3705" t="inlineStr">
        <is>
          <t>&lt;http://purl.obolibrary.org/obo/DHBA_11523&gt;</t>
        </is>
      </c>
    </row>
    <row r="3706">
      <c r="A3706">
        <f>HYPERLINK("https://www.ebi.ac.uk/ols/ontologies/uberon/terms?iri=http://purl.obolibrary.org/obo/UBERON_0010314","structure with developmental contribution from neural crest")</f>
        <v/>
      </c>
      <c r="B3706" t="inlineStr">
        <is>
          <t>&lt;http://purl.obolibrary.org/obo/UBERON_0010314&gt;</t>
        </is>
      </c>
      <c r="C3706" t="inlineStr">
        <is>
          <t>dorsomedial (magnocellular) subdivsion of basomedial nucleus</t>
        </is>
      </c>
      <c r="D3706" t="inlineStr">
        <is>
          <t>&lt;http://purl.obolibrary.org/obo/DHBA_11524&gt;</t>
        </is>
      </c>
    </row>
    <row r="3707">
      <c r="A3707">
        <f>HYPERLINK("https://www.ebi.ac.uk/ols/ontologies/uberon/terms?iri=http://purl.obolibrary.org/obo/UBERON_0010314","structure with developmental contribution from neural crest")</f>
        <v/>
      </c>
      <c r="B3707" t="inlineStr">
        <is>
          <t>&lt;http://purl.obolibrary.org/obo/UBERON_0010314&gt;</t>
        </is>
      </c>
      <c r="C3707" t="inlineStr">
        <is>
          <t>ventral division of basomedial nucleus</t>
        </is>
      </c>
      <c r="D3707" t="inlineStr">
        <is>
          <t>&lt;http://purl.obolibrary.org/obo/DHBA_11525&gt;</t>
        </is>
      </c>
    </row>
    <row r="3708">
      <c r="A3708">
        <f>HYPERLINK("https://www.ebi.ac.uk/ols/ontologies/uberon/terms?iri=http://purl.obolibrary.org/obo/UBERON_0010314","structure with developmental contribution from neural crest")</f>
        <v/>
      </c>
      <c r="B3708" t="inlineStr">
        <is>
          <t>&lt;http://purl.obolibrary.org/obo/UBERON_0010314&gt;</t>
        </is>
      </c>
      <c r="C3708" t="inlineStr">
        <is>
          <t>ventrolateral (parvocellular) subdivsion of basomedial nucleus</t>
        </is>
      </c>
      <c r="D3708" t="inlineStr">
        <is>
          <t>&lt;http://purl.obolibrary.org/obo/DHBA_11526&gt;</t>
        </is>
      </c>
    </row>
    <row r="3709">
      <c r="A3709">
        <f>HYPERLINK("https://www.ebi.ac.uk/ols/ontologies/uberon/terms?iri=http://purl.obolibrary.org/obo/UBERON_0010314","structure with developmental contribution from neural crest")</f>
        <v/>
      </c>
      <c r="B3709" t="inlineStr">
        <is>
          <t>&lt;http://purl.obolibrary.org/obo/UBERON_0010314&gt;</t>
        </is>
      </c>
      <c r="C3709" t="inlineStr">
        <is>
          <t>ventromedial  subdivsion of basomedial nucleus</t>
        </is>
      </c>
      <c r="D3709" t="inlineStr">
        <is>
          <t>&lt;http://purl.obolibrary.org/obo/DHBA_11527&gt;</t>
        </is>
      </c>
    </row>
    <row r="3710">
      <c r="A3710">
        <f>HYPERLINK("https://www.ebi.ac.uk/ols/ontologies/uberon/terms?iri=http://purl.obolibrary.org/obo/UBERON_0010314","structure with developmental contribution from neural crest")</f>
        <v/>
      </c>
      <c r="B3710" t="inlineStr">
        <is>
          <t>&lt;http://purl.obolibrary.org/obo/UBERON_0010314&gt;</t>
        </is>
      </c>
      <c r="C3710" t="inlineStr">
        <is>
          <t>dorsal subdivision of CoA</t>
        </is>
      </c>
      <c r="D3710" t="inlineStr">
        <is>
          <t>&lt;http://purl.obolibrary.org/obo/DHBA_11528&gt;</t>
        </is>
      </c>
    </row>
    <row r="3711">
      <c r="A3711">
        <f>HYPERLINK("https://www.ebi.ac.uk/ols/ontologies/uberon/terms?iri=http://purl.obolibrary.org/obo/UBERON_0010314","structure with developmental contribution from neural crest")</f>
        <v/>
      </c>
      <c r="B3711" t="inlineStr">
        <is>
          <t>&lt;http://purl.obolibrary.org/obo/UBERON_0010314&gt;</t>
        </is>
      </c>
      <c r="C3711" t="inlineStr">
        <is>
          <t>ventral subdivision of CoA</t>
        </is>
      </c>
      <c r="D3711" t="inlineStr">
        <is>
          <t>&lt;http://purl.obolibrary.org/obo/DHBA_11529&gt;</t>
        </is>
      </c>
    </row>
    <row r="3712">
      <c r="A3712">
        <f>HYPERLINK("https://www.ebi.ac.uk/ols/ontologies/uberon/terms?iri=http://purl.obolibrary.org/obo/UBERON_0010314","structure with developmental contribution from neural crest")</f>
        <v/>
      </c>
      <c r="B3712" t="inlineStr">
        <is>
          <t>&lt;http://purl.obolibrary.org/obo/UBERON_0010314&gt;</t>
        </is>
      </c>
      <c r="C3712" t="inlineStr">
        <is>
          <t>rostral subdivision of medial nucleus</t>
        </is>
      </c>
      <c r="D3712" t="inlineStr">
        <is>
          <t>&lt;http://purl.obolibrary.org/obo/DHBA_11530&gt;</t>
        </is>
      </c>
    </row>
    <row r="3713">
      <c r="A3713">
        <f>HYPERLINK("https://www.ebi.ac.uk/ols/ontologies/uberon/terms?iri=http://purl.obolibrary.org/obo/UBERON_0010314","structure with developmental contribution from neural crest")</f>
        <v/>
      </c>
      <c r="B3713" t="inlineStr">
        <is>
          <t>&lt;http://purl.obolibrary.org/obo/UBERON_0010314&gt;</t>
        </is>
      </c>
      <c r="C3713" t="inlineStr">
        <is>
          <t>caudal subdivision of medial nucleus</t>
        </is>
      </c>
      <c r="D3713" t="inlineStr">
        <is>
          <t>&lt;http://purl.obolibrary.org/obo/DHBA_11531&gt;</t>
        </is>
      </c>
    </row>
    <row r="3714">
      <c r="A3714">
        <f>HYPERLINK("https://www.ebi.ac.uk/ols/ontologies/uberon/terms?iri=http://purl.obolibrary.org/obo/UBERON_0010314","structure with developmental contribution from neural crest")</f>
        <v/>
      </c>
      <c r="B3714" t="inlineStr">
        <is>
          <t>&lt;http://purl.obolibrary.org/obo/UBERON_0010314&gt;</t>
        </is>
      </c>
      <c r="C3714" t="inlineStr">
        <is>
          <t>dorsal part of caudal medial nucleus</t>
        </is>
      </c>
      <c r="D3714" t="inlineStr">
        <is>
          <t>&lt;http://purl.obolibrary.org/obo/DHBA_11532&gt;</t>
        </is>
      </c>
    </row>
    <row r="3715">
      <c r="A3715">
        <f>HYPERLINK("https://www.ebi.ac.uk/ols/ontologies/uberon/terms?iri=http://purl.obolibrary.org/obo/UBERON_0010314","structure with developmental contribution from neural crest")</f>
        <v/>
      </c>
      <c r="B3715" t="inlineStr">
        <is>
          <t>&lt;http://purl.obolibrary.org/obo/UBERON_0010314&gt;</t>
        </is>
      </c>
      <c r="C3715" t="inlineStr">
        <is>
          <t>ventral part of caudal medial nucleus</t>
        </is>
      </c>
      <c r="D3715" t="inlineStr">
        <is>
          <t>&lt;http://purl.obolibrary.org/obo/DHBA_11533&gt;</t>
        </is>
      </c>
    </row>
    <row r="3716">
      <c r="A3716">
        <f>HYPERLINK("https://www.ebi.ac.uk/ols/ontologies/uberon/terms?iri=http://purl.obolibrary.org/obo/UBERON_0010314","structure with developmental contribution from neural crest")</f>
        <v/>
      </c>
      <c r="B3716" t="inlineStr">
        <is>
          <t>&lt;http://purl.obolibrary.org/obo/UBERON_0010314&gt;</t>
        </is>
      </c>
      <c r="C3716" t="inlineStr">
        <is>
          <t>rostral pole of caudate head</t>
        </is>
      </c>
      <c r="D3716" t="inlineStr">
        <is>
          <t>&lt;http://purl.obolibrary.org/obo/DHBA_11534&gt;</t>
        </is>
      </c>
    </row>
    <row r="3717">
      <c r="A3717">
        <f>HYPERLINK("https://www.ebi.ac.uk/ols/ontologies/uberon/terms?iri=http://purl.obolibrary.org/obo/UBERON_0010314","structure with developmental contribution from neural crest")</f>
        <v/>
      </c>
      <c r="B3717" t="inlineStr">
        <is>
          <t>&lt;http://purl.obolibrary.org/obo/UBERON_0010314&gt;</t>
        </is>
      </c>
      <c r="C3717" t="inlineStr">
        <is>
          <t>dorsolateral part of caudate head</t>
        </is>
      </c>
      <c r="D3717" t="inlineStr">
        <is>
          <t>&lt;http://purl.obolibrary.org/obo/DHBA_11535&gt;</t>
        </is>
      </c>
    </row>
    <row r="3718">
      <c r="A3718">
        <f>HYPERLINK("https://www.ebi.ac.uk/ols/ontologies/uberon/terms?iri=http://purl.obolibrary.org/obo/UBERON_0010314","structure with developmental contribution from neural crest")</f>
        <v/>
      </c>
      <c r="B3718" t="inlineStr">
        <is>
          <t>&lt;http://purl.obolibrary.org/obo/UBERON_0010314&gt;</t>
        </is>
      </c>
      <c r="C3718" t="inlineStr">
        <is>
          <t>ventromedial part of caudate head</t>
        </is>
      </c>
      <c r="D3718" t="inlineStr">
        <is>
          <t>&lt;http://purl.obolibrary.org/obo/DHBA_11536&gt;</t>
        </is>
      </c>
    </row>
    <row r="3719">
      <c r="A3719">
        <f>HYPERLINK("https://www.ebi.ac.uk/ols/ontologies/uberon/terms?iri=http://purl.obolibrary.org/obo/UBERON_0010314","structure with developmental contribution from neural crest")</f>
        <v/>
      </c>
      <c r="B3719" t="inlineStr">
        <is>
          <t>&lt;http://purl.obolibrary.org/obo/UBERON_0010314&gt;</t>
        </is>
      </c>
      <c r="C3719" t="inlineStr">
        <is>
          <t>rostral putamen</t>
        </is>
      </c>
      <c r="D3719" t="inlineStr">
        <is>
          <t>&lt;http://purl.obolibrary.org/obo/DHBA_11537&gt;</t>
        </is>
      </c>
    </row>
    <row r="3720">
      <c r="A3720">
        <f>HYPERLINK("https://www.ebi.ac.uk/ols/ontologies/uberon/terms?iri=http://purl.obolibrary.org/obo/UBERON_0010314","structure with developmental contribution from neural crest")</f>
        <v/>
      </c>
      <c r="B3720" t="inlineStr">
        <is>
          <t>&lt;http://purl.obolibrary.org/obo/UBERON_0010314&gt;</t>
        </is>
      </c>
      <c r="C3720" t="inlineStr">
        <is>
          <t>caudal putamen</t>
        </is>
      </c>
      <c r="D3720" t="inlineStr">
        <is>
          <t>&lt;http://purl.obolibrary.org/obo/DHBA_11538&gt;</t>
        </is>
      </c>
    </row>
    <row r="3721">
      <c r="A3721">
        <f>HYPERLINK("https://www.ebi.ac.uk/ols/ontologies/uberon/terms?iri=http://purl.obolibrary.org/obo/UBERON_0010314","structure with developmental contribution from neural crest")</f>
        <v/>
      </c>
      <c r="B3721" t="inlineStr">
        <is>
          <t>&lt;http://purl.obolibrary.org/obo/UBERON_0010314&gt;</t>
        </is>
      </c>
      <c r="C3721" t="inlineStr">
        <is>
          <t>laterodorsal part of putamen</t>
        </is>
      </c>
      <c r="D3721" t="inlineStr">
        <is>
          <t>&lt;http://purl.obolibrary.org/obo/DHBA_11539&gt;</t>
        </is>
      </c>
    </row>
    <row r="3722">
      <c r="A3722">
        <f>HYPERLINK("https://www.ebi.ac.uk/ols/ontologies/uberon/terms?iri=http://purl.obolibrary.org/obo/UBERON_0010314","structure with developmental contribution from neural crest")</f>
        <v/>
      </c>
      <c r="B3722" t="inlineStr">
        <is>
          <t>&lt;http://purl.obolibrary.org/obo/UBERON_0010314&gt;</t>
        </is>
      </c>
      <c r="C3722" t="inlineStr">
        <is>
          <t>intermediate part of putamen</t>
        </is>
      </c>
      <c r="D3722" t="inlineStr">
        <is>
          <t>&lt;http://purl.obolibrary.org/obo/DHBA_11540&gt;</t>
        </is>
      </c>
    </row>
    <row r="3723">
      <c r="A3723">
        <f>HYPERLINK("https://www.ebi.ac.uk/ols/ontologies/uberon/terms?iri=http://purl.obolibrary.org/obo/UBERON_0010314","structure with developmental contribution from neural crest")</f>
        <v/>
      </c>
      <c r="B3723" t="inlineStr">
        <is>
          <t>&lt;http://purl.obolibrary.org/obo/UBERON_0010314&gt;</t>
        </is>
      </c>
      <c r="C3723" t="inlineStr">
        <is>
          <t>medioventral part of putamen</t>
        </is>
      </c>
      <c r="D3723" t="inlineStr">
        <is>
          <t>&lt;http://purl.obolibrary.org/obo/DHBA_11541&gt;</t>
        </is>
      </c>
    </row>
    <row r="3724">
      <c r="A3724">
        <f>HYPERLINK("https://www.ebi.ac.uk/ols/ontologies/uberon/terms?iri=http://purl.obolibrary.org/obo/UBERON_0010314","structure with developmental contribution from neural crest")</f>
        <v/>
      </c>
      <c r="B3724" t="inlineStr">
        <is>
          <t>&lt;http://purl.obolibrary.org/obo/UBERON_0010314&gt;</t>
        </is>
      </c>
      <c r="C3724" t="inlineStr">
        <is>
          <t>marginal subdivision (cell groups) of putamen</t>
        </is>
      </c>
      <c r="D3724" t="inlineStr">
        <is>
          <t>&lt;http://purl.obolibrary.org/obo/DHBA_11542&gt;</t>
        </is>
      </c>
    </row>
    <row r="3725">
      <c r="A3725">
        <f>HYPERLINK("https://www.ebi.ac.uk/ols/ontologies/uberon/terms?iri=http://purl.obolibrary.org/obo/UBERON_0010314","structure with developmental contribution from neural crest")</f>
        <v/>
      </c>
      <c r="B3725" t="inlineStr">
        <is>
          <t>&lt;http://purl.obolibrary.org/obo/UBERON_0010314&gt;</t>
        </is>
      </c>
      <c r="C3725" t="inlineStr">
        <is>
          <t>lateral portion of the core</t>
        </is>
      </c>
      <c r="D3725" t="inlineStr">
        <is>
          <t>&lt;http://purl.obolibrary.org/obo/DHBA_11543&gt;</t>
        </is>
      </c>
    </row>
    <row r="3726">
      <c r="A3726">
        <f>HYPERLINK("https://www.ebi.ac.uk/ols/ontologies/uberon/terms?iri=http://purl.obolibrary.org/obo/UBERON_0010314","structure with developmental contribution from neural crest")</f>
        <v/>
      </c>
      <c r="B3726" t="inlineStr">
        <is>
          <t>&lt;http://purl.obolibrary.org/obo/UBERON_0010314&gt;</t>
        </is>
      </c>
      <c r="C3726" t="inlineStr">
        <is>
          <t>medial portion of the core</t>
        </is>
      </c>
      <c r="D3726" t="inlineStr">
        <is>
          <t>&lt;http://purl.obolibrary.org/obo/DHBA_11544&gt;</t>
        </is>
      </c>
    </row>
    <row r="3727">
      <c r="A3727">
        <f>HYPERLINK("https://www.ebi.ac.uk/ols/ontologies/uberon/terms?iri=http://purl.obolibrary.org/obo/UBERON_0010314","structure with developmental contribution from neural crest")</f>
        <v/>
      </c>
      <c r="B3727" t="inlineStr">
        <is>
          <t>&lt;http://purl.obolibrary.org/obo/UBERON_0010314&gt;</t>
        </is>
      </c>
      <c r="C3727" t="inlineStr">
        <is>
          <t>lateral portion of the shell</t>
        </is>
      </c>
      <c r="D3727" t="inlineStr">
        <is>
          <t>&lt;http://purl.obolibrary.org/obo/DHBA_11545&gt;</t>
        </is>
      </c>
    </row>
    <row r="3728">
      <c r="A3728">
        <f>HYPERLINK("https://www.ebi.ac.uk/ols/ontologies/uberon/terms?iri=http://purl.obolibrary.org/obo/UBERON_0010314","structure with developmental contribution from neural crest")</f>
        <v/>
      </c>
      <c r="B3728" t="inlineStr">
        <is>
          <t>&lt;http://purl.obolibrary.org/obo/UBERON_0010314&gt;</t>
        </is>
      </c>
      <c r="C3728" t="inlineStr">
        <is>
          <t>intermediate portion of the shell</t>
        </is>
      </c>
      <c r="D3728" t="inlineStr">
        <is>
          <t>&lt;http://purl.obolibrary.org/obo/DHBA_11546&gt;</t>
        </is>
      </c>
    </row>
    <row r="3729">
      <c r="A3729">
        <f>HYPERLINK("https://www.ebi.ac.uk/ols/ontologies/uberon/terms?iri=http://purl.obolibrary.org/obo/UBERON_0010314","structure with developmental contribution from neural crest")</f>
        <v/>
      </c>
      <c r="B3729" t="inlineStr">
        <is>
          <t>&lt;http://purl.obolibrary.org/obo/UBERON_0010314&gt;</t>
        </is>
      </c>
      <c r="C3729" t="inlineStr">
        <is>
          <t>medial portion of the shell</t>
        </is>
      </c>
      <c r="D3729" t="inlineStr">
        <is>
          <t>&lt;http://purl.obolibrary.org/obo/DHBA_11547&gt;</t>
        </is>
      </c>
    </row>
    <row r="3730">
      <c r="A3730">
        <f>HYPERLINK("https://www.ebi.ac.uk/ols/ontologies/uberon/terms?iri=http://purl.obolibrary.org/obo/UBERON_0010314","structure with developmental contribution from neural crest")</f>
        <v/>
      </c>
      <c r="B3730" t="inlineStr">
        <is>
          <t>&lt;http://purl.obolibrary.org/obo/UBERON_0010314&gt;</t>
        </is>
      </c>
      <c r="C3730" t="inlineStr">
        <is>
          <t>central portion of GPi</t>
        </is>
      </c>
      <c r="D3730" t="inlineStr">
        <is>
          <t>&lt;http://purl.obolibrary.org/obo/DHBA_11548&gt;</t>
        </is>
      </c>
    </row>
    <row r="3731">
      <c r="A3731">
        <f>HYPERLINK("https://www.ebi.ac.uk/ols/ontologies/uberon/terms?iri=http://purl.obolibrary.org/obo/UBERON_0010314","structure with developmental contribution from neural crest")</f>
        <v/>
      </c>
      <c r="B3731" t="inlineStr">
        <is>
          <t>&lt;http://purl.obolibrary.org/obo/UBERON_0010314&gt;</t>
        </is>
      </c>
      <c r="C3731" t="inlineStr">
        <is>
          <t>peripheral portion of GPi</t>
        </is>
      </c>
      <c r="D3731" t="inlineStr">
        <is>
          <t>&lt;http://purl.obolibrary.org/obo/DHBA_11549&gt;</t>
        </is>
      </c>
    </row>
    <row r="3732">
      <c r="A3732">
        <f>HYPERLINK("https://www.ebi.ac.uk/ols/ontologies/uberon/terms?iri=http://purl.obolibrary.org/obo/UBERON_0010314","structure with developmental contribution from neural crest")</f>
        <v/>
      </c>
      <c r="B3732" t="inlineStr">
        <is>
          <t>&lt;http://purl.obolibrary.org/obo/UBERON_0010314&gt;</t>
        </is>
      </c>
      <c r="C3732" t="inlineStr">
        <is>
          <t>dorsal division of lateral septal nucleus</t>
        </is>
      </c>
      <c r="D3732" t="inlineStr">
        <is>
          <t>&lt;http://purl.obolibrary.org/obo/DHBA_11550&gt;</t>
        </is>
      </c>
    </row>
    <row r="3733">
      <c r="A3733">
        <f>HYPERLINK("https://www.ebi.ac.uk/ols/ontologies/uberon/terms?iri=http://purl.obolibrary.org/obo/UBERON_0010314","structure with developmental contribution from neural crest")</f>
        <v/>
      </c>
      <c r="B3733" t="inlineStr">
        <is>
          <t>&lt;http://purl.obolibrary.org/obo/UBERON_0010314&gt;</t>
        </is>
      </c>
      <c r="C3733" t="inlineStr">
        <is>
          <t>intermediate division of lateral septal nucleus</t>
        </is>
      </c>
      <c r="D3733" t="inlineStr">
        <is>
          <t>&lt;http://purl.obolibrary.org/obo/DHBA_11551&gt;</t>
        </is>
      </c>
    </row>
    <row r="3734">
      <c r="A3734">
        <f>HYPERLINK("https://www.ebi.ac.uk/ols/ontologies/uberon/terms?iri=http://purl.obolibrary.org/obo/UBERON_0010314","structure with developmental contribution from neural crest")</f>
        <v/>
      </c>
      <c r="B3734" t="inlineStr">
        <is>
          <t>&lt;http://purl.obolibrary.org/obo/UBERON_0010314&gt;</t>
        </is>
      </c>
      <c r="C3734" t="inlineStr">
        <is>
          <t>ventral division of lateral septal nucleus</t>
        </is>
      </c>
      <c r="D3734" t="inlineStr">
        <is>
          <t>&lt;http://purl.obolibrary.org/obo/DHBA_11552&gt;</t>
        </is>
      </c>
    </row>
    <row r="3735">
      <c r="A3735">
        <f>HYPERLINK("https://www.ebi.ac.uk/ols/ontologies/uberon/terms?iri=http://purl.obolibrary.org/obo/UBERON_0010314","structure with developmental contribution from neural crest")</f>
        <v/>
      </c>
      <c r="B3735" t="inlineStr">
        <is>
          <t>&lt;http://purl.obolibrary.org/obo/UBERON_0010314&gt;</t>
        </is>
      </c>
      <c r="C3735" t="inlineStr">
        <is>
          <t>lateral cell groups of basal nucleus</t>
        </is>
      </c>
      <c r="D3735" t="inlineStr">
        <is>
          <t>&lt;http://purl.obolibrary.org/obo/DHBA_11553&gt;</t>
        </is>
      </c>
    </row>
    <row r="3736">
      <c r="A3736">
        <f>HYPERLINK("https://www.ebi.ac.uk/ols/ontologies/uberon/terms?iri=http://purl.obolibrary.org/obo/UBERON_0010314","structure with developmental contribution from neural crest")</f>
        <v/>
      </c>
      <c r="B3736" t="inlineStr">
        <is>
          <t>&lt;http://purl.obolibrary.org/obo/UBERON_0010314&gt;</t>
        </is>
      </c>
      <c r="C3736" t="inlineStr">
        <is>
          <t>medial cell groups of basal nucleus</t>
        </is>
      </c>
      <c r="D3736" t="inlineStr">
        <is>
          <t>&lt;http://purl.obolibrary.org/obo/DHBA_11554&gt;</t>
        </is>
      </c>
    </row>
    <row r="3737">
      <c r="A3737">
        <f>HYPERLINK("https://www.ebi.ac.uk/ols/ontologies/uberon/terms?iri=http://purl.obolibrary.org/obo/UBERON_0010314","structure with developmental contribution from neural crest")</f>
        <v/>
      </c>
      <c r="B3737" t="inlineStr">
        <is>
          <t>&lt;http://purl.obolibrary.org/obo/UBERON_0010314&gt;</t>
        </is>
      </c>
      <c r="C3737" t="inlineStr">
        <is>
          <t>rostral subdivision of BNSTm</t>
        </is>
      </c>
      <c r="D3737" t="inlineStr">
        <is>
          <t>&lt;http://purl.obolibrary.org/obo/DHBA_11555&gt;</t>
        </is>
      </c>
    </row>
    <row r="3738">
      <c r="A3738">
        <f>HYPERLINK("https://www.ebi.ac.uk/ols/ontologies/uberon/terms?iri=http://purl.obolibrary.org/obo/UBERON_0010314","structure with developmental contribution from neural crest")</f>
        <v/>
      </c>
      <c r="B3738" t="inlineStr">
        <is>
          <t>&lt;http://purl.obolibrary.org/obo/UBERON_0010314&gt;</t>
        </is>
      </c>
      <c r="C3738" t="inlineStr">
        <is>
          <t>caudal subdivision of BNSTm</t>
        </is>
      </c>
      <c r="D3738" t="inlineStr">
        <is>
          <t>&lt;http://purl.obolibrary.org/obo/DHBA_11556&gt;</t>
        </is>
      </c>
    </row>
    <row r="3739">
      <c r="A3739">
        <f>HYPERLINK("https://www.ebi.ac.uk/ols/ontologies/uberon/terms?iri=http://purl.obolibrary.org/obo/UBERON_0010314","structure with developmental contribution from neural crest")</f>
        <v/>
      </c>
      <c r="B3739" t="inlineStr">
        <is>
          <t>&lt;http://purl.obolibrary.org/obo/UBERON_0010314&gt;</t>
        </is>
      </c>
      <c r="C3739" t="inlineStr">
        <is>
          <t>lateral subdivision of BNSTmc</t>
        </is>
      </c>
      <c r="D3739" t="inlineStr">
        <is>
          <t>&lt;http://purl.obolibrary.org/obo/DHBA_11557&gt;</t>
        </is>
      </c>
    </row>
    <row r="3740">
      <c r="A3740">
        <f>HYPERLINK("https://www.ebi.ac.uk/ols/ontologies/uberon/terms?iri=http://purl.obolibrary.org/obo/UBERON_0010314","structure with developmental contribution from neural crest")</f>
        <v/>
      </c>
      <c r="B3740" t="inlineStr">
        <is>
          <t>&lt;http://purl.obolibrary.org/obo/UBERON_0010314&gt;</t>
        </is>
      </c>
      <c r="C3740" t="inlineStr">
        <is>
          <t>medial subdivision of BNSTmc</t>
        </is>
      </c>
      <c r="D3740" t="inlineStr">
        <is>
          <t>&lt;http://purl.obolibrary.org/obo/DHBA_11559&gt;</t>
        </is>
      </c>
    </row>
    <row r="3741">
      <c r="A3741">
        <f>HYPERLINK("https://www.ebi.ac.uk/ols/ontologies/uberon/terms?iri=http://purl.obolibrary.org/obo/UBERON_0010314","structure with developmental contribution from neural crest")</f>
        <v/>
      </c>
      <c r="B3741" t="inlineStr">
        <is>
          <t>&lt;http://purl.obolibrary.org/obo/UBERON_0010314&gt;</t>
        </is>
      </c>
      <c r="C3741" t="inlineStr">
        <is>
          <t>juxtacapsular subdivision of BNSTl</t>
        </is>
      </c>
      <c r="D3741" t="inlineStr">
        <is>
          <t>&lt;http://purl.obolibrary.org/obo/DHBA_11561&gt;</t>
        </is>
      </c>
    </row>
    <row r="3742">
      <c r="A3742">
        <f>HYPERLINK("https://www.ebi.ac.uk/ols/ontologies/uberon/terms?iri=http://purl.obolibrary.org/obo/UBERON_0010314","structure with developmental contribution from neural crest")</f>
        <v/>
      </c>
      <c r="B3742" t="inlineStr">
        <is>
          <t>&lt;http://purl.obolibrary.org/obo/UBERON_0010314&gt;</t>
        </is>
      </c>
      <c r="C3742" t="inlineStr">
        <is>
          <t>dorsal subdivision of BNSTl</t>
        </is>
      </c>
      <c r="D3742" t="inlineStr">
        <is>
          <t>&lt;http://purl.obolibrary.org/obo/DHBA_11562&gt;</t>
        </is>
      </c>
    </row>
    <row r="3743">
      <c r="A3743">
        <f>HYPERLINK("https://www.ebi.ac.uk/ols/ontologies/uberon/terms?iri=http://purl.obolibrary.org/obo/UBERON_0010314","structure with developmental contribution from neural crest")</f>
        <v/>
      </c>
      <c r="B3743" t="inlineStr">
        <is>
          <t>&lt;http://purl.obolibrary.org/obo/UBERON_0010314&gt;</t>
        </is>
      </c>
      <c r="C3743" t="inlineStr">
        <is>
          <t>ventral subdivision of BNSTl</t>
        </is>
      </c>
      <c r="D3743" t="inlineStr">
        <is>
          <t>&lt;http://purl.obolibrary.org/obo/DHBA_11563&gt;</t>
        </is>
      </c>
    </row>
    <row r="3744">
      <c r="A3744">
        <f>HYPERLINK("https://www.ebi.ac.uk/ols/ontologies/uberon/terms?iri=http://purl.obolibrary.org/obo/UBERON_0010314","structure with developmental contribution from neural crest")</f>
        <v/>
      </c>
      <c r="B3744" t="inlineStr">
        <is>
          <t>&lt;http://purl.obolibrary.org/obo/UBERON_0010314&gt;</t>
        </is>
      </c>
      <c r="C3744" t="inlineStr">
        <is>
          <t>caudal subdivision of BNSTl</t>
        </is>
      </c>
      <c r="D3744" t="inlineStr">
        <is>
          <t>&lt;http://purl.obolibrary.org/obo/DHBA_11564&gt;</t>
        </is>
      </c>
    </row>
    <row r="3745">
      <c r="A3745">
        <f>HYPERLINK("https://www.ebi.ac.uk/ols/ontologies/uberon/terms?iri=http://purl.obolibrary.org/obo/UBERON_0010314","structure with developmental contribution from neural crest")</f>
        <v/>
      </c>
      <c r="B3745" t="inlineStr">
        <is>
          <t>&lt;http://purl.obolibrary.org/obo/UBERON_0010314&gt;</t>
        </is>
      </c>
      <c r="C3745" t="inlineStr">
        <is>
          <t>supracapsular division of BNST</t>
        </is>
      </c>
      <c r="D3745" t="inlineStr">
        <is>
          <t>&lt;http://purl.obolibrary.org/obo/DHBA_11565&gt;</t>
        </is>
      </c>
    </row>
    <row r="3746">
      <c r="A3746">
        <f>HYPERLINK("https://www.ebi.ac.uk/ols/ontologies/uberon/terms?iri=http://purl.obolibrary.org/obo/UBERON_0010314","structure with developmental contribution from neural crest")</f>
        <v/>
      </c>
      <c r="B3746" t="inlineStr">
        <is>
          <t>&lt;http://purl.obolibrary.org/obo/UBERON_0010314&gt;</t>
        </is>
      </c>
      <c r="C3746" t="inlineStr">
        <is>
          <t>lateral column of BNSTsc</t>
        </is>
      </c>
      <c r="D3746" t="inlineStr">
        <is>
          <t>&lt;http://purl.obolibrary.org/obo/DHBA_11566&gt;</t>
        </is>
      </c>
    </row>
    <row r="3747">
      <c r="A3747">
        <f>HYPERLINK("https://www.ebi.ac.uk/ols/ontologies/uberon/terms?iri=http://purl.obolibrary.org/obo/UBERON_0010314","structure with developmental contribution from neural crest")</f>
        <v/>
      </c>
      <c r="B3747" t="inlineStr">
        <is>
          <t>&lt;http://purl.obolibrary.org/obo/UBERON_0010314&gt;</t>
        </is>
      </c>
      <c r="C3747" t="inlineStr">
        <is>
          <t>medial column of BNSTsc</t>
        </is>
      </c>
      <c r="D3747" t="inlineStr">
        <is>
          <t>&lt;http://purl.obolibrary.org/obo/DHBA_11567&gt;</t>
        </is>
      </c>
    </row>
    <row r="3748">
      <c r="A3748">
        <f>HYPERLINK("https://www.ebi.ac.uk/ols/ontologies/uberon/terms?iri=http://purl.obolibrary.org/obo/UBERON_0010314","structure with developmental contribution from neural crest")</f>
        <v/>
      </c>
      <c r="B3748" t="inlineStr">
        <is>
          <t>&lt;http://purl.obolibrary.org/obo/UBERON_0010314&gt;</t>
        </is>
      </c>
      <c r="C3748" t="inlineStr">
        <is>
          <t>intercalated nuclei of BNST</t>
        </is>
      </c>
      <c r="D3748" t="inlineStr">
        <is>
          <t>&lt;http://purl.obolibrary.org/obo/DHBA_11568&gt;</t>
        </is>
      </c>
    </row>
    <row r="3749">
      <c r="A3749">
        <f>HYPERLINK("https://www.ebi.ac.uk/ols/ontologies/uberon/terms?iri=http://purl.obolibrary.org/obo/UBERON_0010314","structure with developmental contribution from neural crest")</f>
        <v/>
      </c>
      <c r="B3749" t="inlineStr">
        <is>
          <t>&lt;http://purl.obolibrary.org/obo/UBERON_0010314&gt;</t>
        </is>
      </c>
      <c r="C3749" t="inlineStr">
        <is>
          <t>medial division of sublenticular extended amygdala</t>
        </is>
      </c>
      <c r="D3749" t="inlineStr">
        <is>
          <t>&lt;http://purl.obolibrary.org/obo/DHBA_11569&gt;</t>
        </is>
      </c>
    </row>
    <row r="3750">
      <c r="A3750">
        <f>HYPERLINK("https://www.ebi.ac.uk/ols/ontologies/uberon/terms?iri=http://purl.obolibrary.org/obo/UBERON_0010314","structure with developmental contribution from neural crest")</f>
        <v/>
      </c>
      <c r="B3750" t="inlineStr">
        <is>
          <t>&lt;http://purl.obolibrary.org/obo/UBERON_0010314&gt;</t>
        </is>
      </c>
      <c r="C3750" t="inlineStr">
        <is>
          <t>central division of sublenticular extended amygdala</t>
        </is>
      </c>
      <c r="D3750" t="inlineStr">
        <is>
          <t>&lt;http://purl.obolibrary.org/obo/DHBA_11570&gt;</t>
        </is>
      </c>
    </row>
    <row r="3751">
      <c r="A3751">
        <f>HYPERLINK("https://www.ebi.ac.uk/ols/ontologies/uberon/terms?iri=http://purl.obolibrary.org/obo/UBERON_0010314","structure with developmental contribution from neural crest")</f>
        <v/>
      </c>
      <c r="B3751" t="inlineStr">
        <is>
          <t>&lt;http://purl.obolibrary.org/obo/UBERON_0010314&gt;</t>
        </is>
      </c>
      <c r="C3751" t="inlineStr">
        <is>
          <t>CP in dorsomedial frontal cortex</t>
        </is>
      </c>
      <c r="D3751" t="inlineStr">
        <is>
          <t>&lt;http://purl.obolibrary.org/obo/DHBA_11649&gt;</t>
        </is>
      </c>
    </row>
    <row r="3752">
      <c r="A3752">
        <f>HYPERLINK("https://www.ebi.ac.uk/ols/ontologies/uberon/terms?iri=http://purl.obolibrary.org/obo/UBERON_0010314","structure with developmental contribution from neural crest")</f>
        <v/>
      </c>
      <c r="B3752" t="inlineStr">
        <is>
          <t>&lt;http://purl.obolibrary.org/obo/UBERON_0010314&gt;</t>
        </is>
      </c>
      <c r="C3752" t="inlineStr">
        <is>
          <t>outer CP in dorsomedial frontal cortex</t>
        </is>
      </c>
      <c r="D3752" t="inlineStr">
        <is>
          <t>&lt;http://purl.obolibrary.org/obo/DHBA_11650&gt;</t>
        </is>
      </c>
    </row>
    <row r="3753">
      <c r="A3753">
        <f>HYPERLINK("https://www.ebi.ac.uk/ols/ontologies/uberon/terms?iri=http://purl.obolibrary.org/obo/UBERON_0010314","structure with developmental contribution from neural crest")</f>
        <v/>
      </c>
      <c r="B3753" t="inlineStr">
        <is>
          <t>&lt;http://purl.obolibrary.org/obo/UBERON_0010314&gt;</t>
        </is>
      </c>
      <c r="C3753" t="inlineStr">
        <is>
          <t>inner CP in dorsomedial frontal cortex</t>
        </is>
      </c>
      <c r="D3753" t="inlineStr">
        <is>
          <t>&lt;http://purl.obolibrary.org/obo/DHBA_11651&gt;</t>
        </is>
      </c>
    </row>
    <row r="3754">
      <c r="A3754">
        <f>HYPERLINK("https://www.ebi.ac.uk/ols/ontologies/uberon/terms?iri=http://purl.obolibrary.org/obo/UBERON_0010314","structure with developmental contribution from neural crest")</f>
        <v/>
      </c>
      <c r="B3754" t="inlineStr">
        <is>
          <t>&lt;http://purl.obolibrary.org/obo/UBERON_0010314&gt;</t>
        </is>
      </c>
      <c r="C3754" t="inlineStr">
        <is>
          <t>CP in orbital frontal cortex</t>
        </is>
      </c>
      <c r="D3754" t="inlineStr">
        <is>
          <t>&lt;http://purl.obolibrary.org/obo/DHBA_11652&gt;</t>
        </is>
      </c>
    </row>
    <row r="3755">
      <c r="A3755">
        <f>HYPERLINK("https://www.ebi.ac.uk/ols/ontologies/uberon/terms?iri=http://purl.obolibrary.org/obo/UBERON_0010314","structure with developmental contribution from neural crest")</f>
        <v/>
      </c>
      <c r="B3755" t="inlineStr">
        <is>
          <t>&lt;http://purl.obolibrary.org/obo/UBERON_0010314&gt;</t>
        </is>
      </c>
      <c r="C3755" t="inlineStr">
        <is>
          <t>outer CP in orbital frontal cortex</t>
        </is>
      </c>
      <c r="D3755" t="inlineStr">
        <is>
          <t>&lt;http://purl.obolibrary.org/obo/DHBA_11653&gt;</t>
        </is>
      </c>
    </row>
    <row r="3756">
      <c r="A3756">
        <f>HYPERLINK("https://www.ebi.ac.uk/ols/ontologies/uberon/terms?iri=http://purl.obolibrary.org/obo/UBERON_0010314","structure with developmental contribution from neural crest")</f>
        <v/>
      </c>
      <c r="B3756" t="inlineStr">
        <is>
          <t>&lt;http://purl.obolibrary.org/obo/UBERON_0010314&gt;</t>
        </is>
      </c>
      <c r="C3756" t="inlineStr">
        <is>
          <t>inner CP in orbital frontal cortex</t>
        </is>
      </c>
      <c r="D3756" t="inlineStr">
        <is>
          <t>&lt;http://purl.obolibrary.org/obo/DHBA_11654&gt;</t>
        </is>
      </c>
    </row>
    <row r="3757">
      <c r="A3757">
        <f>HYPERLINK("https://www.ebi.ac.uk/ols/ontologies/uberon/terms?iri=http://purl.obolibrary.org/obo/UBERON_0010314","structure with developmental contribution from neural crest")</f>
        <v/>
      </c>
      <c r="B3757" t="inlineStr">
        <is>
          <t>&lt;http://purl.obolibrary.org/obo/UBERON_0010314&gt;</t>
        </is>
      </c>
      <c r="C3757" t="inlineStr">
        <is>
          <t>CP in posterior frontal cortex (motor cortex)</t>
        </is>
      </c>
      <c r="D3757" t="inlineStr">
        <is>
          <t>&lt;http://purl.obolibrary.org/obo/DHBA_11655&gt;</t>
        </is>
      </c>
    </row>
    <row r="3758">
      <c r="A3758">
        <f>HYPERLINK("https://www.ebi.ac.uk/ols/ontologies/uberon/terms?iri=http://purl.obolibrary.org/obo/UBERON_0010314","structure with developmental contribution from neural crest")</f>
        <v/>
      </c>
      <c r="B3758" t="inlineStr">
        <is>
          <t>&lt;http://purl.obolibrary.org/obo/UBERON_0010314&gt;</t>
        </is>
      </c>
      <c r="C3758" t="inlineStr">
        <is>
          <t>outer CP in posteror frontal cortex (motor cortex)</t>
        </is>
      </c>
      <c r="D3758" t="inlineStr">
        <is>
          <t>&lt;http://purl.obolibrary.org/obo/DHBA_11656&gt;</t>
        </is>
      </c>
    </row>
    <row r="3759">
      <c r="A3759">
        <f>HYPERLINK("https://www.ebi.ac.uk/ols/ontologies/uberon/terms?iri=http://purl.obolibrary.org/obo/UBERON_0010314","structure with developmental contribution from neural crest")</f>
        <v/>
      </c>
      <c r="B3759" t="inlineStr">
        <is>
          <t>&lt;http://purl.obolibrary.org/obo/UBERON_0010314&gt;</t>
        </is>
      </c>
      <c r="C3759" t="inlineStr">
        <is>
          <t>inner CP in posteror frontal cortex (motor cortex)</t>
        </is>
      </c>
      <c r="D3759" t="inlineStr">
        <is>
          <t>&lt;http://purl.obolibrary.org/obo/DHBA_11657&gt;</t>
        </is>
      </c>
    </row>
    <row r="3760">
      <c r="A3760">
        <f>HYPERLINK("https://www.ebi.ac.uk/ols/ontologies/uberon/terms?iri=http://purl.obolibrary.org/obo/UBERON_0010314","structure with developmental contribution from neural crest")</f>
        <v/>
      </c>
      <c r="B3760" t="inlineStr">
        <is>
          <t>&lt;http://purl.obolibrary.org/obo/UBERON_0010314&gt;</t>
        </is>
      </c>
      <c r="C3760" t="inlineStr">
        <is>
          <t>CP in dorsolateral prefrontal cortex</t>
        </is>
      </c>
      <c r="D3760" t="inlineStr">
        <is>
          <t>&lt;http://purl.obolibrary.org/obo/DHBA_11658&gt;</t>
        </is>
      </c>
    </row>
    <row r="3761">
      <c r="A3761">
        <f>HYPERLINK("https://www.ebi.ac.uk/ols/ontologies/uberon/terms?iri=http://purl.obolibrary.org/obo/UBERON_0010314","structure with developmental contribution from neural crest")</f>
        <v/>
      </c>
      <c r="B3761" t="inlineStr">
        <is>
          <t>&lt;http://purl.obolibrary.org/obo/UBERON_0010314&gt;</t>
        </is>
      </c>
      <c r="C3761" t="inlineStr">
        <is>
          <t>outer CP in dorsolateral prefrontal cortex</t>
        </is>
      </c>
      <c r="D3761" t="inlineStr">
        <is>
          <t>&lt;http://purl.obolibrary.org/obo/DHBA_11659&gt;</t>
        </is>
      </c>
    </row>
    <row r="3762">
      <c r="A3762">
        <f>HYPERLINK("https://www.ebi.ac.uk/ols/ontologies/uberon/terms?iri=http://purl.obolibrary.org/obo/UBERON_0010314","structure with developmental contribution from neural crest")</f>
        <v/>
      </c>
      <c r="B3762" t="inlineStr">
        <is>
          <t>&lt;http://purl.obolibrary.org/obo/UBERON_0010314&gt;</t>
        </is>
      </c>
      <c r="C3762" t="inlineStr">
        <is>
          <t>inner CP in dorsolateral prefrontal cortex</t>
        </is>
      </c>
      <c r="D3762" t="inlineStr">
        <is>
          <t>&lt;http://purl.obolibrary.org/obo/DHBA_11660&gt;</t>
        </is>
      </c>
    </row>
    <row r="3763">
      <c r="A3763">
        <f>HYPERLINK("https://www.ebi.ac.uk/ols/ontologies/uberon/terms?iri=http://purl.obolibrary.org/obo/UBERON_0010314","structure with developmental contribution from neural crest")</f>
        <v/>
      </c>
      <c r="B3763" t="inlineStr">
        <is>
          <t>&lt;http://purl.obolibrary.org/obo/UBERON_0010314&gt;</t>
        </is>
      </c>
      <c r="C3763" t="inlineStr">
        <is>
          <t>CP in ventrolateral prefrontal cortex</t>
        </is>
      </c>
      <c r="D3763" t="inlineStr">
        <is>
          <t>&lt;http://purl.obolibrary.org/obo/DHBA_11661&gt;</t>
        </is>
      </c>
    </row>
    <row r="3764">
      <c r="A3764">
        <f>HYPERLINK("https://www.ebi.ac.uk/ols/ontologies/uberon/terms?iri=http://purl.obolibrary.org/obo/UBERON_0010314","structure with developmental contribution from neural crest")</f>
        <v/>
      </c>
      <c r="B3764" t="inlineStr">
        <is>
          <t>&lt;http://purl.obolibrary.org/obo/UBERON_0010314&gt;</t>
        </is>
      </c>
      <c r="C3764" t="inlineStr">
        <is>
          <t>outer CP in ventrolateral prefrontal cortex</t>
        </is>
      </c>
      <c r="D3764" t="inlineStr">
        <is>
          <t>&lt;http://purl.obolibrary.org/obo/DHBA_11662&gt;</t>
        </is>
      </c>
    </row>
    <row r="3765">
      <c r="A3765">
        <f>HYPERLINK("https://www.ebi.ac.uk/ols/ontologies/uberon/terms?iri=http://purl.obolibrary.org/obo/UBERON_0010314","structure with developmental contribution from neural crest")</f>
        <v/>
      </c>
      <c r="B3765" t="inlineStr">
        <is>
          <t>&lt;http://purl.obolibrary.org/obo/UBERON_0010314&gt;</t>
        </is>
      </c>
      <c r="C3765" t="inlineStr">
        <is>
          <t>inner CP in ventrolateral prefrontal cortex</t>
        </is>
      </c>
      <c r="D3765" t="inlineStr">
        <is>
          <t>&lt;http://purl.obolibrary.org/obo/DHBA_11663&gt;</t>
        </is>
      </c>
    </row>
    <row r="3766">
      <c r="A3766">
        <f>HYPERLINK("https://www.ebi.ac.uk/ols/ontologies/uberon/terms?iri=http://purl.obolibrary.org/obo/UBERON_0010314","structure with developmental contribution from neural crest")</f>
        <v/>
      </c>
      <c r="B3766" t="inlineStr">
        <is>
          <t>&lt;http://purl.obolibrary.org/obo/UBERON_0010314&gt;</t>
        </is>
      </c>
      <c r="C3766" t="inlineStr">
        <is>
          <t>CP in frontal polar cortex</t>
        </is>
      </c>
      <c r="D3766" t="inlineStr">
        <is>
          <t>&lt;http://purl.obolibrary.org/obo/DHBA_11664&gt;</t>
        </is>
      </c>
    </row>
    <row r="3767">
      <c r="A3767">
        <f>HYPERLINK("https://www.ebi.ac.uk/ols/ontologies/uberon/terms?iri=http://purl.obolibrary.org/obo/UBERON_0010314","structure with developmental contribution from neural crest")</f>
        <v/>
      </c>
      <c r="B3767" t="inlineStr">
        <is>
          <t>&lt;http://purl.obolibrary.org/obo/UBERON_0010314&gt;</t>
        </is>
      </c>
      <c r="C3767" t="inlineStr">
        <is>
          <t>outer CP in frontal polar cortex</t>
        </is>
      </c>
      <c r="D3767" t="inlineStr">
        <is>
          <t>&lt;http://purl.obolibrary.org/obo/DHBA_11665&gt;</t>
        </is>
      </c>
    </row>
    <row r="3768">
      <c r="A3768">
        <f>HYPERLINK("https://www.ebi.ac.uk/ols/ontologies/uberon/terms?iri=http://purl.obolibrary.org/obo/UBERON_0010314","structure with developmental contribution from neural crest")</f>
        <v/>
      </c>
      <c r="B3768" t="inlineStr">
        <is>
          <t>&lt;http://purl.obolibrary.org/obo/UBERON_0010314&gt;</t>
        </is>
      </c>
      <c r="C3768" t="inlineStr">
        <is>
          <t>inner CP in frontal polar cortex</t>
        </is>
      </c>
      <c r="D3768" t="inlineStr">
        <is>
          <t>&lt;http://purl.obolibrary.org/obo/DHBA_11666&gt;</t>
        </is>
      </c>
    </row>
    <row r="3769">
      <c r="A3769">
        <f>HYPERLINK("https://www.ebi.ac.uk/ols/ontologies/uberon/terms?iri=http://purl.obolibrary.org/obo/UBERON_0010314","structure with developmental contribution from neural crest")</f>
        <v/>
      </c>
      <c r="B3769" t="inlineStr">
        <is>
          <t>&lt;http://purl.obolibrary.org/obo/UBERON_0010314&gt;</t>
        </is>
      </c>
      <c r="C3769" t="inlineStr">
        <is>
          <t>CP in primary visual cortex</t>
        </is>
      </c>
      <c r="D3769" t="inlineStr">
        <is>
          <t>&lt;http://purl.obolibrary.org/obo/DHBA_11667&gt;</t>
        </is>
      </c>
    </row>
    <row r="3770">
      <c r="A3770">
        <f>HYPERLINK("https://www.ebi.ac.uk/ols/ontologies/uberon/terms?iri=http://purl.obolibrary.org/obo/UBERON_0010314","structure with developmental contribution from neural crest")</f>
        <v/>
      </c>
      <c r="B3770" t="inlineStr">
        <is>
          <t>&lt;http://purl.obolibrary.org/obo/UBERON_0010314&gt;</t>
        </is>
      </c>
      <c r="C3770" t="inlineStr">
        <is>
          <t>outer CP in primary visual cortex</t>
        </is>
      </c>
      <c r="D3770" t="inlineStr">
        <is>
          <t>&lt;http://purl.obolibrary.org/obo/DHBA_11668&gt;</t>
        </is>
      </c>
    </row>
    <row r="3771">
      <c r="A3771">
        <f>HYPERLINK("https://www.ebi.ac.uk/ols/ontologies/uberon/terms?iri=http://purl.obolibrary.org/obo/UBERON_0010314","structure with developmental contribution from neural crest")</f>
        <v/>
      </c>
      <c r="B3771" t="inlineStr">
        <is>
          <t>&lt;http://purl.obolibrary.org/obo/UBERON_0010314&gt;</t>
        </is>
      </c>
      <c r="C3771" t="inlineStr">
        <is>
          <t>inner CP in primary visual cortex</t>
        </is>
      </c>
      <c r="D3771" t="inlineStr">
        <is>
          <t>&lt;http://purl.obolibrary.org/obo/DHBA_11669&gt;</t>
        </is>
      </c>
    </row>
    <row r="3772">
      <c r="A3772">
        <f>HYPERLINK("https://www.ebi.ac.uk/ols/ontologies/uberon/terms?iri=http://purl.obolibrary.org/obo/UBERON_0010314","structure with developmental contribution from neural crest")</f>
        <v/>
      </c>
      <c r="B3772" t="inlineStr">
        <is>
          <t>&lt;http://purl.obolibrary.org/obo/UBERON_0010314&gt;</t>
        </is>
      </c>
      <c r="C3772" t="inlineStr">
        <is>
          <t>CP in dorsomedial extrastriate cortex (V2)</t>
        </is>
      </c>
      <c r="D3772" t="inlineStr">
        <is>
          <t>&lt;http://purl.obolibrary.org/obo/DHBA_11670&gt;</t>
        </is>
      </c>
    </row>
    <row r="3773">
      <c r="A3773">
        <f>HYPERLINK("https://www.ebi.ac.uk/ols/ontologies/uberon/terms?iri=http://purl.obolibrary.org/obo/UBERON_0010314","structure with developmental contribution from neural crest")</f>
        <v/>
      </c>
      <c r="B3773" t="inlineStr">
        <is>
          <t>&lt;http://purl.obolibrary.org/obo/UBERON_0010314&gt;</t>
        </is>
      </c>
      <c r="C3773" t="inlineStr">
        <is>
          <t>outer CP in dorsomedial extrastriate cortex</t>
        </is>
      </c>
      <c r="D3773" t="inlineStr">
        <is>
          <t>&lt;http://purl.obolibrary.org/obo/DHBA_11671&gt;</t>
        </is>
      </c>
    </row>
    <row r="3774">
      <c r="A3774">
        <f>HYPERLINK("https://www.ebi.ac.uk/ols/ontologies/uberon/terms?iri=http://purl.obolibrary.org/obo/UBERON_0010314","structure with developmental contribution from neural crest")</f>
        <v/>
      </c>
      <c r="B3774" t="inlineStr">
        <is>
          <t>&lt;http://purl.obolibrary.org/obo/UBERON_0010314&gt;</t>
        </is>
      </c>
      <c r="C3774" t="inlineStr">
        <is>
          <t>inner CP in dorsomedial extrastriate cortex</t>
        </is>
      </c>
      <c r="D3774" t="inlineStr">
        <is>
          <t>&lt;http://purl.obolibrary.org/obo/DHBA_11672&gt;</t>
        </is>
      </c>
    </row>
    <row r="3775">
      <c r="A3775">
        <f>HYPERLINK("https://www.ebi.ac.uk/ols/ontologies/uberon/terms?iri=http://purl.obolibrary.org/obo/UBERON_0010314","structure with developmental contribution from neural crest")</f>
        <v/>
      </c>
      <c r="B3775" t="inlineStr">
        <is>
          <t>&lt;http://purl.obolibrary.org/obo/UBERON_0010314&gt;</t>
        </is>
      </c>
      <c r="C3775" t="inlineStr">
        <is>
          <t>CP in ventromedial extrastriate cortex (VP)</t>
        </is>
      </c>
      <c r="D3775" t="inlineStr">
        <is>
          <t>&lt;http://purl.obolibrary.org/obo/DHBA_11673&gt;</t>
        </is>
      </c>
    </row>
    <row r="3776">
      <c r="A3776">
        <f>HYPERLINK("https://www.ebi.ac.uk/ols/ontologies/uberon/terms?iri=http://purl.obolibrary.org/obo/UBERON_0010314","structure with developmental contribution from neural crest")</f>
        <v/>
      </c>
      <c r="B3776" t="inlineStr">
        <is>
          <t>&lt;http://purl.obolibrary.org/obo/UBERON_0010314&gt;</t>
        </is>
      </c>
      <c r="C3776" t="inlineStr">
        <is>
          <t>outer CP in ventromedial extrastriate cortex</t>
        </is>
      </c>
      <c r="D3776" t="inlineStr">
        <is>
          <t>&lt;http://purl.obolibrary.org/obo/DHBA_11674&gt;</t>
        </is>
      </c>
    </row>
    <row r="3777">
      <c r="A3777">
        <f>HYPERLINK("https://www.ebi.ac.uk/ols/ontologies/uberon/terms?iri=http://purl.obolibrary.org/obo/UBERON_0010314","structure with developmental contribution from neural crest")</f>
        <v/>
      </c>
      <c r="B3777" t="inlineStr">
        <is>
          <t>&lt;http://purl.obolibrary.org/obo/UBERON_0010314&gt;</t>
        </is>
      </c>
      <c r="C3777" t="inlineStr">
        <is>
          <t>inner CP in ventromedial extrastriate cortex</t>
        </is>
      </c>
      <c r="D3777" t="inlineStr">
        <is>
          <t>&lt;http://purl.obolibrary.org/obo/DHBA_11675&gt;</t>
        </is>
      </c>
    </row>
    <row r="3778">
      <c r="A3778">
        <f>HYPERLINK("https://www.ebi.ac.uk/ols/ontologies/uberon/terms?iri=http://purl.obolibrary.org/obo/UBERON_0010314","structure with developmental contribution from neural crest")</f>
        <v/>
      </c>
      <c r="B3778" t="inlineStr">
        <is>
          <t>&lt;http://purl.obolibrary.org/obo/UBERON_0010314&gt;</t>
        </is>
      </c>
      <c r="C3778" t="inlineStr">
        <is>
          <t>CP in midlateral extrastriate cortex (area 19)</t>
        </is>
      </c>
      <c r="D3778" t="inlineStr">
        <is>
          <t>&lt;http://purl.obolibrary.org/obo/DHBA_11676&gt;</t>
        </is>
      </c>
    </row>
    <row r="3779">
      <c r="A3779">
        <f>HYPERLINK("https://www.ebi.ac.uk/ols/ontologies/uberon/terms?iri=http://purl.obolibrary.org/obo/UBERON_0010314","structure with developmental contribution from neural crest")</f>
        <v/>
      </c>
      <c r="B3779" t="inlineStr">
        <is>
          <t>&lt;http://purl.obolibrary.org/obo/UBERON_0010314&gt;</t>
        </is>
      </c>
      <c r="C3779" t="inlineStr">
        <is>
          <t>outer CP in midlateral extrastriate cortex</t>
        </is>
      </c>
      <c r="D3779" t="inlineStr">
        <is>
          <t>&lt;http://purl.obolibrary.org/obo/DHBA_11677&gt;</t>
        </is>
      </c>
    </row>
    <row r="3780">
      <c r="A3780">
        <f>HYPERLINK("https://www.ebi.ac.uk/ols/ontologies/uberon/terms?iri=http://purl.obolibrary.org/obo/UBERON_0010314","structure with developmental contribution from neural crest")</f>
        <v/>
      </c>
      <c r="B3780" t="inlineStr">
        <is>
          <t>&lt;http://purl.obolibrary.org/obo/UBERON_0010314&gt;</t>
        </is>
      </c>
      <c r="C3780" t="inlineStr">
        <is>
          <t>inner CP in midlateral extrastriate cortex</t>
        </is>
      </c>
      <c r="D3780" t="inlineStr">
        <is>
          <t>&lt;http://purl.obolibrary.org/obo/DHBA_11678&gt;</t>
        </is>
      </c>
    </row>
    <row r="3781">
      <c r="A3781">
        <f>HYPERLINK("https://www.ebi.ac.uk/ols/ontologies/uberon/terms?iri=http://purl.obolibrary.org/obo/UBERON_0010314","structure with developmental contribution from neural crest")</f>
        <v/>
      </c>
      <c r="B3781" t="inlineStr">
        <is>
          <t>&lt;http://purl.obolibrary.org/obo/UBERON_0010314&gt;</t>
        </is>
      </c>
      <c r="C3781" t="inlineStr">
        <is>
          <t>CP in primary somatosensory cortex</t>
        </is>
      </c>
      <c r="D3781" t="inlineStr">
        <is>
          <t>&lt;http://purl.obolibrary.org/obo/DHBA_11679&gt;</t>
        </is>
      </c>
    </row>
    <row r="3782">
      <c r="A3782">
        <f>HYPERLINK("https://www.ebi.ac.uk/ols/ontologies/uberon/terms?iri=http://purl.obolibrary.org/obo/UBERON_0010314","structure with developmental contribution from neural crest")</f>
        <v/>
      </c>
      <c r="B3782" t="inlineStr">
        <is>
          <t>&lt;http://purl.obolibrary.org/obo/UBERON_0010314&gt;</t>
        </is>
      </c>
      <c r="C3782" t="inlineStr">
        <is>
          <t>outer CP in primary somatosensory cortex</t>
        </is>
      </c>
      <c r="D3782" t="inlineStr">
        <is>
          <t>&lt;http://purl.obolibrary.org/obo/DHBA_11680&gt;</t>
        </is>
      </c>
    </row>
    <row r="3783">
      <c r="A3783">
        <f>HYPERLINK("https://www.ebi.ac.uk/ols/ontologies/uberon/terms?iri=http://purl.obolibrary.org/obo/UBERON_0010314","structure with developmental contribution from neural crest")</f>
        <v/>
      </c>
      <c r="B3783" t="inlineStr">
        <is>
          <t>&lt;http://purl.obolibrary.org/obo/UBERON_0010314&gt;</t>
        </is>
      </c>
      <c r="C3783" t="inlineStr">
        <is>
          <t>inner CP in primary somatosensory cortex</t>
        </is>
      </c>
      <c r="D3783" t="inlineStr">
        <is>
          <t>&lt;http://purl.obolibrary.org/obo/DHBA_11681&gt;</t>
        </is>
      </c>
    </row>
    <row r="3784">
      <c r="A3784">
        <f>HYPERLINK("https://www.ebi.ac.uk/ols/ontologies/uberon/terms?iri=http://purl.obolibrary.org/obo/UBERON_0010314","structure with developmental contribution from neural crest")</f>
        <v/>
      </c>
      <c r="B3784" t="inlineStr">
        <is>
          <t>&lt;http://purl.obolibrary.org/obo/UBERON_0010314&gt;</t>
        </is>
      </c>
      <c r="C3784" t="inlineStr">
        <is>
          <t>CP in posterosuperior (dorsal) parietal cortex</t>
        </is>
      </c>
      <c r="D3784" t="inlineStr">
        <is>
          <t>&lt;http://purl.obolibrary.org/obo/DHBA_11682&gt;</t>
        </is>
      </c>
    </row>
    <row r="3785">
      <c r="A3785">
        <f>HYPERLINK("https://www.ebi.ac.uk/ols/ontologies/uberon/terms?iri=http://purl.obolibrary.org/obo/UBERON_0010314","structure with developmental contribution from neural crest")</f>
        <v/>
      </c>
      <c r="B3785" t="inlineStr">
        <is>
          <t>&lt;http://purl.obolibrary.org/obo/UBERON_0010314&gt;</t>
        </is>
      </c>
      <c r="C3785" t="inlineStr">
        <is>
          <t>outer CP in posterosuperior (dorsal) parietal cortex</t>
        </is>
      </c>
      <c r="D3785" t="inlineStr">
        <is>
          <t>&lt;http://purl.obolibrary.org/obo/DHBA_11683&gt;</t>
        </is>
      </c>
    </row>
    <row r="3786">
      <c r="A3786">
        <f>HYPERLINK("https://www.ebi.ac.uk/ols/ontologies/uberon/terms?iri=http://purl.obolibrary.org/obo/UBERON_0010314","structure with developmental contribution from neural crest")</f>
        <v/>
      </c>
      <c r="B3786" t="inlineStr">
        <is>
          <t>&lt;http://purl.obolibrary.org/obo/UBERON_0010314&gt;</t>
        </is>
      </c>
      <c r="C3786" t="inlineStr">
        <is>
          <t>inner CP in posterosuperior (dorsal) parietal cortex</t>
        </is>
      </c>
      <c r="D3786" t="inlineStr">
        <is>
          <t>&lt;http://purl.obolibrary.org/obo/DHBA_11684&gt;</t>
        </is>
      </c>
    </row>
    <row r="3787">
      <c r="A3787">
        <f>HYPERLINK("https://www.ebi.ac.uk/ols/ontologies/uberon/terms?iri=http://purl.obolibrary.org/obo/UBERON_0010314","structure with developmental contribution from neural crest")</f>
        <v/>
      </c>
      <c r="B3787" t="inlineStr">
        <is>
          <t>&lt;http://purl.obolibrary.org/obo/UBERON_0010314&gt;</t>
        </is>
      </c>
      <c r="C3787" t="inlineStr">
        <is>
          <t>CP in posteroinferior (ventral) parietal cortex</t>
        </is>
      </c>
      <c r="D3787" t="inlineStr">
        <is>
          <t>&lt;http://purl.obolibrary.org/obo/DHBA_11685&gt;</t>
        </is>
      </c>
    </row>
    <row r="3788">
      <c r="A3788">
        <f>HYPERLINK("https://www.ebi.ac.uk/ols/ontologies/uberon/terms?iri=http://purl.obolibrary.org/obo/UBERON_0010314","structure with developmental contribution from neural crest")</f>
        <v/>
      </c>
      <c r="B3788" t="inlineStr">
        <is>
          <t>&lt;http://purl.obolibrary.org/obo/UBERON_0010314&gt;</t>
        </is>
      </c>
      <c r="C3788" t="inlineStr">
        <is>
          <t>outer CP in posteroinferior (ventral) parietal cortex</t>
        </is>
      </c>
      <c r="D3788" t="inlineStr">
        <is>
          <t>&lt;http://purl.obolibrary.org/obo/DHBA_11686&gt;</t>
        </is>
      </c>
    </row>
    <row r="3789">
      <c r="A3789">
        <f>HYPERLINK("https://www.ebi.ac.uk/ols/ontologies/uberon/terms?iri=http://purl.obolibrary.org/obo/UBERON_0010314","structure with developmental contribution from neural crest")</f>
        <v/>
      </c>
      <c r="B3789" t="inlineStr">
        <is>
          <t>&lt;http://purl.obolibrary.org/obo/UBERON_0010314&gt;</t>
        </is>
      </c>
      <c r="C3789" t="inlineStr">
        <is>
          <t>inner CP in posteroinferior (ventral) parietal cortex</t>
        </is>
      </c>
      <c r="D3789" t="inlineStr">
        <is>
          <t>&lt;http://purl.obolibrary.org/obo/DHBA_11687&gt;</t>
        </is>
      </c>
    </row>
    <row r="3790">
      <c r="A3790">
        <f>HYPERLINK("https://www.ebi.ac.uk/ols/ontologies/uberon/terms?iri=http://purl.obolibrary.org/obo/UBERON_0010314","structure with developmental contribution from neural crest")</f>
        <v/>
      </c>
      <c r="B3790" t="inlineStr">
        <is>
          <t>&lt;http://purl.obolibrary.org/obo/UBERON_0010314&gt;</t>
        </is>
      </c>
      <c r="C3790" t="inlineStr">
        <is>
          <t>CP in dorsomedial parietal cortex (area 7m)</t>
        </is>
      </c>
      <c r="D3790" t="inlineStr">
        <is>
          <t>&lt;http://purl.obolibrary.org/obo/DHBA_11688&gt;</t>
        </is>
      </c>
    </row>
    <row r="3791">
      <c r="A3791">
        <f>HYPERLINK("https://www.ebi.ac.uk/ols/ontologies/uberon/terms?iri=http://purl.obolibrary.org/obo/UBERON_0010314","structure with developmental contribution from neural crest")</f>
        <v/>
      </c>
      <c r="B3791" t="inlineStr">
        <is>
          <t>&lt;http://purl.obolibrary.org/obo/UBERON_0010314&gt;</t>
        </is>
      </c>
      <c r="C3791" t="inlineStr">
        <is>
          <t>outer CP in dorsomedial parietal cortex (area 7m)</t>
        </is>
      </c>
      <c r="D3791" t="inlineStr">
        <is>
          <t>&lt;http://purl.obolibrary.org/obo/DHBA_11689&gt;</t>
        </is>
      </c>
    </row>
    <row r="3792">
      <c r="A3792">
        <f>HYPERLINK("https://www.ebi.ac.uk/ols/ontologies/uberon/terms?iri=http://purl.obolibrary.org/obo/UBERON_0010314","structure with developmental contribution from neural crest")</f>
        <v/>
      </c>
      <c r="B3792" t="inlineStr">
        <is>
          <t>&lt;http://purl.obolibrary.org/obo/UBERON_0010314&gt;</t>
        </is>
      </c>
      <c r="C3792" t="inlineStr">
        <is>
          <t>inner CP in dorsomedial parietal cortex (area 7m)</t>
        </is>
      </c>
      <c r="D3792" t="inlineStr">
        <is>
          <t>&lt;http://purl.obolibrary.org/obo/DHBA_11690&gt;</t>
        </is>
      </c>
    </row>
    <row r="3793">
      <c r="A3793">
        <f>HYPERLINK("https://www.ebi.ac.uk/ols/ontologies/uberon/terms?iri=http://purl.obolibrary.org/obo/UBERON_0010314","structure with developmental contribution from neural crest")</f>
        <v/>
      </c>
      <c r="B3793" t="inlineStr">
        <is>
          <t>&lt;http://purl.obolibrary.org/obo/UBERON_0010314&gt;</t>
        </is>
      </c>
      <c r="C3793" t="inlineStr">
        <is>
          <t>CP in primary auditory cortex</t>
        </is>
      </c>
      <c r="D3793" t="inlineStr">
        <is>
          <t>&lt;http://purl.obolibrary.org/obo/DHBA_11691&gt;</t>
        </is>
      </c>
    </row>
    <row r="3794">
      <c r="A3794">
        <f>HYPERLINK("https://www.ebi.ac.uk/ols/ontologies/uberon/terms?iri=http://purl.obolibrary.org/obo/UBERON_0010314","structure with developmental contribution from neural crest")</f>
        <v/>
      </c>
      <c r="B3794" t="inlineStr">
        <is>
          <t>&lt;http://purl.obolibrary.org/obo/UBERON_0010314&gt;</t>
        </is>
      </c>
      <c r="C3794" t="inlineStr">
        <is>
          <t>outer CP in primary auditory cortex</t>
        </is>
      </c>
      <c r="D3794" t="inlineStr">
        <is>
          <t>&lt;http://purl.obolibrary.org/obo/DHBA_11692&gt;</t>
        </is>
      </c>
    </row>
    <row r="3795">
      <c r="A3795">
        <f>HYPERLINK("https://www.ebi.ac.uk/ols/ontologies/uberon/terms?iri=http://purl.obolibrary.org/obo/UBERON_0010314","structure with developmental contribution from neural crest")</f>
        <v/>
      </c>
      <c r="B3795" t="inlineStr">
        <is>
          <t>&lt;http://purl.obolibrary.org/obo/UBERON_0010314&gt;</t>
        </is>
      </c>
      <c r="C3795" t="inlineStr">
        <is>
          <t>inner CP in primary auditory cortex</t>
        </is>
      </c>
      <c r="D3795" t="inlineStr">
        <is>
          <t>&lt;http://purl.obolibrary.org/obo/DHBA_11693&gt;</t>
        </is>
      </c>
    </row>
    <row r="3796">
      <c r="A3796">
        <f>HYPERLINK("https://www.ebi.ac.uk/ols/ontologies/uberon/terms?iri=http://purl.obolibrary.org/obo/UBERON_0010314","structure with developmental contribution from neural crest")</f>
        <v/>
      </c>
      <c r="B3796" t="inlineStr">
        <is>
          <t>&lt;http://purl.obolibrary.org/obo/UBERON_0010314&gt;</t>
        </is>
      </c>
      <c r="C3796" t="inlineStr">
        <is>
          <t>CP in superolateral temporal cortex</t>
        </is>
      </c>
      <c r="D3796" t="inlineStr">
        <is>
          <t>&lt;http://purl.obolibrary.org/obo/DHBA_11694&gt;</t>
        </is>
      </c>
    </row>
    <row r="3797">
      <c r="A3797">
        <f>HYPERLINK("https://www.ebi.ac.uk/ols/ontologies/uberon/terms?iri=http://purl.obolibrary.org/obo/UBERON_0010314","structure with developmental contribution from neural crest")</f>
        <v/>
      </c>
      <c r="B3797" t="inlineStr">
        <is>
          <t>&lt;http://purl.obolibrary.org/obo/UBERON_0010314&gt;</t>
        </is>
      </c>
      <c r="C3797" t="inlineStr">
        <is>
          <t>outer CP in superolateral temporal cortex</t>
        </is>
      </c>
      <c r="D3797" t="inlineStr">
        <is>
          <t>&lt;http://purl.obolibrary.org/obo/DHBA_11695&gt;</t>
        </is>
      </c>
    </row>
    <row r="3798">
      <c r="A3798">
        <f>HYPERLINK("https://www.ebi.ac.uk/ols/ontologies/uberon/terms?iri=http://purl.obolibrary.org/obo/UBERON_0010314","structure with developmental contribution from neural crest")</f>
        <v/>
      </c>
      <c r="B3798" t="inlineStr">
        <is>
          <t>&lt;http://purl.obolibrary.org/obo/UBERON_0010314&gt;</t>
        </is>
      </c>
      <c r="C3798" t="inlineStr">
        <is>
          <t>inner CP in superolateral temporal cortex</t>
        </is>
      </c>
      <c r="D3798" t="inlineStr">
        <is>
          <t>&lt;http://purl.obolibrary.org/obo/DHBA_11696&gt;</t>
        </is>
      </c>
    </row>
    <row r="3799">
      <c r="A3799">
        <f>HYPERLINK("https://www.ebi.ac.uk/ols/ontologies/uberon/terms?iri=http://purl.obolibrary.org/obo/UBERON_0010314","structure with developmental contribution from neural crest")</f>
        <v/>
      </c>
      <c r="B3799" t="inlineStr">
        <is>
          <t>&lt;http://purl.obolibrary.org/obo/UBERON_0010314&gt;</t>
        </is>
      </c>
      <c r="C3799" t="inlineStr">
        <is>
          <t>CP in inferolateral temporal cortex</t>
        </is>
      </c>
      <c r="D3799" t="inlineStr">
        <is>
          <t>&lt;http://purl.obolibrary.org/obo/DHBA_11697&gt;</t>
        </is>
      </c>
    </row>
    <row r="3800">
      <c r="A3800">
        <f>HYPERLINK("https://www.ebi.ac.uk/ols/ontologies/uberon/terms?iri=http://purl.obolibrary.org/obo/UBERON_0010314","structure with developmental contribution from neural crest")</f>
        <v/>
      </c>
      <c r="B3800" t="inlineStr">
        <is>
          <t>&lt;http://purl.obolibrary.org/obo/UBERON_0010314&gt;</t>
        </is>
      </c>
      <c r="C3800" t="inlineStr">
        <is>
          <t>outer CP in inferolateral temporal cortex</t>
        </is>
      </c>
      <c r="D3800" t="inlineStr">
        <is>
          <t>&lt;http://purl.obolibrary.org/obo/DHBA_11698&gt;</t>
        </is>
      </c>
    </row>
    <row r="3801">
      <c r="A3801">
        <f>HYPERLINK("https://www.ebi.ac.uk/ols/ontologies/uberon/terms?iri=http://purl.obolibrary.org/obo/UBERON_0010314","structure with developmental contribution from neural crest")</f>
        <v/>
      </c>
      <c r="B3801" t="inlineStr">
        <is>
          <t>&lt;http://purl.obolibrary.org/obo/UBERON_0010314&gt;</t>
        </is>
      </c>
      <c r="C3801" t="inlineStr">
        <is>
          <t>inner CP in inferolateral temporal cortex</t>
        </is>
      </c>
      <c r="D3801" t="inlineStr">
        <is>
          <t>&lt;http://purl.obolibrary.org/obo/DHBA_11699&gt;</t>
        </is>
      </c>
    </row>
    <row r="3802">
      <c r="A3802">
        <f>HYPERLINK("https://www.ebi.ac.uk/ols/ontologies/uberon/terms?iri=http://purl.obolibrary.org/obo/UBERON_0010314","structure with developmental contribution from neural crest")</f>
        <v/>
      </c>
      <c r="B3802" t="inlineStr">
        <is>
          <t>&lt;http://purl.obolibrary.org/obo/UBERON_0010314&gt;</t>
        </is>
      </c>
      <c r="C3802" t="inlineStr">
        <is>
          <t>CP in midinferior temporal cortex</t>
        </is>
      </c>
      <c r="D3802" t="inlineStr">
        <is>
          <t>&lt;http://purl.obolibrary.org/obo/DHBA_11700&gt;</t>
        </is>
      </c>
    </row>
    <row r="3803">
      <c r="A3803">
        <f>HYPERLINK("https://www.ebi.ac.uk/ols/ontologies/uberon/terms?iri=http://purl.obolibrary.org/obo/UBERON_0010314","structure with developmental contribution from neural crest")</f>
        <v/>
      </c>
      <c r="B3803" t="inlineStr">
        <is>
          <t>&lt;http://purl.obolibrary.org/obo/UBERON_0010314&gt;</t>
        </is>
      </c>
      <c r="C3803" t="inlineStr">
        <is>
          <t>outer CP in midinferior temporal cortex</t>
        </is>
      </c>
      <c r="D3803" t="inlineStr">
        <is>
          <t>&lt;http://purl.obolibrary.org/obo/DHBA_11701&gt;</t>
        </is>
      </c>
    </row>
    <row r="3804">
      <c r="A3804">
        <f>HYPERLINK("https://www.ebi.ac.uk/ols/ontologies/uberon/terms?iri=http://purl.obolibrary.org/obo/UBERON_0010314","structure with developmental contribution from neural crest")</f>
        <v/>
      </c>
      <c r="B3804" t="inlineStr">
        <is>
          <t>&lt;http://purl.obolibrary.org/obo/UBERON_0010314&gt;</t>
        </is>
      </c>
      <c r="C3804" t="inlineStr">
        <is>
          <t>inner CP in midinferior temporal cortex</t>
        </is>
      </c>
      <c r="D3804" t="inlineStr">
        <is>
          <t>&lt;http://purl.obolibrary.org/obo/DHBA_11702&gt;</t>
        </is>
      </c>
    </row>
    <row r="3805">
      <c r="A3805">
        <f>HYPERLINK("https://www.ebi.ac.uk/ols/ontologies/uberon/terms?iri=http://purl.obolibrary.org/obo/UBERON_0010314","structure with developmental contribution from neural crest")</f>
        <v/>
      </c>
      <c r="B3805" t="inlineStr">
        <is>
          <t>&lt;http://purl.obolibrary.org/obo/UBERON_0010314&gt;</t>
        </is>
      </c>
      <c r="C3805" t="inlineStr">
        <is>
          <t>CP in posterior parahippocampal cortex</t>
        </is>
      </c>
      <c r="D3805" t="inlineStr">
        <is>
          <t>&lt;http://purl.obolibrary.org/obo/DHBA_11703&gt;</t>
        </is>
      </c>
    </row>
    <row r="3806">
      <c r="A3806">
        <f>HYPERLINK("https://www.ebi.ac.uk/ols/ontologies/uberon/terms?iri=http://purl.obolibrary.org/obo/UBERON_0010314","structure with developmental contribution from neural crest")</f>
        <v/>
      </c>
      <c r="B3806" t="inlineStr">
        <is>
          <t>&lt;http://purl.obolibrary.org/obo/UBERON_0010314&gt;</t>
        </is>
      </c>
      <c r="C3806" t="inlineStr">
        <is>
          <t>outer CP in posterior parahippocampal cortex</t>
        </is>
      </c>
      <c r="D3806" t="inlineStr">
        <is>
          <t>&lt;http://purl.obolibrary.org/obo/DHBA_11704&gt;</t>
        </is>
      </c>
    </row>
    <row r="3807">
      <c r="A3807">
        <f>HYPERLINK("https://www.ebi.ac.uk/ols/ontologies/uberon/terms?iri=http://purl.obolibrary.org/obo/UBERON_0010314","structure with developmental contribution from neural crest")</f>
        <v/>
      </c>
      <c r="B3807" t="inlineStr">
        <is>
          <t>&lt;http://purl.obolibrary.org/obo/UBERON_0010314&gt;</t>
        </is>
      </c>
      <c r="C3807" t="inlineStr">
        <is>
          <t>inner CP in posterior parahippocampal cortex</t>
        </is>
      </c>
      <c r="D3807" t="inlineStr">
        <is>
          <t>&lt;http://purl.obolibrary.org/obo/DHBA_11705&gt;</t>
        </is>
      </c>
    </row>
    <row r="3808">
      <c r="A3808">
        <f>HYPERLINK("https://www.ebi.ac.uk/ols/ontologies/uberon/terms?iri=http://purl.obolibrary.org/obo/UBERON_0010314","structure with developmental contribution from neural crest")</f>
        <v/>
      </c>
      <c r="B3808" t="inlineStr">
        <is>
          <t>&lt;http://purl.obolibrary.org/obo/UBERON_0010314&gt;</t>
        </is>
      </c>
      <c r="C3808" t="inlineStr">
        <is>
          <t>CP in medial temporal-occipital cortex</t>
        </is>
      </c>
      <c r="D3808" t="inlineStr">
        <is>
          <t>&lt;http://purl.obolibrary.org/obo/DHBA_11706&gt;</t>
        </is>
      </c>
    </row>
    <row r="3809">
      <c r="A3809">
        <f>HYPERLINK("https://www.ebi.ac.uk/ols/ontologies/uberon/terms?iri=http://purl.obolibrary.org/obo/UBERON_0010314","structure with developmental contribution from neural crest")</f>
        <v/>
      </c>
      <c r="B3809" t="inlineStr">
        <is>
          <t>&lt;http://purl.obolibrary.org/obo/UBERON_0010314&gt;</t>
        </is>
      </c>
      <c r="C3809" t="inlineStr">
        <is>
          <t>outer CP in medial temporal-occipital cortex</t>
        </is>
      </c>
      <c r="D3809" t="inlineStr">
        <is>
          <t>&lt;http://purl.obolibrary.org/obo/DHBA_11707&gt;</t>
        </is>
      </c>
    </row>
    <row r="3810">
      <c r="A3810">
        <f>HYPERLINK("https://www.ebi.ac.uk/ols/ontologies/uberon/terms?iri=http://purl.obolibrary.org/obo/UBERON_0010314","structure with developmental contribution from neural crest")</f>
        <v/>
      </c>
      <c r="B3810" t="inlineStr">
        <is>
          <t>&lt;http://purl.obolibrary.org/obo/UBERON_0010314&gt;</t>
        </is>
      </c>
      <c r="C3810" t="inlineStr">
        <is>
          <t>inner CP in medial temporal-occipital cortex</t>
        </is>
      </c>
      <c r="D3810" t="inlineStr">
        <is>
          <t>&lt;http://purl.obolibrary.org/obo/DHBA_11708&gt;</t>
        </is>
      </c>
    </row>
    <row r="3811">
      <c r="A3811">
        <f>HYPERLINK("https://www.ebi.ac.uk/ols/ontologies/uberon/terms?iri=http://purl.obolibrary.org/obo/UBERON_0010314","structure with developmental contribution from neural crest")</f>
        <v/>
      </c>
      <c r="B3811" t="inlineStr">
        <is>
          <t>&lt;http://purl.obolibrary.org/obo/UBERON_0010314&gt;</t>
        </is>
      </c>
      <c r="C3811" t="inlineStr">
        <is>
          <t>CP in lateral temporal-occipital cortex</t>
        </is>
      </c>
      <c r="D3811" t="inlineStr">
        <is>
          <t>&lt;http://purl.obolibrary.org/obo/DHBA_11709&gt;</t>
        </is>
      </c>
    </row>
    <row r="3812">
      <c r="A3812">
        <f>HYPERLINK("https://www.ebi.ac.uk/ols/ontologies/uberon/terms?iri=http://purl.obolibrary.org/obo/UBERON_0010314","structure with developmental contribution from neural crest")</f>
        <v/>
      </c>
      <c r="B3812" t="inlineStr">
        <is>
          <t>&lt;http://purl.obolibrary.org/obo/UBERON_0010314&gt;</t>
        </is>
      </c>
      <c r="C3812" t="inlineStr">
        <is>
          <t>outer CP in lateral temporal-occipital cortex</t>
        </is>
      </c>
      <c r="D3812" t="inlineStr">
        <is>
          <t>&lt;http://purl.obolibrary.org/obo/DHBA_11710&gt;</t>
        </is>
      </c>
    </row>
    <row r="3813">
      <c r="A3813">
        <f>HYPERLINK("https://www.ebi.ac.uk/ols/ontologies/uberon/terms?iri=http://purl.obolibrary.org/obo/UBERON_0010314","structure with developmental contribution from neural crest")</f>
        <v/>
      </c>
      <c r="B3813" t="inlineStr">
        <is>
          <t>&lt;http://purl.obolibrary.org/obo/UBERON_0010314&gt;</t>
        </is>
      </c>
      <c r="C3813" t="inlineStr">
        <is>
          <t>inner CP in lateral temporal-occipital cortex</t>
        </is>
      </c>
      <c r="D3813" t="inlineStr">
        <is>
          <t>&lt;http://purl.obolibrary.org/obo/DHBA_11711&gt;</t>
        </is>
      </c>
    </row>
    <row r="3814">
      <c r="A3814">
        <f>HYPERLINK("https://www.ebi.ac.uk/ols/ontologies/uberon/terms?iri=http://purl.obolibrary.org/obo/UBERON_0010314","structure with developmental contribution from neural crest")</f>
        <v/>
      </c>
      <c r="B3814" t="inlineStr">
        <is>
          <t>&lt;http://purl.obolibrary.org/obo/UBERON_0010314&gt;</t>
        </is>
      </c>
      <c r="C3814" t="inlineStr">
        <is>
          <t>CP in temporal polar cortex</t>
        </is>
      </c>
      <c r="D3814" t="inlineStr">
        <is>
          <t>&lt;http://purl.obolibrary.org/obo/DHBA_11712&gt;</t>
        </is>
      </c>
    </row>
    <row r="3815">
      <c r="A3815">
        <f>HYPERLINK("https://www.ebi.ac.uk/ols/ontologies/uberon/terms?iri=http://purl.obolibrary.org/obo/UBERON_0010314","structure with developmental contribution from neural crest")</f>
        <v/>
      </c>
      <c r="B3815" t="inlineStr">
        <is>
          <t>&lt;http://purl.obolibrary.org/obo/UBERON_0010314&gt;</t>
        </is>
      </c>
      <c r="C3815" t="inlineStr">
        <is>
          <t>outer CP in temporal polar cortex</t>
        </is>
      </c>
      <c r="D3815" t="inlineStr">
        <is>
          <t>&lt;http://purl.obolibrary.org/obo/DHBA_11713&gt;</t>
        </is>
      </c>
    </row>
    <row r="3816">
      <c r="A3816">
        <f>HYPERLINK("https://www.ebi.ac.uk/ols/ontologies/uberon/terms?iri=http://purl.obolibrary.org/obo/UBERON_0010314","structure with developmental contribution from neural crest")</f>
        <v/>
      </c>
      <c r="B3816" t="inlineStr">
        <is>
          <t>&lt;http://purl.obolibrary.org/obo/UBERON_0010314&gt;</t>
        </is>
      </c>
      <c r="C3816" t="inlineStr">
        <is>
          <t>inner CP in temporal polar cortex</t>
        </is>
      </c>
      <c r="D3816" t="inlineStr">
        <is>
          <t>&lt;http://purl.obolibrary.org/obo/DHBA_11714&gt;</t>
        </is>
      </c>
    </row>
    <row r="3817">
      <c r="A3817">
        <f>HYPERLINK("https://www.ebi.ac.uk/ols/ontologies/uberon/terms?iri=http://purl.obolibrary.org/obo/UBERON_0010314","structure with developmental contribution from neural crest")</f>
        <v/>
      </c>
      <c r="B3817" t="inlineStr">
        <is>
          <t>&lt;http://purl.obolibrary.org/obo/UBERON_0010314&gt;</t>
        </is>
      </c>
      <c r="C3817" t="inlineStr">
        <is>
          <t>CP in cingulate neocortex</t>
        </is>
      </c>
      <c r="D3817" t="inlineStr">
        <is>
          <t>&lt;http://purl.obolibrary.org/obo/DHBA_11715&gt;</t>
        </is>
      </c>
    </row>
    <row r="3818">
      <c r="A3818">
        <f>HYPERLINK("https://www.ebi.ac.uk/ols/ontologies/uberon/terms?iri=http://purl.obolibrary.org/obo/UBERON_0010314","structure with developmental contribution from neural crest")</f>
        <v/>
      </c>
      <c r="B3818" t="inlineStr">
        <is>
          <t>&lt;http://purl.obolibrary.org/obo/UBERON_0010314&gt;</t>
        </is>
      </c>
      <c r="C3818" t="inlineStr">
        <is>
          <t>CP in rostral cingulate cortex</t>
        </is>
      </c>
      <c r="D3818" t="inlineStr">
        <is>
          <t>&lt;http://purl.obolibrary.org/obo/DHBA_11716&gt;</t>
        </is>
      </c>
    </row>
    <row r="3819">
      <c r="A3819">
        <f>HYPERLINK("https://www.ebi.ac.uk/ols/ontologies/uberon/terms?iri=http://purl.obolibrary.org/obo/UBERON_0010314","structure with developmental contribution from neural crest")</f>
        <v/>
      </c>
      <c r="B3819" t="inlineStr">
        <is>
          <t>&lt;http://purl.obolibrary.org/obo/UBERON_0010314&gt;</t>
        </is>
      </c>
      <c r="C3819" t="inlineStr">
        <is>
          <t>outer CP in rostral cingulate cortex</t>
        </is>
      </c>
      <c r="D3819" t="inlineStr">
        <is>
          <t>&lt;http://purl.obolibrary.org/obo/DHBA_11717&gt;</t>
        </is>
      </c>
    </row>
    <row r="3820">
      <c r="A3820">
        <f>HYPERLINK("https://www.ebi.ac.uk/ols/ontologies/uberon/terms?iri=http://purl.obolibrary.org/obo/UBERON_0010314","structure with developmental contribution from neural crest")</f>
        <v/>
      </c>
      <c r="B3820" t="inlineStr">
        <is>
          <t>&lt;http://purl.obolibrary.org/obo/UBERON_0010314&gt;</t>
        </is>
      </c>
      <c r="C3820" t="inlineStr">
        <is>
          <t>inner CP in rostral cingulate cortex</t>
        </is>
      </c>
      <c r="D3820" t="inlineStr">
        <is>
          <t>&lt;http://purl.obolibrary.org/obo/DHBA_11718&gt;</t>
        </is>
      </c>
    </row>
    <row r="3821">
      <c r="A3821">
        <f>HYPERLINK("https://www.ebi.ac.uk/ols/ontologies/uberon/terms?iri=http://purl.obolibrary.org/obo/UBERON_0010314","structure with developmental contribution from neural crest")</f>
        <v/>
      </c>
      <c r="B3821" t="inlineStr">
        <is>
          <t>&lt;http://purl.obolibrary.org/obo/UBERON_0010314&gt;</t>
        </is>
      </c>
      <c r="C3821" t="inlineStr">
        <is>
          <t>CP in midcingulate cortex</t>
        </is>
      </c>
      <c r="D3821" t="inlineStr">
        <is>
          <t>&lt;http://purl.obolibrary.org/obo/DHBA_11719&gt;</t>
        </is>
      </c>
    </row>
    <row r="3822">
      <c r="A3822">
        <f>HYPERLINK("https://www.ebi.ac.uk/ols/ontologies/uberon/terms?iri=http://purl.obolibrary.org/obo/UBERON_0010314","structure with developmental contribution from neural crest")</f>
        <v/>
      </c>
      <c r="B3822" t="inlineStr">
        <is>
          <t>&lt;http://purl.obolibrary.org/obo/UBERON_0010314&gt;</t>
        </is>
      </c>
      <c r="C3822" t="inlineStr">
        <is>
          <t>outer CP in midcingulate cortex</t>
        </is>
      </c>
      <c r="D3822" t="inlineStr">
        <is>
          <t>&lt;http://purl.obolibrary.org/obo/DHBA_11720&gt;</t>
        </is>
      </c>
    </row>
    <row r="3823">
      <c r="A3823">
        <f>HYPERLINK("https://www.ebi.ac.uk/ols/ontologies/uberon/terms?iri=http://purl.obolibrary.org/obo/UBERON_0010314","structure with developmental contribution from neural crest")</f>
        <v/>
      </c>
      <c r="B3823" t="inlineStr">
        <is>
          <t>&lt;http://purl.obolibrary.org/obo/UBERON_0010314&gt;</t>
        </is>
      </c>
      <c r="C3823" t="inlineStr">
        <is>
          <t>inner CP in midcingulate cortex</t>
        </is>
      </c>
      <c r="D3823" t="inlineStr">
        <is>
          <t>&lt;http://purl.obolibrary.org/obo/DHBA_11721&gt;</t>
        </is>
      </c>
    </row>
    <row r="3824">
      <c r="A3824">
        <f>HYPERLINK("https://www.ebi.ac.uk/ols/ontologies/uberon/terms?iri=http://purl.obolibrary.org/obo/UBERON_0010314","structure with developmental contribution from neural crest")</f>
        <v/>
      </c>
      <c r="B3824" t="inlineStr">
        <is>
          <t>&lt;http://purl.obolibrary.org/obo/UBERON_0010314&gt;</t>
        </is>
      </c>
      <c r="C3824" t="inlineStr">
        <is>
          <t>CP in caudal cingulate cortex</t>
        </is>
      </c>
      <c r="D3824" t="inlineStr">
        <is>
          <t>&lt;http://purl.obolibrary.org/obo/DHBA_11722&gt;</t>
        </is>
      </c>
    </row>
    <row r="3825">
      <c r="A3825">
        <f>HYPERLINK("https://www.ebi.ac.uk/ols/ontologies/uberon/terms?iri=http://purl.obolibrary.org/obo/UBERON_0010314","structure with developmental contribution from neural crest")</f>
        <v/>
      </c>
      <c r="B3825" t="inlineStr">
        <is>
          <t>&lt;http://purl.obolibrary.org/obo/UBERON_0010314&gt;</t>
        </is>
      </c>
      <c r="C3825" t="inlineStr">
        <is>
          <t>outer CP in caudal cingulate cortex</t>
        </is>
      </c>
      <c r="D3825" t="inlineStr">
        <is>
          <t>&lt;http://purl.obolibrary.org/obo/DHBA_11723&gt;</t>
        </is>
      </c>
    </row>
    <row r="3826">
      <c r="A3826">
        <f>HYPERLINK("https://www.ebi.ac.uk/ols/ontologies/uberon/terms?iri=http://purl.obolibrary.org/obo/UBERON_0010314","structure with developmental contribution from neural crest")</f>
        <v/>
      </c>
      <c r="B3826" t="inlineStr">
        <is>
          <t>&lt;http://purl.obolibrary.org/obo/UBERON_0010314&gt;</t>
        </is>
      </c>
      <c r="C3826" t="inlineStr">
        <is>
          <t>inner CP in caudal cingulate cortex</t>
        </is>
      </c>
      <c r="D3826" t="inlineStr">
        <is>
          <t>&lt;http://purl.obolibrary.org/obo/DHBA_11724&gt;</t>
        </is>
      </c>
    </row>
    <row r="3827">
      <c r="A3827">
        <f>HYPERLINK("https://www.ebi.ac.uk/ols/ontologies/uberon/terms?iri=http://purl.obolibrary.org/obo/UBERON_0010314","structure with developmental contribution from neural crest")</f>
        <v/>
      </c>
      <c r="B3827" t="inlineStr">
        <is>
          <t>&lt;http://purl.obolibrary.org/obo/UBERON_0010314&gt;</t>
        </is>
      </c>
      <c r="C3827" t="inlineStr">
        <is>
          <t>CP in subgenual (subcallosal) cingulate cortex</t>
        </is>
      </c>
      <c r="D3827" t="inlineStr">
        <is>
          <t>&lt;http://purl.obolibrary.org/obo/DHBA_11725&gt;</t>
        </is>
      </c>
    </row>
    <row r="3828">
      <c r="A3828">
        <f>HYPERLINK("https://www.ebi.ac.uk/ols/ontologies/uberon/terms?iri=http://purl.obolibrary.org/obo/UBERON_0010314","structure with developmental contribution from neural crest")</f>
        <v/>
      </c>
      <c r="B3828" t="inlineStr">
        <is>
          <t>&lt;http://purl.obolibrary.org/obo/UBERON_0010314&gt;</t>
        </is>
      </c>
      <c r="C3828" t="inlineStr">
        <is>
          <t>outer CP in subgenual (subcallosal) cingulate cortex</t>
        </is>
      </c>
      <c r="D3828" t="inlineStr">
        <is>
          <t>&lt;http://purl.obolibrary.org/obo/DHBA_11726&gt;</t>
        </is>
      </c>
    </row>
    <row r="3829">
      <c r="A3829">
        <f>HYPERLINK("https://www.ebi.ac.uk/ols/ontologies/uberon/terms?iri=http://purl.obolibrary.org/obo/UBERON_0010314","structure with developmental contribution from neural crest")</f>
        <v/>
      </c>
      <c r="B3829" t="inlineStr">
        <is>
          <t>&lt;http://purl.obolibrary.org/obo/UBERON_0010314&gt;</t>
        </is>
      </c>
      <c r="C3829" t="inlineStr">
        <is>
          <t>inner CP in subgenual (subcallosal) cingulate cortex</t>
        </is>
      </c>
      <c r="D3829" t="inlineStr">
        <is>
          <t>&lt;http://purl.obolibrary.org/obo/DHBA_11727&gt;</t>
        </is>
      </c>
    </row>
    <row r="3830">
      <c r="A3830">
        <f>HYPERLINK("https://www.ebi.ac.uk/ols/ontologies/uberon/terms?iri=http://purl.obolibrary.org/obo/UBERON_0010314","structure with developmental contribution from neural crest")</f>
        <v/>
      </c>
      <c r="B3830" t="inlineStr">
        <is>
          <t>&lt;http://purl.obolibrary.org/obo/UBERON_0010314&gt;</t>
        </is>
      </c>
      <c r="C3830" t="inlineStr">
        <is>
          <t>CP in insular neocortex</t>
        </is>
      </c>
      <c r="D3830" t="inlineStr">
        <is>
          <t>&lt;http://purl.obolibrary.org/obo/DHBA_11728&gt;</t>
        </is>
      </c>
    </row>
    <row r="3831">
      <c r="A3831">
        <f>HYPERLINK("https://www.ebi.ac.uk/ols/ontologies/uberon/terms?iri=http://purl.obolibrary.org/obo/UBERON_0010314","structure with developmental contribution from neural crest")</f>
        <v/>
      </c>
      <c r="B3831" t="inlineStr">
        <is>
          <t>&lt;http://purl.obolibrary.org/obo/UBERON_0010314&gt;</t>
        </is>
      </c>
      <c r="C3831" t="inlineStr">
        <is>
          <t>CP in dysgranular insular cortex</t>
        </is>
      </c>
      <c r="D3831" t="inlineStr">
        <is>
          <t>&lt;http://purl.obolibrary.org/obo/DHBA_11729&gt;</t>
        </is>
      </c>
    </row>
    <row r="3832">
      <c r="A3832">
        <f>HYPERLINK("https://www.ebi.ac.uk/ols/ontologies/uberon/terms?iri=http://purl.obolibrary.org/obo/UBERON_0010314","structure with developmental contribution from neural crest")</f>
        <v/>
      </c>
      <c r="B3832" t="inlineStr">
        <is>
          <t>&lt;http://purl.obolibrary.org/obo/UBERON_0010314&gt;</t>
        </is>
      </c>
      <c r="C3832" t="inlineStr">
        <is>
          <t>outer CP in dysgranular insular cortex</t>
        </is>
      </c>
      <c r="D3832" t="inlineStr">
        <is>
          <t>&lt;http://purl.obolibrary.org/obo/DHBA_11730&gt;</t>
        </is>
      </c>
    </row>
    <row r="3833">
      <c r="A3833">
        <f>HYPERLINK("https://www.ebi.ac.uk/ols/ontologies/uberon/terms?iri=http://purl.obolibrary.org/obo/UBERON_0010314","structure with developmental contribution from neural crest")</f>
        <v/>
      </c>
      <c r="B3833" t="inlineStr">
        <is>
          <t>&lt;http://purl.obolibrary.org/obo/UBERON_0010314&gt;</t>
        </is>
      </c>
      <c r="C3833" t="inlineStr">
        <is>
          <t>inner CP in dysgranular insular cortex</t>
        </is>
      </c>
      <c r="D3833" t="inlineStr">
        <is>
          <t>&lt;http://purl.obolibrary.org/obo/DHBA_11731&gt;</t>
        </is>
      </c>
    </row>
    <row r="3834">
      <c r="A3834">
        <f>HYPERLINK("https://www.ebi.ac.uk/ols/ontologies/uberon/terms?iri=http://purl.obolibrary.org/obo/UBERON_0010314","structure with developmental contribution from neural crest")</f>
        <v/>
      </c>
      <c r="B3834" t="inlineStr">
        <is>
          <t>&lt;http://purl.obolibrary.org/obo/UBERON_0010314&gt;</t>
        </is>
      </c>
      <c r="C3834" t="inlineStr">
        <is>
          <t>CP in granualr insular cortex</t>
        </is>
      </c>
      <c r="D3834" t="inlineStr">
        <is>
          <t>&lt;http://purl.obolibrary.org/obo/DHBA_11732&gt;</t>
        </is>
      </c>
    </row>
    <row r="3835">
      <c r="A3835">
        <f>HYPERLINK("https://www.ebi.ac.uk/ols/ontologies/uberon/terms?iri=http://purl.obolibrary.org/obo/UBERON_0010314","structure with developmental contribution from neural crest")</f>
        <v/>
      </c>
      <c r="B3835" t="inlineStr">
        <is>
          <t>&lt;http://purl.obolibrary.org/obo/UBERON_0010314&gt;</t>
        </is>
      </c>
      <c r="C3835" t="inlineStr">
        <is>
          <t>outer CP in granular insular cortex</t>
        </is>
      </c>
      <c r="D3835" t="inlineStr">
        <is>
          <t>&lt;http://purl.obolibrary.org/obo/DHBA_11733&gt;</t>
        </is>
      </c>
    </row>
    <row r="3836">
      <c r="A3836">
        <f>HYPERLINK("https://www.ebi.ac.uk/ols/ontologies/uberon/terms?iri=http://purl.obolibrary.org/obo/UBERON_0010314","structure with developmental contribution from neural crest")</f>
        <v/>
      </c>
      <c r="B3836" t="inlineStr">
        <is>
          <t>&lt;http://purl.obolibrary.org/obo/UBERON_0010314&gt;</t>
        </is>
      </c>
      <c r="C3836" t="inlineStr">
        <is>
          <t>inner CP in granular insular cortex</t>
        </is>
      </c>
      <c r="D3836" t="inlineStr">
        <is>
          <t>&lt;http://purl.obolibrary.org/obo/DHBA_11734&gt;</t>
        </is>
      </c>
    </row>
    <row r="3837">
      <c r="A3837">
        <f>HYPERLINK("https://www.ebi.ac.uk/ols/ontologies/uberon/terms?iri=http://purl.obolibrary.org/obo/UBERON_0010314","structure with developmental contribution from neural crest")</f>
        <v/>
      </c>
      <c r="B3837" t="inlineStr">
        <is>
          <t>&lt;http://purl.obolibrary.org/obo/UBERON_0010314&gt;</t>
        </is>
      </c>
      <c r="C3837" t="inlineStr">
        <is>
          <t>CP in hippocampal proper</t>
        </is>
      </c>
      <c r="D3837" t="inlineStr">
        <is>
          <t>&lt;http://purl.obolibrary.org/obo/DHBA_11735&gt;</t>
        </is>
      </c>
    </row>
    <row r="3838">
      <c r="A3838">
        <f>HYPERLINK("https://www.ebi.ac.uk/ols/ontologies/uberon/terms?iri=http://purl.obolibrary.org/obo/UBERON_0010314","structure with developmental contribution from neural crest")</f>
        <v/>
      </c>
      <c r="B3838" t="inlineStr">
        <is>
          <t>&lt;http://purl.obolibrary.org/obo/UBERON_0010314&gt;</t>
        </is>
      </c>
      <c r="C3838" t="inlineStr">
        <is>
          <t>CP in rostral hippocampus</t>
        </is>
      </c>
      <c r="D3838" t="inlineStr">
        <is>
          <t>&lt;http://purl.obolibrary.org/obo/DHBA_11736&gt;</t>
        </is>
      </c>
    </row>
    <row r="3839">
      <c r="A3839">
        <f>HYPERLINK("https://www.ebi.ac.uk/ols/ontologies/uberon/terms?iri=http://purl.obolibrary.org/obo/UBERON_0010314","structure with developmental contribution from neural crest")</f>
        <v/>
      </c>
      <c r="B3839" t="inlineStr">
        <is>
          <t>&lt;http://purl.obolibrary.org/obo/UBERON_0010314&gt;</t>
        </is>
      </c>
      <c r="C3839" t="inlineStr">
        <is>
          <t>CP in caudal hippocampus</t>
        </is>
      </c>
      <c r="D3839" t="inlineStr">
        <is>
          <t>&lt;http://purl.obolibrary.org/obo/DHBA_11737&gt;</t>
        </is>
      </c>
    </row>
    <row r="3840">
      <c r="A3840">
        <f>HYPERLINK("https://www.ebi.ac.uk/ols/ontologies/uberon/terms?iri=http://purl.obolibrary.org/obo/UBERON_0010314","structure with developmental contribution from neural crest")</f>
        <v/>
      </c>
      <c r="B3840" t="inlineStr">
        <is>
          <t>&lt;http://purl.obolibrary.org/obo/UBERON_0010314&gt;</t>
        </is>
      </c>
      <c r="C3840" t="inlineStr">
        <is>
          <t>CP in subicular cortex</t>
        </is>
      </c>
      <c r="D3840" t="inlineStr">
        <is>
          <t>&lt;http://purl.obolibrary.org/obo/DHBA_11738&gt;</t>
        </is>
      </c>
    </row>
    <row r="3841">
      <c r="A3841">
        <f>HYPERLINK("https://www.ebi.ac.uk/ols/ontologies/uberon/terms?iri=http://purl.obolibrary.org/obo/UBERON_0010314","structure with developmental contribution from neural crest")</f>
        <v/>
      </c>
      <c r="B3841" t="inlineStr">
        <is>
          <t>&lt;http://purl.obolibrary.org/obo/UBERON_0010314&gt;</t>
        </is>
      </c>
      <c r="C3841" t="inlineStr">
        <is>
          <t>CP in rostral subicular cortex</t>
        </is>
      </c>
      <c r="D3841" t="inlineStr">
        <is>
          <t>&lt;http://purl.obolibrary.org/obo/DHBA_11739&gt;</t>
        </is>
      </c>
    </row>
    <row r="3842">
      <c r="A3842">
        <f>HYPERLINK("https://www.ebi.ac.uk/ols/ontologies/uberon/terms?iri=http://purl.obolibrary.org/obo/UBERON_0010314","structure with developmental contribution from neural crest")</f>
        <v/>
      </c>
      <c r="B3842" t="inlineStr">
        <is>
          <t>&lt;http://purl.obolibrary.org/obo/UBERON_0010314&gt;</t>
        </is>
      </c>
      <c r="C3842" t="inlineStr">
        <is>
          <t>CP in caudal subicular cortex</t>
        </is>
      </c>
      <c r="D3842" t="inlineStr">
        <is>
          <t>&lt;http://purl.obolibrary.org/obo/DHBA_11740&gt;</t>
        </is>
      </c>
    </row>
    <row r="3843">
      <c r="A3843">
        <f>HYPERLINK("https://www.ebi.ac.uk/ols/ontologies/uberon/terms?iri=http://purl.obolibrary.org/obo/UBERON_0010314","structure with developmental contribution from neural crest")</f>
        <v/>
      </c>
      <c r="B3843" t="inlineStr">
        <is>
          <t>&lt;http://purl.obolibrary.org/obo/UBERON_0010314&gt;</t>
        </is>
      </c>
      <c r="C3843" t="inlineStr">
        <is>
          <t>CP in presubicular cortex</t>
        </is>
      </c>
      <c r="D3843" t="inlineStr">
        <is>
          <t>&lt;http://purl.obolibrary.org/obo/DHBA_11741&gt;</t>
        </is>
      </c>
    </row>
    <row r="3844">
      <c r="A3844">
        <f>HYPERLINK("https://www.ebi.ac.uk/ols/ontologies/uberon/terms?iri=http://purl.obolibrary.org/obo/UBERON_0010314","structure with developmental contribution from neural crest")</f>
        <v/>
      </c>
      <c r="B3844" t="inlineStr">
        <is>
          <t>&lt;http://purl.obolibrary.org/obo/UBERON_0010314&gt;</t>
        </is>
      </c>
      <c r="C3844" t="inlineStr">
        <is>
          <t>CP in entorhinal cortex</t>
        </is>
      </c>
      <c r="D3844" t="inlineStr">
        <is>
          <t>&lt;http://purl.obolibrary.org/obo/DHBA_11742&gt;</t>
        </is>
      </c>
    </row>
    <row r="3845">
      <c r="A3845">
        <f>HYPERLINK("https://www.ebi.ac.uk/ols/ontologies/uberon/terms?iri=http://purl.obolibrary.org/obo/UBERON_0010314","structure with developmental contribution from neural crest")</f>
        <v/>
      </c>
      <c r="B3845" t="inlineStr">
        <is>
          <t>&lt;http://purl.obolibrary.org/obo/UBERON_0010314&gt;</t>
        </is>
      </c>
      <c r="C3845" t="inlineStr">
        <is>
          <t>CP in olfactory entorhinal cortex</t>
        </is>
      </c>
      <c r="D3845" t="inlineStr">
        <is>
          <t>&lt;http://purl.obolibrary.org/obo/DHBA_11743&gt;</t>
        </is>
      </c>
    </row>
    <row r="3846">
      <c r="A3846">
        <f>HYPERLINK("https://www.ebi.ac.uk/ols/ontologies/uberon/terms?iri=http://purl.obolibrary.org/obo/UBERON_0010314","structure with developmental contribution from neural crest")</f>
        <v/>
      </c>
      <c r="B3846" t="inlineStr">
        <is>
          <t>&lt;http://purl.obolibrary.org/obo/UBERON_0010314&gt;</t>
        </is>
      </c>
      <c r="C3846" t="inlineStr">
        <is>
          <t>CP in rostral entorhinal cortex</t>
        </is>
      </c>
      <c r="D3846" t="inlineStr">
        <is>
          <t>&lt;http://purl.obolibrary.org/obo/DHBA_11744&gt;</t>
        </is>
      </c>
    </row>
    <row r="3847">
      <c r="A3847">
        <f>HYPERLINK("https://www.ebi.ac.uk/ols/ontologies/uberon/terms?iri=http://purl.obolibrary.org/obo/UBERON_0010314","structure with developmental contribution from neural crest")</f>
        <v/>
      </c>
      <c r="B3847" t="inlineStr">
        <is>
          <t>&lt;http://purl.obolibrary.org/obo/UBERON_0010314&gt;</t>
        </is>
      </c>
      <c r="C3847" t="inlineStr">
        <is>
          <t>CP in caudal entorhinal cortex</t>
        </is>
      </c>
      <c r="D3847" t="inlineStr">
        <is>
          <t>&lt;http://purl.obolibrary.org/obo/DHBA_11745&gt;</t>
        </is>
      </c>
    </row>
    <row r="3848">
      <c r="A3848">
        <f>HYPERLINK("https://www.ebi.ac.uk/ols/ontologies/uberon/terms?iri=http://purl.obolibrary.org/obo/UBERON_0010314","structure with developmental contribution from neural crest")</f>
        <v/>
      </c>
      <c r="B3848" t="inlineStr">
        <is>
          <t>&lt;http://purl.obolibrary.org/obo/UBERON_0010314&gt;</t>
        </is>
      </c>
      <c r="C3848" t="inlineStr">
        <is>
          <t>CP in perirhinal cortex</t>
        </is>
      </c>
      <c r="D3848" t="inlineStr">
        <is>
          <t>&lt;http://purl.obolibrary.org/obo/DHBA_11746&gt;</t>
        </is>
      </c>
    </row>
    <row r="3849">
      <c r="A3849">
        <f>HYPERLINK("https://www.ebi.ac.uk/ols/ontologies/uberon/terms?iri=http://purl.obolibrary.org/obo/UBERON_0010314","structure with developmental contribution from neural crest")</f>
        <v/>
      </c>
      <c r="B3849" t="inlineStr">
        <is>
          <t>&lt;http://purl.obolibrary.org/obo/UBERON_0010314&gt;</t>
        </is>
      </c>
      <c r="C3849" t="inlineStr">
        <is>
          <t>CP in rostral perirhinal cortex</t>
        </is>
      </c>
      <c r="D3849" t="inlineStr">
        <is>
          <t>&lt;http://purl.obolibrary.org/obo/DHBA_11747&gt;</t>
        </is>
      </c>
    </row>
    <row r="3850">
      <c r="A3850">
        <f>HYPERLINK("https://www.ebi.ac.uk/ols/ontologies/uberon/terms?iri=http://purl.obolibrary.org/obo/UBERON_0010314","structure with developmental contribution from neural crest")</f>
        <v/>
      </c>
      <c r="B3850" t="inlineStr">
        <is>
          <t>&lt;http://purl.obolibrary.org/obo/UBERON_0010314&gt;</t>
        </is>
      </c>
      <c r="C3850" t="inlineStr">
        <is>
          <t>outer CP in rostral perirhinal cortex</t>
        </is>
      </c>
      <c r="D3850" t="inlineStr">
        <is>
          <t>&lt;http://purl.obolibrary.org/obo/DHBA_11748&gt;</t>
        </is>
      </c>
    </row>
    <row r="3851">
      <c r="A3851">
        <f>HYPERLINK("https://www.ebi.ac.uk/ols/ontologies/uberon/terms?iri=http://purl.obolibrary.org/obo/UBERON_0010314","structure with developmental contribution from neural crest")</f>
        <v/>
      </c>
      <c r="B3851" t="inlineStr">
        <is>
          <t>&lt;http://purl.obolibrary.org/obo/UBERON_0010314&gt;</t>
        </is>
      </c>
      <c r="C3851" t="inlineStr">
        <is>
          <t>inner CP in rostral perirhinal cortex</t>
        </is>
      </c>
      <c r="D3851" t="inlineStr">
        <is>
          <t>&lt;http://purl.obolibrary.org/obo/DHBA_11749&gt;</t>
        </is>
      </c>
    </row>
    <row r="3852">
      <c r="A3852">
        <f>HYPERLINK("https://www.ebi.ac.uk/ols/ontologies/uberon/terms?iri=http://purl.obolibrary.org/obo/UBERON_0010314","structure with developmental contribution from neural crest")</f>
        <v/>
      </c>
      <c r="B3852" t="inlineStr">
        <is>
          <t>&lt;http://purl.obolibrary.org/obo/UBERON_0010314&gt;</t>
        </is>
      </c>
      <c r="C3852" t="inlineStr">
        <is>
          <t>CP in caudal perirhinal cortex</t>
        </is>
      </c>
      <c r="D3852" t="inlineStr">
        <is>
          <t>&lt;http://purl.obolibrary.org/obo/DHBA_11750&gt;</t>
        </is>
      </c>
    </row>
    <row r="3853">
      <c r="A3853">
        <f>HYPERLINK("https://www.ebi.ac.uk/ols/ontologies/uberon/terms?iri=http://purl.obolibrary.org/obo/UBERON_0010314","structure with developmental contribution from neural crest")</f>
        <v/>
      </c>
      <c r="B3853" t="inlineStr">
        <is>
          <t>&lt;http://purl.obolibrary.org/obo/UBERON_0010314&gt;</t>
        </is>
      </c>
      <c r="C3853" t="inlineStr">
        <is>
          <t>outer CP in caudal perirhinal cortex</t>
        </is>
      </c>
      <c r="D3853" t="inlineStr">
        <is>
          <t>&lt;http://purl.obolibrary.org/obo/DHBA_11751&gt;</t>
        </is>
      </c>
    </row>
    <row r="3854">
      <c r="A3854">
        <f>HYPERLINK("https://www.ebi.ac.uk/ols/ontologies/uberon/terms?iri=http://purl.obolibrary.org/obo/UBERON_0010314","structure with developmental contribution from neural crest")</f>
        <v/>
      </c>
      <c r="B3854" t="inlineStr">
        <is>
          <t>&lt;http://purl.obolibrary.org/obo/UBERON_0010314&gt;</t>
        </is>
      </c>
      <c r="C3854" t="inlineStr">
        <is>
          <t>inner CP in caudal perirhinal cortex</t>
        </is>
      </c>
      <c r="D3854" t="inlineStr">
        <is>
          <t>&lt;http://purl.obolibrary.org/obo/DHBA_11752&gt;</t>
        </is>
      </c>
    </row>
    <row r="3855">
      <c r="A3855">
        <f>HYPERLINK("https://www.ebi.ac.uk/ols/ontologies/uberon/terms?iri=http://purl.obolibrary.org/obo/UBERON_0010314","structure with developmental contribution from neural crest")</f>
        <v/>
      </c>
      <c r="B3855" t="inlineStr">
        <is>
          <t>&lt;http://purl.obolibrary.org/obo/UBERON_0010314&gt;</t>
        </is>
      </c>
      <c r="C3855" t="inlineStr">
        <is>
          <t>CP in retrosplenial cortex</t>
        </is>
      </c>
      <c r="D3855" t="inlineStr">
        <is>
          <t>&lt;http://purl.obolibrary.org/obo/DHBA_11753&gt;</t>
        </is>
      </c>
    </row>
    <row r="3856">
      <c r="A3856">
        <f>HYPERLINK("https://www.ebi.ac.uk/ols/ontologies/uberon/terms?iri=http://purl.obolibrary.org/obo/UBERON_0010314","structure with developmental contribution from neural crest")</f>
        <v/>
      </c>
      <c r="B3856" t="inlineStr">
        <is>
          <t>&lt;http://purl.obolibrary.org/obo/UBERON_0010314&gt;</t>
        </is>
      </c>
      <c r="C3856" t="inlineStr">
        <is>
          <t>outer CP in retrosplenial cortex</t>
        </is>
      </c>
      <c r="D3856" t="inlineStr">
        <is>
          <t>&lt;http://purl.obolibrary.org/obo/DHBA_11754&gt;</t>
        </is>
      </c>
    </row>
    <row r="3857">
      <c r="A3857">
        <f>HYPERLINK("https://www.ebi.ac.uk/ols/ontologies/uberon/terms?iri=http://purl.obolibrary.org/obo/UBERON_0010314","structure with developmental contribution from neural crest")</f>
        <v/>
      </c>
      <c r="B3857" t="inlineStr">
        <is>
          <t>&lt;http://purl.obolibrary.org/obo/UBERON_0010314&gt;</t>
        </is>
      </c>
      <c r="C3857" t="inlineStr">
        <is>
          <t>inner CP in retrosplenial cortex</t>
        </is>
      </c>
      <c r="D3857" t="inlineStr">
        <is>
          <t>&lt;http://purl.obolibrary.org/obo/DHBA_11755&gt;</t>
        </is>
      </c>
    </row>
    <row r="3858">
      <c r="A3858">
        <f>HYPERLINK("https://www.ebi.ac.uk/ols/ontologies/uberon/terms?iri=http://purl.obolibrary.org/obo/UBERON_0010314","structure with developmental contribution from neural crest")</f>
        <v/>
      </c>
      <c r="B3858" t="inlineStr">
        <is>
          <t>&lt;http://purl.obolibrary.org/obo/UBERON_0010314&gt;</t>
        </is>
      </c>
      <c r="C3858" t="inlineStr">
        <is>
          <t>SP in dorsomedial frontal cortex</t>
        </is>
      </c>
      <c r="D3858" t="inlineStr">
        <is>
          <t>&lt;http://purl.obolibrary.org/obo/DHBA_11756&gt;</t>
        </is>
      </c>
    </row>
    <row r="3859">
      <c r="A3859">
        <f>HYPERLINK("https://www.ebi.ac.uk/ols/ontologies/uberon/terms?iri=http://purl.obolibrary.org/obo/UBERON_0010314","structure with developmental contribution from neural crest")</f>
        <v/>
      </c>
      <c r="B3859" t="inlineStr">
        <is>
          <t>&lt;http://purl.obolibrary.org/obo/UBERON_0010314&gt;</t>
        </is>
      </c>
      <c r="C3859" t="inlineStr">
        <is>
          <t>SP in orbital frontal cortex</t>
        </is>
      </c>
      <c r="D3859" t="inlineStr">
        <is>
          <t>&lt;http://purl.obolibrary.org/obo/DHBA_11757&gt;</t>
        </is>
      </c>
    </row>
    <row r="3860">
      <c r="A3860">
        <f>HYPERLINK("https://www.ebi.ac.uk/ols/ontologies/uberon/terms?iri=http://purl.obolibrary.org/obo/UBERON_0010314","structure with developmental contribution from neural crest")</f>
        <v/>
      </c>
      <c r="B3860" t="inlineStr">
        <is>
          <t>&lt;http://purl.obolibrary.org/obo/UBERON_0010314&gt;</t>
        </is>
      </c>
      <c r="C3860" t="inlineStr">
        <is>
          <t>SP in posteror frontal cortex (motor cortex)</t>
        </is>
      </c>
      <c r="D3860" t="inlineStr">
        <is>
          <t>&lt;http://purl.obolibrary.org/obo/DHBA_11758&gt;</t>
        </is>
      </c>
    </row>
    <row r="3861">
      <c r="A3861">
        <f>HYPERLINK("https://www.ebi.ac.uk/ols/ontologies/uberon/terms?iri=http://purl.obolibrary.org/obo/UBERON_0010314","structure with developmental contribution from neural crest")</f>
        <v/>
      </c>
      <c r="B3861" t="inlineStr">
        <is>
          <t>&lt;http://purl.obolibrary.org/obo/UBERON_0010314&gt;</t>
        </is>
      </c>
      <c r="C3861" t="inlineStr">
        <is>
          <t>SP in dorsolateral prefrontal cortex</t>
        </is>
      </c>
      <c r="D3861" t="inlineStr">
        <is>
          <t>&lt;http://purl.obolibrary.org/obo/DHBA_11759&gt;</t>
        </is>
      </c>
    </row>
    <row r="3862">
      <c r="A3862">
        <f>HYPERLINK("https://www.ebi.ac.uk/ols/ontologies/uberon/terms?iri=http://purl.obolibrary.org/obo/UBERON_0010314","structure with developmental contribution from neural crest")</f>
        <v/>
      </c>
      <c r="B3862" t="inlineStr">
        <is>
          <t>&lt;http://purl.obolibrary.org/obo/UBERON_0010314&gt;</t>
        </is>
      </c>
      <c r="C3862" t="inlineStr">
        <is>
          <t>SP in ventrolateral prefrontal cortex</t>
        </is>
      </c>
      <c r="D3862" t="inlineStr">
        <is>
          <t>&lt;http://purl.obolibrary.org/obo/DHBA_11760&gt;</t>
        </is>
      </c>
    </row>
    <row r="3863">
      <c r="A3863">
        <f>HYPERLINK("https://www.ebi.ac.uk/ols/ontologies/uberon/terms?iri=http://purl.obolibrary.org/obo/UBERON_0010314","structure with developmental contribution from neural crest")</f>
        <v/>
      </c>
      <c r="B3863" t="inlineStr">
        <is>
          <t>&lt;http://purl.obolibrary.org/obo/UBERON_0010314&gt;</t>
        </is>
      </c>
      <c r="C3863" t="inlineStr">
        <is>
          <t>SP in frontal polar cortex</t>
        </is>
      </c>
      <c r="D3863" t="inlineStr">
        <is>
          <t>&lt;http://purl.obolibrary.org/obo/DHBA_11761&gt;</t>
        </is>
      </c>
    </row>
    <row r="3864">
      <c r="A3864">
        <f>HYPERLINK("https://www.ebi.ac.uk/ols/ontologies/uberon/terms?iri=http://purl.obolibrary.org/obo/UBERON_0010314","structure with developmental contribution from neural crest")</f>
        <v/>
      </c>
      <c r="B3864" t="inlineStr">
        <is>
          <t>&lt;http://purl.obolibrary.org/obo/UBERON_0010314&gt;</t>
        </is>
      </c>
      <c r="C3864" t="inlineStr">
        <is>
          <t>SP in primary visual cortex</t>
        </is>
      </c>
      <c r="D3864" t="inlineStr">
        <is>
          <t>&lt;http://purl.obolibrary.org/obo/DHBA_11762&gt;</t>
        </is>
      </c>
    </row>
    <row r="3865">
      <c r="A3865">
        <f>HYPERLINK("https://www.ebi.ac.uk/ols/ontologies/uberon/terms?iri=http://purl.obolibrary.org/obo/UBERON_0010314","structure with developmental contribution from neural crest")</f>
        <v/>
      </c>
      <c r="B3865" t="inlineStr">
        <is>
          <t>&lt;http://purl.obolibrary.org/obo/UBERON_0010314&gt;</t>
        </is>
      </c>
      <c r="C3865" t="inlineStr">
        <is>
          <t>SP in dorsomedial extrastriate cortex (V2)</t>
        </is>
      </c>
      <c r="D3865" t="inlineStr">
        <is>
          <t>&lt;http://purl.obolibrary.org/obo/DHBA_11763&gt;</t>
        </is>
      </c>
    </row>
    <row r="3866">
      <c r="A3866">
        <f>HYPERLINK("https://www.ebi.ac.uk/ols/ontologies/uberon/terms?iri=http://purl.obolibrary.org/obo/UBERON_0010314","structure with developmental contribution from neural crest")</f>
        <v/>
      </c>
      <c r="B3866" t="inlineStr">
        <is>
          <t>&lt;http://purl.obolibrary.org/obo/UBERON_0010314&gt;</t>
        </is>
      </c>
      <c r="C3866" t="inlineStr">
        <is>
          <t>SP in ventromedial extrastriate cortex (VP)</t>
        </is>
      </c>
      <c r="D3866" t="inlineStr">
        <is>
          <t>&lt;http://purl.obolibrary.org/obo/DHBA_11764&gt;</t>
        </is>
      </c>
    </row>
    <row r="3867">
      <c r="A3867">
        <f>HYPERLINK("https://www.ebi.ac.uk/ols/ontologies/uberon/terms?iri=http://purl.obolibrary.org/obo/UBERON_0010314","structure with developmental contribution from neural crest")</f>
        <v/>
      </c>
      <c r="B3867" t="inlineStr">
        <is>
          <t>&lt;http://purl.obolibrary.org/obo/UBERON_0010314&gt;</t>
        </is>
      </c>
      <c r="C3867" t="inlineStr">
        <is>
          <t>SP in midlateral extrastriate cortex (area 19)</t>
        </is>
      </c>
      <c r="D3867" t="inlineStr">
        <is>
          <t>&lt;http://purl.obolibrary.org/obo/DHBA_11765&gt;</t>
        </is>
      </c>
    </row>
    <row r="3868">
      <c r="A3868">
        <f>HYPERLINK("https://www.ebi.ac.uk/ols/ontologies/uberon/terms?iri=http://purl.obolibrary.org/obo/UBERON_0010314","structure with developmental contribution from neural crest")</f>
        <v/>
      </c>
      <c r="B3868" t="inlineStr">
        <is>
          <t>&lt;http://purl.obolibrary.org/obo/UBERON_0010314&gt;</t>
        </is>
      </c>
      <c r="C3868" t="inlineStr">
        <is>
          <t>SP in primary somatosensory cortex</t>
        </is>
      </c>
      <c r="D3868" t="inlineStr">
        <is>
          <t>&lt;http://purl.obolibrary.org/obo/DHBA_11766&gt;</t>
        </is>
      </c>
    </row>
    <row r="3869">
      <c r="A3869">
        <f>HYPERLINK("https://www.ebi.ac.uk/ols/ontologies/uberon/terms?iri=http://purl.obolibrary.org/obo/UBERON_0010314","structure with developmental contribution from neural crest")</f>
        <v/>
      </c>
      <c r="B3869" t="inlineStr">
        <is>
          <t>&lt;http://purl.obolibrary.org/obo/UBERON_0010314&gt;</t>
        </is>
      </c>
      <c r="C3869" t="inlineStr">
        <is>
          <t>SP in posterosuperior (dorsal) parietal cortex</t>
        </is>
      </c>
      <c r="D3869" t="inlineStr">
        <is>
          <t>&lt;http://purl.obolibrary.org/obo/DHBA_11767&gt;</t>
        </is>
      </c>
    </row>
    <row r="3870">
      <c r="A3870">
        <f>HYPERLINK("https://www.ebi.ac.uk/ols/ontologies/uberon/terms?iri=http://purl.obolibrary.org/obo/UBERON_0010314","structure with developmental contribution from neural crest")</f>
        <v/>
      </c>
      <c r="B3870" t="inlineStr">
        <is>
          <t>&lt;http://purl.obolibrary.org/obo/UBERON_0010314&gt;</t>
        </is>
      </c>
      <c r="C3870" t="inlineStr">
        <is>
          <t>SP in posteroinferior (ventral) parietal cortex</t>
        </is>
      </c>
      <c r="D3870" t="inlineStr">
        <is>
          <t>&lt;http://purl.obolibrary.org/obo/DHBA_11768&gt;</t>
        </is>
      </c>
    </row>
    <row r="3871">
      <c r="A3871">
        <f>HYPERLINK("https://www.ebi.ac.uk/ols/ontologies/uberon/terms?iri=http://purl.obolibrary.org/obo/UBERON_0010314","structure with developmental contribution from neural crest")</f>
        <v/>
      </c>
      <c r="B3871" t="inlineStr">
        <is>
          <t>&lt;http://purl.obolibrary.org/obo/UBERON_0010314&gt;</t>
        </is>
      </c>
      <c r="C3871" t="inlineStr">
        <is>
          <t>SP in dorsomedial parietal cortex (area 7m)</t>
        </is>
      </c>
      <c r="D3871" t="inlineStr">
        <is>
          <t>&lt;http://purl.obolibrary.org/obo/DHBA_11769&gt;</t>
        </is>
      </c>
    </row>
    <row r="3872">
      <c r="A3872">
        <f>HYPERLINK("https://www.ebi.ac.uk/ols/ontologies/uberon/terms?iri=http://purl.obolibrary.org/obo/UBERON_0010314","structure with developmental contribution from neural crest")</f>
        <v/>
      </c>
      <c r="B3872" t="inlineStr">
        <is>
          <t>&lt;http://purl.obolibrary.org/obo/UBERON_0010314&gt;</t>
        </is>
      </c>
      <c r="C3872" t="inlineStr">
        <is>
          <t>SP in primary auditory cortex</t>
        </is>
      </c>
      <c r="D3872" t="inlineStr">
        <is>
          <t>&lt;http://purl.obolibrary.org/obo/DHBA_11770&gt;</t>
        </is>
      </c>
    </row>
    <row r="3873">
      <c r="A3873">
        <f>HYPERLINK("https://www.ebi.ac.uk/ols/ontologies/uberon/terms?iri=http://purl.obolibrary.org/obo/UBERON_0010314","structure with developmental contribution from neural crest")</f>
        <v/>
      </c>
      <c r="B3873" t="inlineStr">
        <is>
          <t>&lt;http://purl.obolibrary.org/obo/UBERON_0010314&gt;</t>
        </is>
      </c>
      <c r="C3873" t="inlineStr">
        <is>
          <t>SP in superolateral temporal cortex</t>
        </is>
      </c>
      <c r="D3873" t="inlineStr">
        <is>
          <t>&lt;http://purl.obolibrary.org/obo/DHBA_11771&gt;</t>
        </is>
      </c>
    </row>
    <row r="3874">
      <c r="A3874">
        <f>HYPERLINK("https://www.ebi.ac.uk/ols/ontologies/uberon/terms?iri=http://purl.obolibrary.org/obo/UBERON_0010314","structure with developmental contribution from neural crest")</f>
        <v/>
      </c>
      <c r="B3874" t="inlineStr">
        <is>
          <t>&lt;http://purl.obolibrary.org/obo/UBERON_0010314&gt;</t>
        </is>
      </c>
      <c r="C3874" t="inlineStr">
        <is>
          <t>SP in inferolateral temporal cortex</t>
        </is>
      </c>
      <c r="D3874" t="inlineStr">
        <is>
          <t>&lt;http://purl.obolibrary.org/obo/DHBA_11772&gt;</t>
        </is>
      </c>
    </row>
    <row r="3875">
      <c r="A3875">
        <f>HYPERLINK("https://www.ebi.ac.uk/ols/ontologies/uberon/terms?iri=http://purl.obolibrary.org/obo/UBERON_0010314","structure with developmental contribution from neural crest")</f>
        <v/>
      </c>
      <c r="B3875" t="inlineStr">
        <is>
          <t>&lt;http://purl.obolibrary.org/obo/UBERON_0010314&gt;</t>
        </is>
      </c>
      <c r="C3875" t="inlineStr">
        <is>
          <t>SP in midinferior temporal cortex</t>
        </is>
      </c>
      <c r="D3875" t="inlineStr">
        <is>
          <t>&lt;http://purl.obolibrary.org/obo/DHBA_11773&gt;</t>
        </is>
      </c>
    </row>
    <row r="3876">
      <c r="A3876">
        <f>HYPERLINK("https://www.ebi.ac.uk/ols/ontologies/uberon/terms?iri=http://purl.obolibrary.org/obo/UBERON_0010314","structure with developmental contribution from neural crest")</f>
        <v/>
      </c>
      <c r="B3876" t="inlineStr">
        <is>
          <t>&lt;http://purl.obolibrary.org/obo/UBERON_0010314&gt;</t>
        </is>
      </c>
      <c r="C3876" t="inlineStr">
        <is>
          <t>SP in posterior parahippocampal cortex</t>
        </is>
      </c>
      <c r="D3876" t="inlineStr">
        <is>
          <t>&lt;http://purl.obolibrary.org/obo/DHBA_11774&gt;</t>
        </is>
      </c>
    </row>
    <row r="3877">
      <c r="A3877">
        <f>HYPERLINK("https://www.ebi.ac.uk/ols/ontologies/uberon/terms?iri=http://purl.obolibrary.org/obo/UBERON_0010314","structure with developmental contribution from neural crest")</f>
        <v/>
      </c>
      <c r="B3877" t="inlineStr">
        <is>
          <t>&lt;http://purl.obolibrary.org/obo/UBERON_0010314&gt;</t>
        </is>
      </c>
      <c r="C3877" t="inlineStr">
        <is>
          <t>SP in medial temporal-occipital cortex</t>
        </is>
      </c>
      <c r="D3877" t="inlineStr">
        <is>
          <t>&lt;http://purl.obolibrary.org/obo/DHBA_11775&gt;</t>
        </is>
      </c>
    </row>
    <row r="3878">
      <c r="A3878">
        <f>HYPERLINK("https://www.ebi.ac.uk/ols/ontologies/uberon/terms?iri=http://purl.obolibrary.org/obo/UBERON_0010314","structure with developmental contribution from neural crest")</f>
        <v/>
      </c>
      <c r="B3878" t="inlineStr">
        <is>
          <t>&lt;http://purl.obolibrary.org/obo/UBERON_0010314&gt;</t>
        </is>
      </c>
      <c r="C3878" t="inlineStr">
        <is>
          <t>SP in lateral temporal-occipital cortex</t>
        </is>
      </c>
      <c r="D3878" t="inlineStr">
        <is>
          <t>&lt;http://purl.obolibrary.org/obo/DHBA_11776&gt;</t>
        </is>
      </c>
    </row>
    <row r="3879">
      <c r="A3879">
        <f>HYPERLINK("https://www.ebi.ac.uk/ols/ontologies/uberon/terms?iri=http://purl.obolibrary.org/obo/UBERON_0010314","structure with developmental contribution from neural crest")</f>
        <v/>
      </c>
      <c r="B3879" t="inlineStr">
        <is>
          <t>&lt;http://purl.obolibrary.org/obo/UBERON_0010314&gt;</t>
        </is>
      </c>
      <c r="C3879" t="inlineStr">
        <is>
          <t>SP in temporal polar cortex</t>
        </is>
      </c>
      <c r="D3879" t="inlineStr">
        <is>
          <t>&lt;http://purl.obolibrary.org/obo/DHBA_11777&gt;</t>
        </is>
      </c>
    </row>
    <row r="3880">
      <c r="A3880">
        <f>HYPERLINK("https://www.ebi.ac.uk/ols/ontologies/uberon/terms?iri=http://purl.obolibrary.org/obo/UBERON_0010314","structure with developmental contribution from neural crest")</f>
        <v/>
      </c>
      <c r="B3880" t="inlineStr">
        <is>
          <t>&lt;http://purl.obolibrary.org/obo/UBERON_0010314&gt;</t>
        </is>
      </c>
      <c r="C3880" t="inlineStr">
        <is>
          <t>SP in cingulate neocortex</t>
        </is>
      </c>
      <c r="D3880" t="inlineStr">
        <is>
          <t>&lt;http://purl.obolibrary.org/obo/DHBA_11778&gt;</t>
        </is>
      </c>
    </row>
    <row r="3881">
      <c r="A3881">
        <f>HYPERLINK("https://www.ebi.ac.uk/ols/ontologies/uberon/terms?iri=http://purl.obolibrary.org/obo/UBERON_0010314","structure with developmental contribution from neural crest")</f>
        <v/>
      </c>
      <c r="B3881" t="inlineStr">
        <is>
          <t>&lt;http://purl.obolibrary.org/obo/UBERON_0010314&gt;</t>
        </is>
      </c>
      <c r="C3881" t="inlineStr">
        <is>
          <t>SP in rostral cingulate cortex</t>
        </is>
      </c>
      <c r="D3881" t="inlineStr">
        <is>
          <t>&lt;http://purl.obolibrary.org/obo/DHBA_11779&gt;</t>
        </is>
      </c>
    </row>
    <row r="3882">
      <c r="A3882">
        <f>HYPERLINK("https://www.ebi.ac.uk/ols/ontologies/uberon/terms?iri=http://purl.obolibrary.org/obo/UBERON_0010314","structure with developmental contribution from neural crest")</f>
        <v/>
      </c>
      <c r="B3882" t="inlineStr">
        <is>
          <t>&lt;http://purl.obolibrary.org/obo/UBERON_0010314&gt;</t>
        </is>
      </c>
      <c r="C3882" t="inlineStr">
        <is>
          <t>SP in midcingulate cortex</t>
        </is>
      </c>
      <c r="D3882" t="inlineStr">
        <is>
          <t>&lt;http://purl.obolibrary.org/obo/DHBA_11780&gt;</t>
        </is>
      </c>
    </row>
    <row r="3883">
      <c r="A3883">
        <f>HYPERLINK("https://www.ebi.ac.uk/ols/ontologies/uberon/terms?iri=http://purl.obolibrary.org/obo/UBERON_0010314","structure with developmental contribution from neural crest")</f>
        <v/>
      </c>
      <c r="B3883" t="inlineStr">
        <is>
          <t>&lt;http://purl.obolibrary.org/obo/UBERON_0010314&gt;</t>
        </is>
      </c>
      <c r="C3883" t="inlineStr">
        <is>
          <t>SP in caudal cingulate cortex</t>
        </is>
      </c>
      <c r="D3883" t="inlineStr">
        <is>
          <t>&lt;http://purl.obolibrary.org/obo/DHBA_11781&gt;</t>
        </is>
      </c>
    </row>
    <row r="3884">
      <c r="A3884">
        <f>HYPERLINK("https://www.ebi.ac.uk/ols/ontologies/uberon/terms?iri=http://purl.obolibrary.org/obo/UBERON_0010314","structure with developmental contribution from neural crest")</f>
        <v/>
      </c>
      <c r="B3884" t="inlineStr">
        <is>
          <t>&lt;http://purl.obolibrary.org/obo/UBERON_0010314&gt;</t>
        </is>
      </c>
      <c r="C3884" t="inlineStr">
        <is>
          <t>SP in subgenual (subcallosal) cingulate cortex</t>
        </is>
      </c>
      <c r="D3884" t="inlineStr">
        <is>
          <t>&lt;http://purl.obolibrary.org/obo/DHBA_11782&gt;</t>
        </is>
      </c>
    </row>
    <row r="3885">
      <c r="A3885">
        <f>HYPERLINK("https://www.ebi.ac.uk/ols/ontologies/uberon/terms?iri=http://purl.obolibrary.org/obo/UBERON_0010314","structure with developmental contribution from neural crest")</f>
        <v/>
      </c>
      <c r="B3885" t="inlineStr">
        <is>
          <t>&lt;http://purl.obolibrary.org/obo/UBERON_0010314&gt;</t>
        </is>
      </c>
      <c r="C3885" t="inlineStr">
        <is>
          <t>SP in insular neocortex</t>
        </is>
      </c>
      <c r="D3885" t="inlineStr">
        <is>
          <t>&lt;http://purl.obolibrary.org/obo/DHBA_11783&gt;</t>
        </is>
      </c>
    </row>
    <row r="3886">
      <c r="A3886">
        <f>HYPERLINK("https://www.ebi.ac.uk/ols/ontologies/uberon/terms?iri=http://purl.obolibrary.org/obo/UBERON_0010314","structure with developmental contribution from neural crest")</f>
        <v/>
      </c>
      <c r="B3886" t="inlineStr">
        <is>
          <t>&lt;http://purl.obolibrary.org/obo/UBERON_0010314&gt;</t>
        </is>
      </c>
      <c r="C3886" t="inlineStr">
        <is>
          <t>SP in dysgranular insular cortex</t>
        </is>
      </c>
      <c r="D3886" t="inlineStr">
        <is>
          <t>&lt;http://purl.obolibrary.org/obo/DHBA_11784&gt;</t>
        </is>
      </c>
    </row>
    <row r="3887">
      <c r="A3887">
        <f>HYPERLINK("https://www.ebi.ac.uk/ols/ontologies/uberon/terms?iri=http://purl.obolibrary.org/obo/UBERON_0010314","structure with developmental contribution from neural crest")</f>
        <v/>
      </c>
      <c r="B3887" t="inlineStr">
        <is>
          <t>&lt;http://purl.obolibrary.org/obo/UBERON_0010314&gt;</t>
        </is>
      </c>
      <c r="C3887" t="inlineStr">
        <is>
          <t>SP in granular insular cortex</t>
        </is>
      </c>
      <c r="D3887" t="inlineStr">
        <is>
          <t>&lt;http://purl.obolibrary.org/obo/DHBA_11785&gt;</t>
        </is>
      </c>
    </row>
    <row r="3888">
      <c r="A3888">
        <f>HYPERLINK("https://www.ebi.ac.uk/ols/ontologies/uberon/terms?iri=http://purl.obolibrary.org/obo/UBERON_0010314","structure with developmental contribution from neural crest")</f>
        <v/>
      </c>
      <c r="B3888" t="inlineStr">
        <is>
          <t>&lt;http://purl.obolibrary.org/obo/UBERON_0010314&gt;</t>
        </is>
      </c>
      <c r="C3888" t="inlineStr">
        <is>
          <t>SP in hippocampal proper</t>
        </is>
      </c>
      <c r="D3888" t="inlineStr">
        <is>
          <t>&lt;http://purl.obolibrary.org/obo/DHBA_11786&gt;</t>
        </is>
      </c>
    </row>
    <row r="3889">
      <c r="A3889">
        <f>HYPERLINK("https://www.ebi.ac.uk/ols/ontologies/uberon/terms?iri=http://purl.obolibrary.org/obo/UBERON_0010314","structure with developmental contribution from neural crest")</f>
        <v/>
      </c>
      <c r="B3889" t="inlineStr">
        <is>
          <t>&lt;http://purl.obolibrary.org/obo/UBERON_0010314&gt;</t>
        </is>
      </c>
      <c r="C3889" t="inlineStr">
        <is>
          <t>SP in subicular cortex</t>
        </is>
      </c>
      <c r="D3889" t="inlineStr">
        <is>
          <t>&lt;http://purl.obolibrary.org/obo/DHBA_11787&gt;</t>
        </is>
      </c>
    </row>
    <row r="3890">
      <c r="A3890">
        <f>HYPERLINK("https://www.ebi.ac.uk/ols/ontologies/uberon/terms?iri=http://purl.obolibrary.org/obo/UBERON_0010314","structure with developmental contribution from neural crest")</f>
        <v/>
      </c>
      <c r="B3890" t="inlineStr">
        <is>
          <t>&lt;http://purl.obolibrary.org/obo/UBERON_0010314&gt;</t>
        </is>
      </c>
      <c r="C3890" t="inlineStr">
        <is>
          <t>SP in presubicular cortex</t>
        </is>
      </c>
      <c r="D3890" t="inlineStr">
        <is>
          <t>&lt;http://purl.obolibrary.org/obo/DHBA_11788&gt;</t>
        </is>
      </c>
    </row>
    <row r="3891">
      <c r="A3891">
        <f>HYPERLINK("https://www.ebi.ac.uk/ols/ontologies/uberon/terms?iri=http://purl.obolibrary.org/obo/UBERON_0010314","structure with developmental contribution from neural crest")</f>
        <v/>
      </c>
      <c r="B3891" t="inlineStr">
        <is>
          <t>&lt;http://purl.obolibrary.org/obo/UBERON_0010314&gt;</t>
        </is>
      </c>
      <c r="C3891" t="inlineStr">
        <is>
          <t>SP in entorhinal cortex</t>
        </is>
      </c>
      <c r="D3891" t="inlineStr">
        <is>
          <t>&lt;http://purl.obolibrary.org/obo/DHBA_11789&gt;</t>
        </is>
      </c>
    </row>
    <row r="3892">
      <c r="A3892">
        <f>HYPERLINK("https://www.ebi.ac.uk/ols/ontologies/uberon/terms?iri=http://purl.obolibrary.org/obo/UBERON_0010314","structure with developmental contribution from neural crest")</f>
        <v/>
      </c>
      <c r="B3892" t="inlineStr">
        <is>
          <t>&lt;http://purl.obolibrary.org/obo/UBERON_0010314&gt;</t>
        </is>
      </c>
      <c r="C3892" t="inlineStr">
        <is>
          <t>SP in perirhinal cortex</t>
        </is>
      </c>
      <c r="D3892" t="inlineStr">
        <is>
          <t>&lt;http://purl.obolibrary.org/obo/DHBA_11790&gt;</t>
        </is>
      </c>
    </row>
    <row r="3893">
      <c r="A3893">
        <f>HYPERLINK("https://www.ebi.ac.uk/ols/ontologies/uberon/terms?iri=http://purl.obolibrary.org/obo/UBERON_0010314","structure with developmental contribution from neural crest")</f>
        <v/>
      </c>
      <c r="B3893" t="inlineStr">
        <is>
          <t>&lt;http://purl.obolibrary.org/obo/UBERON_0010314&gt;</t>
        </is>
      </c>
      <c r="C3893" t="inlineStr">
        <is>
          <t>SP in retrosplenial cortex</t>
        </is>
      </c>
      <c r="D3893" t="inlineStr">
        <is>
          <t>&lt;http://purl.obolibrary.org/obo/DHBA_11791&gt;</t>
        </is>
      </c>
    </row>
    <row r="3894">
      <c r="A3894">
        <f>HYPERLINK("https://www.ebi.ac.uk/ols/ontologies/uberon/terms?iri=http://purl.obolibrary.org/obo/UBERON_0010314","structure with developmental contribution from neural crest")</f>
        <v/>
      </c>
      <c r="B3894" t="inlineStr">
        <is>
          <t>&lt;http://purl.obolibrary.org/obo/UBERON_0010314&gt;</t>
        </is>
      </c>
      <c r="C3894" t="inlineStr">
        <is>
          <t>VZ in dorsomedial frontal cortex</t>
        </is>
      </c>
      <c r="D3894" t="inlineStr">
        <is>
          <t>&lt;http://purl.obolibrary.org/obo/DHBA_11988&gt;</t>
        </is>
      </c>
    </row>
    <row r="3895">
      <c r="A3895">
        <f>HYPERLINK("https://www.ebi.ac.uk/ols/ontologies/uberon/terms?iri=http://purl.obolibrary.org/obo/UBERON_0010314","structure with developmental contribution from neural crest")</f>
        <v/>
      </c>
      <c r="B3895" t="inlineStr">
        <is>
          <t>&lt;http://purl.obolibrary.org/obo/UBERON_0010314&gt;</t>
        </is>
      </c>
      <c r="C3895" t="inlineStr">
        <is>
          <t>VZ in orbital frontal cortex</t>
        </is>
      </c>
      <c r="D3895" t="inlineStr">
        <is>
          <t>&lt;http://purl.obolibrary.org/obo/DHBA_11989&gt;</t>
        </is>
      </c>
    </row>
    <row r="3896">
      <c r="A3896">
        <f>HYPERLINK("https://www.ebi.ac.uk/ols/ontologies/uberon/terms?iri=http://purl.obolibrary.org/obo/UBERON_0010314","structure with developmental contribution from neural crest")</f>
        <v/>
      </c>
      <c r="B3896" t="inlineStr">
        <is>
          <t>&lt;http://purl.obolibrary.org/obo/UBERON_0010314&gt;</t>
        </is>
      </c>
      <c r="C3896" t="inlineStr">
        <is>
          <t>VZ in posteror frontal cortex (motor cortex)</t>
        </is>
      </c>
      <c r="D3896" t="inlineStr">
        <is>
          <t>&lt;http://purl.obolibrary.org/obo/DHBA_11990&gt;</t>
        </is>
      </c>
    </row>
    <row r="3897">
      <c r="A3897">
        <f>HYPERLINK("https://www.ebi.ac.uk/ols/ontologies/uberon/terms?iri=http://purl.obolibrary.org/obo/UBERON_0010314","structure with developmental contribution from neural crest")</f>
        <v/>
      </c>
      <c r="B3897" t="inlineStr">
        <is>
          <t>&lt;http://purl.obolibrary.org/obo/UBERON_0010314&gt;</t>
        </is>
      </c>
      <c r="C3897" t="inlineStr">
        <is>
          <t>VZ in dorsolateral prefrontal cortex</t>
        </is>
      </c>
      <c r="D3897" t="inlineStr">
        <is>
          <t>&lt;http://purl.obolibrary.org/obo/DHBA_11991&gt;</t>
        </is>
      </c>
    </row>
    <row r="3898">
      <c r="A3898">
        <f>HYPERLINK("https://www.ebi.ac.uk/ols/ontologies/uberon/terms?iri=http://purl.obolibrary.org/obo/UBERON_0010314","structure with developmental contribution from neural crest")</f>
        <v/>
      </c>
      <c r="B3898" t="inlineStr">
        <is>
          <t>&lt;http://purl.obolibrary.org/obo/UBERON_0010314&gt;</t>
        </is>
      </c>
      <c r="C3898" t="inlineStr">
        <is>
          <t>VZ in ventrolateral prefrontal cortex</t>
        </is>
      </c>
      <c r="D3898" t="inlineStr">
        <is>
          <t>&lt;http://purl.obolibrary.org/obo/DHBA_11992&gt;</t>
        </is>
      </c>
    </row>
    <row r="3899">
      <c r="A3899">
        <f>HYPERLINK("https://www.ebi.ac.uk/ols/ontologies/uberon/terms?iri=http://purl.obolibrary.org/obo/UBERON_0010314","structure with developmental contribution from neural crest")</f>
        <v/>
      </c>
      <c r="B3899" t="inlineStr">
        <is>
          <t>&lt;http://purl.obolibrary.org/obo/UBERON_0010314&gt;</t>
        </is>
      </c>
      <c r="C3899" t="inlineStr">
        <is>
          <t>VZ in frontal polar cortex</t>
        </is>
      </c>
      <c r="D3899" t="inlineStr">
        <is>
          <t>&lt;http://purl.obolibrary.org/obo/DHBA_11993&gt;</t>
        </is>
      </c>
    </row>
    <row r="3900">
      <c r="A3900">
        <f>HYPERLINK("https://www.ebi.ac.uk/ols/ontologies/uberon/terms?iri=http://purl.obolibrary.org/obo/UBERON_0010314","structure with developmental contribution from neural crest")</f>
        <v/>
      </c>
      <c r="B3900" t="inlineStr">
        <is>
          <t>&lt;http://purl.obolibrary.org/obo/UBERON_0010314&gt;</t>
        </is>
      </c>
      <c r="C3900" t="inlineStr">
        <is>
          <t>VZ in primary visual cortex</t>
        </is>
      </c>
      <c r="D3900" t="inlineStr">
        <is>
          <t>&lt;http://purl.obolibrary.org/obo/DHBA_11994&gt;</t>
        </is>
      </c>
    </row>
    <row r="3901">
      <c r="A3901">
        <f>HYPERLINK("https://www.ebi.ac.uk/ols/ontologies/uberon/terms?iri=http://purl.obolibrary.org/obo/UBERON_0010314","structure with developmental contribution from neural crest")</f>
        <v/>
      </c>
      <c r="B3901" t="inlineStr">
        <is>
          <t>&lt;http://purl.obolibrary.org/obo/UBERON_0010314&gt;</t>
        </is>
      </c>
      <c r="C3901" t="inlineStr">
        <is>
          <t>VZ in dorsomedial extrastriate cortex (V2)</t>
        </is>
      </c>
      <c r="D3901" t="inlineStr">
        <is>
          <t>&lt;http://purl.obolibrary.org/obo/DHBA_11995&gt;</t>
        </is>
      </c>
    </row>
    <row r="3902">
      <c r="A3902">
        <f>HYPERLINK("https://www.ebi.ac.uk/ols/ontologies/uberon/terms?iri=http://purl.obolibrary.org/obo/UBERON_0010314","structure with developmental contribution from neural crest")</f>
        <v/>
      </c>
      <c r="B3902" t="inlineStr">
        <is>
          <t>&lt;http://purl.obolibrary.org/obo/UBERON_0010314&gt;</t>
        </is>
      </c>
      <c r="C3902" t="inlineStr">
        <is>
          <t>VZ in ventromedial extrastriate cortex (VP)</t>
        </is>
      </c>
      <c r="D3902" t="inlineStr">
        <is>
          <t>&lt;http://purl.obolibrary.org/obo/DHBA_11996&gt;</t>
        </is>
      </c>
    </row>
    <row r="3903">
      <c r="A3903">
        <f>HYPERLINK("https://www.ebi.ac.uk/ols/ontologies/uberon/terms?iri=http://purl.obolibrary.org/obo/UBERON_0010314","structure with developmental contribution from neural crest")</f>
        <v/>
      </c>
      <c r="B3903" t="inlineStr">
        <is>
          <t>&lt;http://purl.obolibrary.org/obo/UBERON_0010314&gt;</t>
        </is>
      </c>
      <c r="C3903" t="inlineStr">
        <is>
          <t>VZ in midlateral extrastriate cortex (area 19)</t>
        </is>
      </c>
      <c r="D3903" t="inlineStr">
        <is>
          <t>&lt;http://purl.obolibrary.org/obo/DHBA_11997&gt;</t>
        </is>
      </c>
    </row>
    <row r="3904">
      <c r="A3904">
        <f>HYPERLINK("https://www.ebi.ac.uk/ols/ontologies/uberon/terms?iri=http://purl.obolibrary.org/obo/UBERON_0010314","structure with developmental contribution from neural crest")</f>
        <v/>
      </c>
      <c r="B3904" t="inlineStr">
        <is>
          <t>&lt;http://purl.obolibrary.org/obo/UBERON_0010314&gt;</t>
        </is>
      </c>
      <c r="C3904" t="inlineStr">
        <is>
          <t>VZ in primary somatosensory cortex</t>
        </is>
      </c>
      <c r="D3904" t="inlineStr">
        <is>
          <t>&lt;http://purl.obolibrary.org/obo/DHBA_11998&gt;</t>
        </is>
      </c>
    </row>
    <row r="3905">
      <c r="A3905">
        <f>HYPERLINK("https://www.ebi.ac.uk/ols/ontologies/uberon/terms?iri=http://purl.obolibrary.org/obo/UBERON_0010314","structure with developmental contribution from neural crest")</f>
        <v/>
      </c>
      <c r="B3905" t="inlineStr">
        <is>
          <t>&lt;http://purl.obolibrary.org/obo/UBERON_0010314&gt;</t>
        </is>
      </c>
      <c r="C3905" t="inlineStr">
        <is>
          <t>VZ in posterosuperior (dorsal) parietal cortex</t>
        </is>
      </c>
      <c r="D3905" t="inlineStr">
        <is>
          <t>&lt;http://purl.obolibrary.org/obo/DHBA_11999&gt;</t>
        </is>
      </c>
    </row>
    <row r="3906">
      <c r="A3906">
        <f>HYPERLINK("https://www.ebi.ac.uk/ols/ontologies/uberon/terms?iri=http://purl.obolibrary.org/obo/UBERON_0010314","structure with developmental contribution from neural crest")</f>
        <v/>
      </c>
      <c r="B3906" t="inlineStr">
        <is>
          <t>&lt;http://purl.obolibrary.org/obo/UBERON_0010314&gt;</t>
        </is>
      </c>
      <c r="C3906" t="inlineStr">
        <is>
          <t>VZ in posteroinferior (ventral) parietal cortex</t>
        </is>
      </c>
      <c r="D3906" t="inlineStr">
        <is>
          <t>&lt;http://purl.obolibrary.org/obo/DHBA_12000&gt;</t>
        </is>
      </c>
    </row>
    <row r="3907">
      <c r="A3907">
        <f>HYPERLINK("https://www.ebi.ac.uk/ols/ontologies/uberon/terms?iri=http://purl.obolibrary.org/obo/UBERON_0010314","structure with developmental contribution from neural crest")</f>
        <v/>
      </c>
      <c r="B3907" t="inlineStr">
        <is>
          <t>&lt;http://purl.obolibrary.org/obo/UBERON_0010314&gt;</t>
        </is>
      </c>
      <c r="C3907" t="inlineStr">
        <is>
          <t>VZ in dorsomedial parietal cortex (area 7m)</t>
        </is>
      </c>
      <c r="D3907" t="inlineStr">
        <is>
          <t>&lt;http://purl.obolibrary.org/obo/DHBA_12001&gt;</t>
        </is>
      </c>
    </row>
    <row r="3908">
      <c r="A3908">
        <f>HYPERLINK("https://www.ebi.ac.uk/ols/ontologies/uberon/terms?iri=http://purl.obolibrary.org/obo/UBERON_0010314","structure with developmental contribution from neural crest")</f>
        <v/>
      </c>
      <c r="B3908" t="inlineStr">
        <is>
          <t>&lt;http://purl.obolibrary.org/obo/UBERON_0010314&gt;</t>
        </is>
      </c>
      <c r="C3908" t="inlineStr">
        <is>
          <t>VZ in primary auditory cortex</t>
        </is>
      </c>
      <c r="D3908" t="inlineStr">
        <is>
          <t>&lt;http://purl.obolibrary.org/obo/DHBA_12002&gt;</t>
        </is>
      </c>
    </row>
    <row r="3909">
      <c r="A3909">
        <f>HYPERLINK("https://www.ebi.ac.uk/ols/ontologies/uberon/terms?iri=http://purl.obolibrary.org/obo/UBERON_0010314","structure with developmental contribution from neural crest")</f>
        <v/>
      </c>
      <c r="B3909" t="inlineStr">
        <is>
          <t>&lt;http://purl.obolibrary.org/obo/UBERON_0010314&gt;</t>
        </is>
      </c>
      <c r="C3909" t="inlineStr">
        <is>
          <t>VZ in superolateral temporal cortex</t>
        </is>
      </c>
      <c r="D3909" t="inlineStr">
        <is>
          <t>&lt;http://purl.obolibrary.org/obo/DHBA_12003&gt;</t>
        </is>
      </c>
    </row>
    <row r="3910">
      <c r="A3910">
        <f>HYPERLINK("https://www.ebi.ac.uk/ols/ontologies/uberon/terms?iri=http://purl.obolibrary.org/obo/UBERON_0010314","structure with developmental contribution from neural crest")</f>
        <v/>
      </c>
      <c r="B3910" t="inlineStr">
        <is>
          <t>&lt;http://purl.obolibrary.org/obo/UBERON_0010314&gt;</t>
        </is>
      </c>
      <c r="C3910" t="inlineStr">
        <is>
          <t>VZ in inferolateral temporal cortex</t>
        </is>
      </c>
      <c r="D3910" t="inlineStr">
        <is>
          <t>&lt;http://purl.obolibrary.org/obo/DHBA_12004&gt;</t>
        </is>
      </c>
    </row>
    <row r="3911">
      <c r="A3911">
        <f>HYPERLINK("https://www.ebi.ac.uk/ols/ontologies/uberon/terms?iri=http://purl.obolibrary.org/obo/UBERON_0010314","structure with developmental contribution from neural crest")</f>
        <v/>
      </c>
      <c r="B3911" t="inlineStr">
        <is>
          <t>&lt;http://purl.obolibrary.org/obo/UBERON_0010314&gt;</t>
        </is>
      </c>
      <c r="C3911" t="inlineStr">
        <is>
          <t>VZ in midinferior temporal cortex</t>
        </is>
      </c>
      <c r="D3911" t="inlineStr">
        <is>
          <t>&lt;http://purl.obolibrary.org/obo/DHBA_12005&gt;</t>
        </is>
      </c>
    </row>
    <row r="3912">
      <c r="A3912">
        <f>HYPERLINK("https://www.ebi.ac.uk/ols/ontologies/uberon/terms?iri=http://purl.obolibrary.org/obo/UBERON_0010314","structure with developmental contribution from neural crest")</f>
        <v/>
      </c>
      <c r="B3912" t="inlineStr">
        <is>
          <t>&lt;http://purl.obolibrary.org/obo/UBERON_0010314&gt;</t>
        </is>
      </c>
      <c r="C3912" t="inlineStr">
        <is>
          <t>VZ in posterior parahippocampal cortex</t>
        </is>
      </c>
      <c r="D3912" t="inlineStr">
        <is>
          <t>&lt;http://purl.obolibrary.org/obo/DHBA_12006&gt;</t>
        </is>
      </c>
    </row>
    <row r="3913">
      <c r="A3913">
        <f>HYPERLINK("https://www.ebi.ac.uk/ols/ontologies/uberon/terms?iri=http://purl.obolibrary.org/obo/UBERON_0010314","structure with developmental contribution from neural crest")</f>
        <v/>
      </c>
      <c r="B3913" t="inlineStr">
        <is>
          <t>&lt;http://purl.obolibrary.org/obo/UBERON_0010314&gt;</t>
        </is>
      </c>
      <c r="C3913" t="inlineStr">
        <is>
          <t>VZ in medial temporal-occipital cortex</t>
        </is>
      </c>
      <c r="D3913" t="inlineStr">
        <is>
          <t>&lt;http://purl.obolibrary.org/obo/DHBA_12007&gt;</t>
        </is>
      </c>
    </row>
    <row r="3914">
      <c r="A3914">
        <f>HYPERLINK("https://www.ebi.ac.uk/ols/ontologies/uberon/terms?iri=http://purl.obolibrary.org/obo/UBERON_0010314","structure with developmental contribution from neural crest")</f>
        <v/>
      </c>
      <c r="B3914" t="inlineStr">
        <is>
          <t>&lt;http://purl.obolibrary.org/obo/UBERON_0010314&gt;</t>
        </is>
      </c>
      <c r="C3914" t="inlineStr">
        <is>
          <t>VZ in lateral temporal-occipital cortex</t>
        </is>
      </c>
      <c r="D3914" t="inlineStr">
        <is>
          <t>&lt;http://purl.obolibrary.org/obo/DHBA_12008&gt;</t>
        </is>
      </c>
    </row>
    <row r="3915">
      <c r="A3915">
        <f>HYPERLINK("https://www.ebi.ac.uk/ols/ontologies/uberon/terms?iri=http://purl.obolibrary.org/obo/UBERON_0010314","structure with developmental contribution from neural crest")</f>
        <v/>
      </c>
      <c r="B3915" t="inlineStr">
        <is>
          <t>&lt;http://purl.obolibrary.org/obo/UBERON_0010314&gt;</t>
        </is>
      </c>
      <c r="C3915" t="inlineStr">
        <is>
          <t>VZ in temporal polar cortex</t>
        </is>
      </c>
      <c r="D3915" t="inlineStr">
        <is>
          <t>&lt;http://purl.obolibrary.org/obo/DHBA_12009&gt;</t>
        </is>
      </c>
    </row>
    <row r="3916">
      <c r="A3916">
        <f>HYPERLINK("https://www.ebi.ac.uk/ols/ontologies/uberon/terms?iri=http://purl.obolibrary.org/obo/UBERON_0010314","structure with developmental contribution from neural crest")</f>
        <v/>
      </c>
      <c r="B3916" t="inlineStr">
        <is>
          <t>&lt;http://purl.obolibrary.org/obo/UBERON_0010314&gt;</t>
        </is>
      </c>
      <c r="C3916" t="inlineStr">
        <is>
          <t>VZ in cingulate neocortex</t>
        </is>
      </c>
      <c r="D3916" t="inlineStr">
        <is>
          <t>&lt;http://purl.obolibrary.org/obo/DHBA_12010&gt;</t>
        </is>
      </c>
    </row>
    <row r="3917">
      <c r="A3917">
        <f>HYPERLINK("https://www.ebi.ac.uk/ols/ontologies/uberon/terms?iri=http://purl.obolibrary.org/obo/UBERON_0010314","structure with developmental contribution from neural crest")</f>
        <v/>
      </c>
      <c r="B3917" t="inlineStr">
        <is>
          <t>&lt;http://purl.obolibrary.org/obo/UBERON_0010314&gt;</t>
        </is>
      </c>
      <c r="C3917" t="inlineStr">
        <is>
          <t>VZ in rostral cingulate neocortex</t>
        </is>
      </c>
      <c r="D3917" t="inlineStr">
        <is>
          <t>&lt;http://purl.obolibrary.org/obo/DHBA_12011&gt;</t>
        </is>
      </c>
    </row>
    <row r="3918">
      <c r="A3918">
        <f>HYPERLINK("https://www.ebi.ac.uk/ols/ontologies/uberon/terms?iri=http://purl.obolibrary.org/obo/UBERON_0010314","structure with developmental contribution from neural crest")</f>
        <v/>
      </c>
      <c r="B3918" t="inlineStr">
        <is>
          <t>&lt;http://purl.obolibrary.org/obo/UBERON_0010314&gt;</t>
        </is>
      </c>
      <c r="C3918" t="inlineStr">
        <is>
          <t>VZ in midcingulate neocortex</t>
        </is>
      </c>
      <c r="D3918" t="inlineStr">
        <is>
          <t>&lt;http://purl.obolibrary.org/obo/DHBA_12012&gt;</t>
        </is>
      </c>
    </row>
    <row r="3919">
      <c r="A3919">
        <f>HYPERLINK("https://www.ebi.ac.uk/ols/ontologies/uberon/terms?iri=http://purl.obolibrary.org/obo/UBERON_0010314","structure with developmental contribution from neural crest")</f>
        <v/>
      </c>
      <c r="B3919" t="inlineStr">
        <is>
          <t>&lt;http://purl.obolibrary.org/obo/UBERON_0010314&gt;</t>
        </is>
      </c>
      <c r="C3919" t="inlineStr">
        <is>
          <t>VZ in caudal cingulate neocortex</t>
        </is>
      </c>
      <c r="D3919" t="inlineStr">
        <is>
          <t>&lt;http://purl.obolibrary.org/obo/DHBA_12013&gt;</t>
        </is>
      </c>
    </row>
    <row r="3920">
      <c r="A3920">
        <f>HYPERLINK("https://www.ebi.ac.uk/ols/ontologies/uberon/terms?iri=http://purl.obolibrary.org/obo/UBERON_0010314","structure with developmental contribution from neural crest")</f>
        <v/>
      </c>
      <c r="B3920" t="inlineStr">
        <is>
          <t>&lt;http://purl.obolibrary.org/obo/UBERON_0010314&gt;</t>
        </is>
      </c>
      <c r="C3920" t="inlineStr">
        <is>
          <t>VZ in subgenual cingulate neocortex</t>
        </is>
      </c>
      <c r="D3920" t="inlineStr">
        <is>
          <t>&lt;http://purl.obolibrary.org/obo/DHBA_12014&gt;</t>
        </is>
      </c>
    </row>
    <row r="3921">
      <c r="A3921">
        <f>HYPERLINK("https://www.ebi.ac.uk/ols/ontologies/uberon/terms?iri=http://purl.obolibrary.org/obo/UBERON_0010314","structure with developmental contribution from neural crest")</f>
        <v/>
      </c>
      <c r="B3921" t="inlineStr">
        <is>
          <t>&lt;http://purl.obolibrary.org/obo/UBERON_0010314&gt;</t>
        </is>
      </c>
      <c r="C3921" t="inlineStr">
        <is>
          <t>VZ in hippocampal proper</t>
        </is>
      </c>
      <c r="D3921" t="inlineStr">
        <is>
          <t>&lt;http://purl.obolibrary.org/obo/DHBA_12015&gt;</t>
        </is>
      </c>
    </row>
    <row r="3922">
      <c r="A3922">
        <f>HYPERLINK("https://www.ebi.ac.uk/ols/ontologies/uberon/terms?iri=http://purl.obolibrary.org/obo/UBERON_0010314","structure with developmental contribution from neural crest")</f>
        <v/>
      </c>
      <c r="B3922" t="inlineStr">
        <is>
          <t>&lt;http://purl.obolibrary.org/obo/UBERON_0010314&gt;</t>
        </is>
      </c>
      <c r="C3922" t="inlineStr">
        <is>
          <t>VZ in subicular cortex</t>
        </is>
      </c>
      <c r="D3922" t="inlineStr">
        <is>
          <t>&lt;http://purl.obolibrary.org/obo/DHBA_12016&gt;</t>
        </is>
      </c>
    </row>
    <row r="3923">
      <c r="A3923">
        <f>HYPERLINK("https://www.ebi.ac.uk/ols/ontologies/uberon/terms?iri=http://purl.obolibrary.org/obo/UBERON_0010314","structure with developmental contribution from neural crest")</f>
        <v/>
      </c>
      <c r="B3923" t="inlineStr">
        <is>
          <t>&lt;http://purl.obolibrary.org/obo/UBERON_0010314&gt;</t>
        </is>
      </c>
      <c r="C3923" t="inlineStr">
        <is>
          <t>VZ in presubicular cortex</t>
        </is>
      </c>
      <c r="D3923" t="inlineStr">
        <is>
          <t>&lt;http://purl.obolibrary.org/obo/DHBA_12017&gt;</t>
        </is>
      </c>
    </row>
    <row r="3924">
      <c r="A3924">
        <f>HYPERLINK("https://www.ebi.ac.uk/ols/ontologies/uberon/terms?iri=http://purl.obolibrary.org/obo/UBERON_0010314","structure with developmental contribution from neural crest")</f>
        <v/>
      </c>
      <c r="B3924" t="inlineStr">
        <is>
          <t>&lt;http://purl.obolibrary.org/obo/UBERON_0010314&gt;</t>
        </is>
      </c>
      <c r="C3924" t="inlineStr">
        <is>
          <t>VZ in caudal entorhinal cortex</t>
        </is>
      </c>
      <c r="D3924" t="inlineStr">
        <is>
          <t>&lt;http://purl.obolibrary.org/obo/DHBA_12018&gt;</t>
        </is>
      </c>
    </row>
    <row r="3925">
      <c r="A3925">
        <f>HYPERLINK("https://www.ebi.ac.uk/ols/ontologies/uberon/terms?iri=http://purl.obolibrary.org/obo/UBERON_0010314","structure with developmental contribution from neural crest")</f>
        <v/>
      </c>
      <c r="B3925" t="inlineStr">
        <is>
          <t>&lt;http://purl.obolibrary.org/obo/UBERON_0010314&gt;</t>
        </is>
      </c>
      <c r="C3925" t="inlineStr">
        <is>
          <t>VZ in perirhinal cortex</t>
        </is>
      </c>
      <c r="D3925" t="inlineStr">
        <is>
          <t>&lt;http://purl.obolibrary.org/obo/DHBA_12019&gt;</t>
        </is>
      </c>
    </row>
    <row r="3926">
      <c r="A3926">
        <f>HYPERLINK("https://www.ebi.ac.uk/ols/ontologies/uberon/terms?iri=http://purl.obolibrary.org/obo/UBERON_0010314","structure with developmental contribution from neural crest")</f>
        <v/>
      </c>
      <c r="B3926" t="inlineStr">
        <is>
          <t>&lt;http://purl.obolibrary.org/obo/UBERON_0010314&gt;</t>
        </is>
      </c>
      <c r="C3926" t="inlineStr">
        <is>
          <t>VZ in retrosplenial cortex</t>
        </is>
      </c>
      <c r="D3926" t="inlineStr">
        <is>
          <t>&lt;http://purl.obolibrary.org/obo/DHBA_12020&gt;</t>
        </is>
      </c>
    </row>
    <row r="3927">
      <c r="A3927">
        <f>HYPERLINK("https://www.ebi.ac.uk/ols/ontologies/uberon/terms?iri=http://purl.obolibrary.org/obo/UBERON_0010314","structure with developmental contribution from neural crest")</f>
        <v/>
      </c>
      <c r="B3927" t="inlineStr">
        <is>
          <t>&lt;http://purl.obolibrary.org/obo/UBERON_0010314&gt;</t>
        </is>
      </c>
      <c r="C3927" t="inlineStr">
        <is>
          <t>dorsal hippocampal commissure</t>
        </is>
      </c>
      <c r="D3927" t="inlineStr">
        <is>
          <t>&lt;http://purl.obolibrary.org/obo/DHBA_12022&gt;</t>
        </is>
      </c>
    </row>
    <row r="3928">
      <c r="A3928">
        <f>HYPERLINK("https://www.ebi.ac.uk/ols/ontologies/uberon/terms?iri=http://purl.obolibrary.org/obo/UBERON_0010314","structure with developmental contribution from neural crest")</f>
        <v/>
      </c>
      <c r="B3928" t="inlineStr">
        <is>
          <t>&lt;http://purl.obolibrary.org/obo/UBERON_0010314&gt;</t>
        </is>
      </c>
      <c r="C3928" t="inlineStr">
        <is>
          <t>ventral hippocampal commissure</t>
        </is>
      </c>
      <c r="D3928" t="inlineStr">
        <is>
          <t>&lt;http://purl.obolibrary.org/obo/DHBA_12023&gt;</t>
        </is>
      </c>
    </row>
    <row r="3929">
      <c r="A3929">
        <f>HYPERLINK("https://www.ebi.ac.uk/ols/ontologies/uberon/terms?iri=http://purl.obolibrary.org/obo/UBERON_0010314","structure with developmental contribution from neural crest")</f>
        <v/>
      </c>
      <c r="B3929" t="inlineStr">
        <is>
          <t>&lt;http://purl.obolibrary.org/obo/UBERON_0010314&gt;</t>
        </is>
      </c>
      <c r="C3929" t="inlineStr">
        <is>
          <t>radiations of corpus callosum</t>
        </is>
      </c>
      <c r="D3929" t="inlineStr">
        <is>
          <t>&lt;http://purl.obolibrary.org/obo/DHBA_12026&gt;</t>
        </is>
      </c>
    </row>
    <row r="3930">
      <c r="A3930">
        <f>HYPERLINK("https://www.ebi.ac.uk/ols/ontologies/uberon/terms?iri=http://purl.obolibrary.org/obo/UBERON_0010314","structure with developmental contribution from neural crest")</f>
        <v/>
      </c>
      <c r="B3930" t="inlineStr">
        <is>
          <t>&lt;http://purl.obolibrary.org/obo/UBERON_0010314&gt;</t>
        </is>
      </c>
      <c r="C3930" t="inlineStr">
        <is>
          <t>supramamillary commissure</t>
        </is>
      </c>
      <c r="D3930" t="inlineStr">
        <is>
          <t>&lt;http://purl.obolibrary.org/obo/DHBA_12028&gt;</t>
        </is>
      </c>
    </row>
    <row r="3931">
      <c r="A3931">
        <f>HYPERLINK("https://www.ebi.ac.uk/ols/ontologies/uberon/terms?iri=http://purl.obolibrary.org/obo/UBERON_0010314","structure with developmental contribution from neural crest")</f>
        <v/>
      </c>
      <c r="B3931" t="inlineStr">
        <is>
          <t>&lt;http://purl.obolibrary.org/obo/UBERON_0010314&gt;</t>
        </is>
      </c>
      <c r="C3931" t="inlineStr">
        <is>
          <t>amygdalotegmental tract</t>
        </is>
      </c>
      <c r="D3931" t="inlineStr">
        <is>
          <t>&lt;http://purl.obolibrary.org/obo/DHBA_12029&gt;</t>
        </is>
      </c>
    </row>
    <row r="3932">
      <c r="A3932">
        <f>HYPERLINK("https://www.ebi.ac.uk/ols/ontologies/uberon/terms?iri=http://purl.obolibrary.org/obo/UBERON_0010314","structure with developmental contribution from neural crest")</f>
        <v/>
      </c>
      <c r="B3932" t="inlineStr">
        <is>
          <t>&lt;http://purl.obolibrary.org/obo/UBERON_0010314&gt;</t>
        </is>
      </c>
      <c r="C3932" t="inlineStr">
        <is>
          <t>corticopallidal tract</t>
        </is>
      </c>
      <c r="D3932" t="inlineStr">
        <is>
          <t>&lt;http://purl.obolibrary.org/obo/DHBA_12031&gt;</t>
        </is>
      </c>
    </row>
    <row r="3933">
      <c r="A3933">
        <f>HYPERLINK("https://www.ebi.ac.uk/ols/ontologies/uberon/terms?iri=http://purl.obolibrary.org/obo/UBERON_0010314","structure with developmental contribution from neural crest")</f>
        <v/>
      </c>
      <c r="B3933" t="inlineStr">
        <is>
          <t>&lt;http://purl.obolibrary.org/obo/UBERON_0010314&gt;</t>
        </is>
      </c>
      <c r="C3933" t="inlineStr">
        <is>
          <t>corticostriate tract</t>
        </is>
      </c>
      <c r="D3933" t="inlineStr">
        <is>
          <t>&lt;http://purl.obolibrary.org/obo/DHBA_12032&gt;</t>
        </is>
      </c>
    </row>
    <row r="3934">
      <c r="A3934">
        <f>HYPERLINK("https://www.ebi.ac.uk/ols/ontologies/uberon/terms?iri=http://purl.obolibrary.org/obo/UBERON_0010314","structure with developmental contribution from neural crest")</f>
        <v/>
      </c>
      <c r="B3934" t="inlineStr">
        <is>
          <t>&lt;http://purl.obolibrary.org/obo/UBERON_0010314&gt;</t>
        </is>
      </c>
      <c r="C3934" t="inlineStr">
        <is>
          <t>dentatopallidal tract</t>
        </is>
      </c>
      <c r="D3934" t="inlineStr">
        <is>
          <t>&lt;http://purl.obolibrary.org/obo/DHBA_12033&gt;</t>
        </is>
      </c>
    </row>
    <row r="3935">
      <c r="A3935">
        <f>HYPERLINK("https://www.ebi.ac.uk/ols/ontologies/uberon/terms?iri=http://purl.obolibrary.org/obo/UBERON_0010314","structure with developmental contribution from neural crest")</f>
        <v/>
      </c>
      <c r="B3935" t="inlineStr">
        <is>
          <t>&lt;http://purl.obolibrary.org/obo/UBERON_0010314&gt;</t>
        </is>
      </c>
      <c r="C3935" t="inlineStr">
        <is>
          <t>diagonal band</t>
        </is>
      </c>
      <c r="D3935" t="inlineStr">
        <is>
          <t>&lt;http://purl.obolibrary.org/obo/DHBA_12034&gt;</t>
        </is>
      </c>
    </row>
    <row r="3936">
      <c r="A3936">
        <f>HYPERLINK("https://www.ebi.ac.uk/ols/ontologies/uberon/terms?iri=http://purl.obolibrary.org/obo/UBERON_0010314","structure with developmental contribution from neural crest")</f>
        <v/>
      </c>
      <c r="B3936" t="inlineStr">
        <is>
          <t>&lt;http://purl.obolibrary.org/obo/UBERON_0010314&gt;</t>
        </is>
      </c>
      <c r="C3936" t="inlineStr">
        <is>
          <t>dorsal longitudinal fasciculus</t>
        </is>
      </c>
      <c r="D3936" t="inlineStr">
        <is>
          <t>&lt;http://purl.obolibrary.org/obo/DHBA_12035&gt;</t>
        </is>
      </c>
    </row>
    <row r="3937">
      <c r="A3937">
        <f>HYPERLINK("https://www.ebi.ac.uk/ols/ontologies/uberon/terms?iri=http://purl.obolibrary.org/obo/UBERON_0010314","structure with developmental contribution from neural crest")</f>
        <v/>
      </c>
      <c r="B3937" t="inlineStr">
        <is>
          <t>&lt;http://purl.obolibrary.org/obo/UBERON_0010314&gt;</t>
        </is>
      </c>
      <c r="C3937" t="inlineStr">
        <is>
          <t>dorsal occipital bundle</t>
        </is>
      </c>
      <c r="D3937" t="inlineStr">
        <is>
          <t>&lt;http://purl.obolibrary.org/obo/DHBA_12036&gt;</t>
        </is>
      </c>
    </row>
    <row r="3938">
      <c r="A3938">
        <f>HYPERLINK("https://www.ebi.ac.uk/ols/ontologies/uberon/terms?iri=http://purl.obolibrary.org/obo/UBERON_0010314","structure with developmental contribution from neural crest")</f>
        <v/>
      </c>
      <c r="B3938" t="inlineStr">
        <is>
          <t>&lt;http://purl.obolibrary.org/obo/UBERON_0010314&gt;</t>
        </is>
      </c>
      <c r="C3938" t="inlineStr">
        <is>
          <t>external medullary lamina of globus pallidus</t>
        </is>
      </c>
      <c r="D3938" t="inlineStr">
        <is>
          <t>&lt;http://purl.obolibrary.org/obo/DHBA_12037&gt;</t>
        </is>
      </c>
    </row>
    <row r="3939">
      <c r="A3939">
        <f>HYPERLINK("https://www.ebi.ac.uk/ols/ontologies/uberon/terms?iri=http://purl.obolibrary.org/obo/UBERON_0010314","structure with developmental contribution from neural crest")</f>
        <v/>
      </c>
      <c r="B3939" t="inlineStr">
        <is>
          <t>&lt;http://purl.obolibrary.org/obo/UBERON_0010314&gt;</t>
        </is>
      </c>
      <c r="C3939" t="inlineStr">
        <is>
          <t>external medullary lamina of thalamus</t>
        </is>
      </c>
      <c r="D3939" t="inlineStr">
        <is>
          <t>&lt;http://purl.obolibrary.org/obo/DHBA_12038&gt;</t>
        </is>
      </c>
    </row>
    <row r="3940">
      <c r="A3940">
        <f>HYPERLINK("https://www.ebi.ac.uk/ols/ontologies/uberon/terms?iri=http://purl.obolibrary.org/obo/UBERON_0010314","structure with developmental contribution from neural crest")</f>
        <v/>
      </c>
      <c r="B3940" t="inlineStr">
        <is>
          <t>&lt;http://purl.obolibrary.org/obo/UBERON_0010314&gt;</t>
        </is>
      </c>
      <c r="C3940" t="inlineStr">
        <is>
          <t>hypothalamo-hypophyseal tract</t>
        </is>
      </c>
      <c r="D3940" t="inlineStr">
        <is>
          <t>&lt;http://purl.obolibrary.org/obo/DHBA_12041&gt;</t>
        </is>
      </c>
    </row>
    <row r="3941">
      <c r="A3941">
        <f>HYPERLINK("https://www.ebi.ac.uk/ols/ontologies/uberon/terms?iri=http://purl.obolibrary.org/obo/UBERON_0010314","structure with developmental contribution from neural crest")</f>
        <v/>
      </c>
      <c r="B3941" t="inlineStr">
        <is>
          <t>&lt;http://purl.obolibrary.org/obo/UBERON_0010314&gt;</t>
        </is>
      </c>
      <c r="C3941" t="inlineStr">
        <is>
          <t>prefrontopontine fibers</t>
        </is>
      </c>
      <c r="D3941" t="inlineStr">
        <is>
          <t>&lt;http://purl.obolibrary.org/obo/DHBA_12042&gt;</t>
        </is>
      </c>
    </row>
    <row r="3942">
      <c r="A3942">
        <f>HYPERLINK("https://www.ebi.ac.uk/ols/ontologies/uberon/terms?iri=http://purl.obolibrary.org/obo/UBERON_0010314","structure with developmental contribution from neural crest")</f>
        <v/>
      </c>
      <c r="B3942" t="inlineStr">
        <is>
          <t>&lt;http://purl.obolibrary.org/obo/UBERON_0010314&gt;</t>
        </is>
      </c>
      <c r="C3942" t="inlineStr">
        <is>
          <t>corticobulbar fibers</t>
        </is>
      </c>
      <c r="D3942" t="inlineStr">
        <is>
          <t>&lt;http://purl.obolibrary.org/obo/DHBA_12044&gt;</t>
        </is>
      </c>
    </row>
    <row r="3943">
      <c r="A3943">
        <f>HYPERLINK("https://www.ebi.ac.uk/ols/ontologies/uberon/terms?iri=http://purl.obolibrary.org/obo/UBERON_0010314","structure with developmental contribution from neural crest")</f>
        <v/>
      </c>
      <c r="B3943" t="inlineStr">
        <is>
          <t>&lt;http://purl.obolibrary.org/obo/UBERON_0010314&gt;</t>
        </is>
      </c>
      <c r="C3943" t="inlineStr">
        <is>
          <t>corticoreticular fibers</t>
        </is>
      </c>
      <c r="D3943" t="inlineStr">
        <is>
          <t>&lt;http://purl.obolibrary.org/obo/DHBA_12045&gt;</t>
        </is>
      </c>
    </row>
    <row r="3944">
      <c r="A3944">
        <f>HYPERLINK("https://www.ebi.ac.uk/ols/ontologies/uberon/terms?iri=http://purl.obolibrary.org/obo/UBERON_0010314","structure with developmental contribution from neural crest")</f>
        <v/>
      </c>
      <c r="B3944" t="inlineStr">
        <is>
          <t>&lt;http://purl.obolibrary.org/obo/UBERON_0010314&gt;</t>
        </is>
      </c>
      <c r="C3944" t="inlineStr">
        <is>
          <t>lenticulothalamic portion</t>
        </is>
      </c>
      <c r="D3944" t="inlineStr">
        <is>
          <t>&lt;http://purl.obolibrary.org/obo/DHBA_12046&gt;</t>
        </is>
      </c>
    </row>
    <row r="3945">
      <c r="A3945">
        <f>HYPERLINK("https://www.ebi.ac.uk/ols/ontologies/uberon/terms?iri=http://purl.obolibrary.org/obo/UBERON_0010314","structure with developmental contribution from neural crest")</f>
        <v/>
      </c>
      <c r="B3945" t="inlineStr">
        <is>
          <t>&lt;http://purl.obolibrary.org/obo/UBERON_0010314&gt;</t>
        </is>
      </c>
      <c r="C3945" t="inlineStr">
        <is>
          <t>corticospinal fibers</t>
        </is>
      </c>
      <c r="D3945" t="inlineStr">
        <is>
          <t>&lt;http://purl.obolibrary.org/obo/DHBA_12047&gt;</t>
        </is>
      </c>
    </row>
    <row r="3946">
      <c r="A3946">
        <f>HYPERLINK("https://www.ebi.ac.uk/ols/ontologies/uberon/terms?iri=http://purl.obolibrary.org/obo/UBERON_0010314","structure with developmental contribution from neural crest")</f>
        <v/>
      </c>
      <c r="B3946" t="inlineStr">
        <is>
          <t>&lt;http://purl.obolibrary.org/obo/UBERON_0010314&gt;</t>
        </is>
      </c>
      <c r="C3946" t="inlineStr">
        <is>
          <t>frontopontine fibers</t>
        </is>
      </c>
      <c r="D3946" t="inlineStr">
        <is>
          <t>&lt;http://purl.obolibrary.org/obo/DHBA_12048&gt;</t>
        </is>
      </c>
    </row>
    <row r="3947">
      <c r="A3947">
        <f>HYPERLINK("https://www.ebi.ac.uk/ols/ontologies/uberon/terms?iri=http://purl.obolibrary.org/obo/UBERON_0010314","structure with developmental contribution from neural crest")</f>
        <v/>
      </c>
      <c r="B3947" t="inlineStr">
        <is>
          <t>&lt;http://purl.obolibrary.org/obo/UBERON_0010314&gt;</t>
        </is>
      </c>
      <c r="C3947" t="inlineStr">
        <is>
          <t>superior thalamic radiation</t>
        </is>
      </c>
      <c r="D3947" t="inlineStr">
        <is>
          <t>&lt;http://purl.obolibrary.org/obo/DHBA_12049&gt;</t>
        </is>
      </c>
    </row>
    <row r="3948">
      <c r="A3948">
        <f>HYPERLINK("https://www.ebi.ac.uk/ols/ontologies/uberon/terms?iri=http://purl.obolibrary.org/obo/UBERON_0010314","structure with developmental contribution from neural crest")</f>
        <v/>
      </c>
      <c r="B3948" t="inlineStr">
        <is>
          <t>&lt;http://purl.obolibrary.org/obo/UBERON_0010314&gt;</t>
        </is>
      </c>
      <c r="C3948" t="inlineStr">
        <is>
          <t>corticotectal fibers</t>
        </is>
      </c>
      <c r="D3948" t="inlineStr">
        <is>
          <t>&lt;http://purl.obolibrary.org/obo/DHBA_12050&gt;</t>
        </is>
      </c>
    </row>
    <row r="3949">
      <c r="A3949">
        <f>HYPERLINK("https://www.ebi.ac.uk/ols/ontologies/uberon/terms?iri=http://purl.obolibrary.org/obo/UBERON_0010314","structure with developmental contribution from neural crest")</f>
        <v/>
      </c>
      <c r="B3949" t="inlineStr">
        <is>
          <t>&lt;http://purl.obolibrary.org/obo/UBERON_0010314&gt;</t>
        </is>
      </c>
      <c r="C3949" t="inlineStr">
        <is>
          <t>corticorubral fibers</t>
        </is>
      </c>
      <c r="D3949" t="inlineStr">
        <is>
          <t>&lt;http://purl.obolibrary.org/obo/DHBA_12051&gt;</t>
        </is>
      </c>
    </row>
    <row r="3950">
      <c r="A3950">
        <f>HYPERLINK("https://www.ebi.ac.uk/ols/ontologies/uberon/terms?iri=http://purl.obolibrary.org/obo/UBERON_0010314","structure with developmental contribution from neural crest")</f>
        <v/>
      </c>
      <c r="B3950" t="inlineStr">
        <is>
          <t>&lt;http://purl.obolibrary.org/obo/UBERON_0010314&gt;</t>
        </is>
      </c>
      <c r="C3950" t="inlineStr">
        <is>
          <t>optic radiation (geniculocalcarine tract)</t>
        </is>
      </c>
      <c r="D3950" t="inlineStr">
        <is>
          <t>&lt;http://purl.obolibrary.org/obo/DHBA_12054&gt;</t>
        </is>
      </c>
    </row>
    <row r="3951">
      <c r="A3951">
        <f>HYPERLINK("https://www.ebi.ac.uk/ols/ontologies/uberon/terms?iri=http://purl.obolibrary.org/obo/UBERON_0010314","structure with developmental contribution from neural crest")</f>
        <v/>
      </c>
      <c r="B3951" t="inlineStr">
        <is>
          <t>&lt;http://purl.obolibrary.org/obo/UBERON_0010314&gt;</t>
        </is>
      </c>
      <c r="C3951" t="inlineStr">
        <is>
          <t>parietopontine fibers</t>
        </is>
      </c>
      <c r="D3951" t="inlineStr">
        <is>
          <t>&lt;http://purl.obolibrary.org/obo/DHBA_12055&gt;</t>
        </is>
      </c>
    </row>
    <row r="3952">
      <c r="A3952">
        <f>HYPERLINK("https://www.ebi.ac.uk/ols/ontologies/uberon/terms?iri=http://purl.obolibrary.org/obo/UBERON_0010314","structure with developmental contribution from neural crest")</f>
        <v/>
      </c>
      <c r="B3952" t="inlineStr">
        <is>
          <t>&lt;http://purl.obolibrary.org/obo/UBERON_0010314&gt;</t>
        </is>
      </c>
      <c r="C3952" t="inlineStr">
        <is>
          <t>occipitopontine fibers</t>
        </is>
      </c>
      <c r="D3952" t="inlineStr">
        <is>
          <t>&lt;http://purl.obolibrary.org/obo/DHBA_12056&gt;</t>
        </is>
      </c>
    </row>
    <row r="3953">
      <c r="A3953">
        <f>HYPERLINK("https://www.ebi.ac.uk/ols/ontologies/uberon/terms?iri=http://purl.obolibrary.org/obo/UBERON_0010314","structure with developmental contribution from neural crest")</f>
        <v/>
      </c>
      <c r="B3953" t="inlineStr">
        <is>
          <t>&lt;http://purl.obolibrary.org/obo/UBERON_0010314&gt;</t>
        </is>
      </c>
      <c r="C3953" t="inlineStr">
        <is>
          <t>occipitocollicular fibers</t>
        </is>
      </c>
      <c r="D3953" t="inlineStr">
        <is>
          <t>&lt;http://purl.obolibrary.org/obo/DHBA_12057&gt;</t>
        </is>
      </c>
    </row>
    <row r="3954">
      <c r="A3954">
        <f>HYPERLINK("https://www.ebi.ac.uk/ols/ontologies/uberon/terms?iri=http://purl.obolibrary.org/obo/UBERON_0010314","structure with developmental contribution from neural crest")</f>
        <v/>
      </c>
      <c r="B3954" t="inlineStr">
        <is>
          <t>&lt;http://purl.obolibrary.org/obo/UBERON_0010314&gt;</t>
        </is>
      </c>
      <c r="C3954" t="inlineStr">
        <is>
          <t>sublenticular portion</t>
        </is>
      </c>
      <c r="D3954" t="inlineStr">
        <is>
          <t>&lt;http://purl.obolibrary.org/obo/DHBA_12058&gt;</t>
        </is>
      </c>
    </row>
    <row r="3955">
      <c r="A3955">
        <f>HYPERLINK("https://www.ebi.ac.uk/ols/ontologies/uberon/terms?iri=http://purl.obolibrary.org/obo/UBERON_0010314","structure with developmental contribution from neural crest")</f>
        <v/>
      </c>
      <c r="B3955" t="inlineStr">
        <is>
          <t>&lt;http://purl.obolibrary.org/obo/UBERON_0010314&gt;</t>
        </is>
      </c>
      <c r="C3955" t="inlineStr">
        <is>
          <t>auditory radiation</t>
        </is>
      </c>
      <c r="D3955" t="inlineStr">
        <is>
          <t>&lt;http://purl.obolibrary.org/obo/DHBA_12060&gt;</t>
        </is>
      </c>
    </row>
    <row r="3956">
      <c r="A3956">
        <f>HYPERLINK("https://www.ebi.ac.uk/ols/ontologies/uberon/terms?iri=http://purl.obolibrary.org/obo/UBERON_0010314","structure with developmental contribution from neural crest")</f>
        <v/>
      </c>
      <c r="B3956" t="inlineStr">
        <is>
          <t>&lt;http://purl.obolibrary.org/obo/UBERON_0010314&gt;</t>
        </is>
      </c>
      <c r="C3956" t="inlineStr">
        <is>
          <t>temporopontine fibers</t>
        </is>
      </c>
      <c r="D3956" t="inlineStr">
        <is>
          <t>&lt;http://purl.obolibrary.org/obo/DHBA_12061&gt;</t>
        </is>
      </c>
    </row>
    <row r="3957">
      <c r="A3957">
        <f>HYPERLINK("https://www.ebi.ac.uk/ols/ontologies/uberon/terms?iri=http://purl.obolibrary.org/obo/UBERON_0010314","structure with developmental contribution from neural crest")</f>
        <v/>
      </c>
      <c r="B3957" t="inlineStr">
        <is>
          <t>&lt;http://purl.obolibrary.org/obo/UBERON_0010314&gt;</t>
        </is>
      </c>
      <c r="C3957" t="inlineStr">
        <is>
          <t>internal medullary lamina of globus pallidus</t>
        </is>
      </c>
      <c r="D3957" t="inlineStr">
        <is>
          <t>&lt;http://purl.obolibrary.org/obo/DHBA_12062&gt;</t>
        </is>
      </c>
    </row>
    <row r="3958">
      <c r="A3958">
        <f>HYPERLINK("https://www.ebi.ac.uk/ols/ontologies/uberon/terms?iri=http://purl.obolibrary.org/obo/UBERON_0010314","structure with developmental contribution from neural crest")</f>
        <v/>
      </c>
      <c r="B3958" t="inlineStr">
        <is>
          <t>&lt;http://purl.obolibrary.org/obo/UBERON_0010314&gt;</t>
        </is>
      </c>
      <c r="C3958" t="inlineStr">
        <is>
          <t>internal medullary lamina of thalamus</t>
        </is>
      </c>
      <c r="D3958" t="inlineStr">
        <is>
          <t>&lt;http://purl.obolibrary.org/obo/DHBA_12063&gt;</t>
        </is>
      </c>
    </row>
    <row r="3959">
      <c r="A3959">
        <f>HYPERLINK("https://www.ebi.ac.uk/ols/ontologies/uberon/terms?iri=http://purl.obolibrary.org/obo/UBERON_0010314","structure with developmental contribution from neural crest")</f>
        <v/>
      </c>
      <c r="B3959" t="inlineStr">
        <is>
          <t>&lt;http://purl.obolibrary.org/obo/UBERON_0010314&gt;</t>
        </is>
      </c>
      <c r="C3959" t="inlineStr">
        <is>
          <t>mammillotegmental tract</t>
        </is>
      </c>
      <c r="D3959" t="inlineStr">
        <is>
          <t>&lt;http://purl.obolibrary.org/obo/DHBA_12065&gt;</t>
        </is>
      </c>
    </row>
    <row r="3960">
      <c r="A3960">
        <f>HYPERLINK("https://www.ebi.ac.uk/ols/ontologies/uberon/terms?iri=http://purl.obolibrary.org/obo/UBERON_0010314","structure with developmental contribution from neural crest")</f>
        <v/>
      </c>
      <c r="B3960" t="inlineStr">
        <is>
          <t>&lt;http://purl.obolibrary.org/obo/UBERON_0010314&gt;</t>
        </is>
      </c>
      <c r="C3960" t="inlineStr">
        <is>
          <t>middle longitudinal fasciculus</t>
        </is>
      </c>
      <c r="D3960" t="inlineStr">
        <is>
          <t>&lt;http://purl.obolibrary.org/obo/DHBA_12067&gt;</t>
        </is>
      </c>
    </row>
    <row r="3961">
      <c r="A3961">
        <f>HYPERLINK("https://www.ebi.ac.uk/ols/ontologies/uberon/terms?iri=http://purl.obolibrary.org/obo/UBERON_0010314","structure with developmental contribution from neural crest")</f>
        <v/>
      </c>
      <c r="B3961" t="inlineStr">
        <is>
          <t>&lt;http://purl.obolibrary.org/obo/UBERON_0010314&gt;</t>
        </is>
      </c>
      <c r="C3961" t="inlineStr">
        <is>
          <t>nigropallidal tract</t>
        </is>
      </c>
      <c r="D3961" t="inlineStr">
        <is>
          <t>&lt;http://purl.obolibrary.org/obo/DHBA_12068&gt;</t>
        </is>
      </c>
    </row>
    <row r="3962">
      <c r="A3962">
        <f>HYPERLINK("https://www.ebi.ac.uk/ols/ontologies/uberon/terms?iri=http://purl.obolibrary.org/obo/UBERON_0010314","structure with developmental contribution from neural crest")</f>
        <v/>
      </c>
      <c r="B3962" t="inlineStr">
        <is>
          <t>&lt;http://purl.obolibrary.org/obo/UBERON_0010314&gt;</t>
        </is>
      </c>
      <c r="C3962" t="inlineStr">
        <is>
          <t>nigrostriate tract</t>
        </is>
      </c>
      <c r="D3962" t="inlineStr">
        <is>
          <t>&lt;http://purl.obolibrary.org/obo/DHBA_12069&gt;</t>
        </is>
      </c>
    </row>
    <row r="3963">
      <c r="A3963">
        <f>HYPERLINK("https://www.ebi.ac.uk/ols/ontologies/uberon/terms?iri=http://purl.obolibrary.org/obo/UBERON_0010314","structure with developmental contribution from neural crest")</f>
        <v/>
      </c>
      <c r="B3963" t="inlineStr">
        <is>
          <t>&lt;http://purl.obolibrary.org/obo/UBERON_0010314&gt;</t>
        </is>
      </c>
      <c r="C3963" t="inlineStr">
        <is>
          <t>subcallosal fasciculus</t>
        </is>
      </c>
      <c r="D3963" t="inlineStr">
        <is>
          <t>&lt;http://purl.obolibrary.org/obo/DHBA_12072&gt;</t>
        </is>
      </c>
    </row>
    <row r="3964">
      <c r="A3964">
        <f>HYPERLINK("https://www.ebi.ac.uk/ols/ontologies/uberon/terms?iri=http://purl.obolibrary.org/obo/UBERON_0010314","structure with developmental contribution from neural crest")</f>
        <v/>
      </c>
      <c r="B3964" t="inlineStr">
        <is>
          <t>&lt;http://purl.obolibrary.org/obo/UBERON_0010314&gt;</t>
        </is>
      </c>
      <c r="C3964" t="inlineStr">
        <is>
          <t>olfactory tract</t>
        </is>
      </c>
      <c r="D3964" t="inlineStr">
        <is>
          <t>&lt;http://purl.obolibrary.org/obo/DHBA_12073&gt;</t>
        </is>
      </c>
    </row>
    <row r="3965">
      <c r="A3965">
        <f>HYPERLINK("https://www.ebi.ac.uk/ols/ontologies/uberon/terms?iri=http://purl.obolibrary.org/obo/UBERON_0010314","structure with developmental contribution from neural crest")</f>
        <v/>
      </c>
      <c r="B3965" t="inlineStr">
        <is>
          <t>&lt;http://purl.obolibrary.org/obo/UBERON_0010314&gt;</t>
        </is>
      </c>
      <c r="C3965" t="inlineStr">
        <is>
          <t>olfactory striae</t>
        </is>
      </c>
      <c r="D3965" t="inlineStr">
        <is>
          <t>&lt;http://purl.obolibrary.org/obo/DHBA_12074&gt;</t>
        </is>
      </c>
    </row>
    <row r="3966">
      <c r="A3966">
        <f>HYPERLINK("https://www.ebi.ac.uk/ols/ontologies/uberon/terms?iri=http://purl.obolibrary.org/obo/UBERON_0010314","structure with developmental contribution from neural crest")</f>
        <v/>
      </c>
      <c r="B3966" t="inlineStr">
        <is>
          <t>&lt;http://purl.obolibrary.org/obo/UBERON_0010314&gt;</t>
        </is>
      </c>
      <c r="C3966" t="inlineStr">
        <is>
          <t>pallidonigral tract</t>
        </is>
      </c>
      <c r="D3966" t="inlineStr">
        <is>
          <t>&lt;http://purl.obolibrary.org/obo/DHBA_12077&gt;</t>
        </is>
      </c>
    </row>
    <row r="3967">
      <c r="A3967">
        <f>HYPERLINK("https://www.ebi.ac.uk/ols/ontologies/uberon/terms?iri=http://purl.obolibrary.org/obo/UBERON_0010314","structure with developmental contribution from neural crest")</f>
        <v/>
      </c>
      <c r="B3967" t="inlineStr">
        <is>
          <t>&lt;http://purl.obolibrary.org/obo/UBERON_0010314&gt;</t>
        </is>
      </c>
      <c r="C3967" t="inlineStr">
        <is>
          <t>pallidotegmental tract</t>
        </is>
      </c>
      <c r="D3967" t="inlineStr">
        <is>
          <t>&lt;http://purl.obolibrary.org/obo/DHBA_12078&gt;</t>
        </is>
      </c>
    </row>
    <row r="3968">
      <c r="A3968">
        <f>HYPERLINK("https://www.ebi.ac.uk/ols/ontologies/uberon/terms?iri=http://purl.obolibrary.org/obo/UBERON_0010314","structure with developmental contribution from neural crest")</f>
        <v/>
      </c>
      <c r="B3968" t="inlineStr">
        <is>
          <t>&lt;http://purl.obolibrary.org/obo/UBERON_0010314&gt;</t>
        </is>
      </c>
      <c r="C3968" t="inlineStr">
        <is>
          <t>pallidothalamic tract</t>
        </is>
      </c>
      <c r="D3968" t="inlineStr">
        <is>
          <t>&lt;http://purl.obolibrary.org/obo/DHBA_12079&gt;</t>
        </is>
      </c>
    </row>
    <row r="3969">
      <c r="A3969">
        <f>HYPERLINK("https://www.ebi.ac.uk/ols/ontologies/uberon/terms?iri=http://purl.obolibrary.org/obo/UBERON_0010314","structure with developmental contribution from neural crest")</f>
        <v/>
      </c>
      <c r="B3969" t="inlineStr">
        <is>
          <t>&lt;http://purl.obolibrary.org/obo/UBERON_0010314&gt;</t>
        </is>
      </c>
      <c r="C3969" t="inlineStr">
        <is>
          <t>perforant path</t>
        </is>
      </c>
      <c r="D3969" t="inlineStr">
        <is>
          <t>&lt;http://purl.obolibrary.org/obo/DHBA_12080&gt;</t>
        </is>
      </c>
    </row>
    <row r="3970">
      <c r="A3970">
        <f>HYPERLINK("https://www.ebi.ac.uk/ols/ontologies/uberon/terms?iri=http://purl.obolibrary.org/obo/UBERON_0010314","structure with developmental contribution from neural crest")</f>
        <v/>
      </c>
      <c r="B3970" t="inlineStr">
        <is>
          <t>&lt;http://purl.obolibrary.org/obo/UBERON_0010314&gt;</t>
        </is>
      </c>
      <c r="C3970" t="inlineStr">
        <is>
          <t>pontine bundle</t>
        </is>
      </c>
      <c r="D3970" t="inlineStr">
        <is>
          <t>&lt;http://purl.obolibrary.org/obo/DHBA_12081&gt;</t>
        </is>
      </c>
    </row>
    <row r="3971">
      <c r="A3971">
        <f>HYPERLINK("https://www.ebi.ac.uk/ols/ontologies/uberon/terms?iri=http://purl.obolibrary.org/obo/UBERON_0010314","structure with developmental contribution from neural crest")</f>
        <v/>
      </c>
      <c r="B3971" t="inlineStr">
        <is>
          <t>&lt;http://purl.obolibrary.org/obo/UBERON_0010314&gt;</t>
        </is>
      </c>
      <c r="C3971" t="inlineStr">
        <is>
          <t>sagittal stratum</t>
        </is>
      </c>
      <c r="D3971" t="inlineStr">
        <is>
          <t>&lt;http://purl.obolibrary.org/obo/DHBA_12082&gt;</t>
        </is>
      </c>
    </row>
    <row r="3972">
      <c r="A3972">
        <f>HYPERLINK("https://www.ebi.ac.uk/ols/ontologies/uberon/terms?iri=http://purl.obolibrary.org/obo/UBERON_0010314","structure with developmental contribution from neural crest")</f>
        <v/>
      </c>
      <c r="B3972" t="inlineStr">
        <is>
          <t>&lt;http://purl.obolibrary.org/obo/UBERON_0010314&gt;</t>
        </is>
      </c>
      <c r="C3972" t="inlineStr">
        <is>
          <t>external sagittal stratum</t>
        </is>
      </c>
      <c r="D3972" t="inlineStr">
        <is>
          <t>&lt;http://purl.obolibrary.org/obo/DHBA_12083&gt;</t>
        </is>
      </c>
    </row>
    <row r="3973">
      <c r="A3973">
        <f>HYPERLINK("https://www.ebi.ac.uk/ols/ontologies/uberon/terms?iri=http://purl.obolibrary.org/obo/UBERON_0010314","structure with developmental contribution from neural crest")</f>
        <v/>
      </c>
      <c r="B3973" t="inlineStr">
        <is>
          <t>&lt;http://purl.obolibrary.org/obo/UBERON_0010314&gt;</t>
        </is>
      </c>
      <c r="C3973" t="inlineStr">
        <is>
          <t>internal sagittal stratum</t>
        </is>
      </c>
      <c r="D3973" t="inlineStr">
        <is>
          <t>&lt;http://purl.obolibrary.org/obo/DHBA_12084&gt;</t>
        </is>
      </c>
    </row>
    <row r="3974">
      <c r="A3974">
        <f>HYPERLINK("https://www.ebi.ac.uk/ols/ontologies/uberon/terms?iri=http://purl.obolibrary.org/obo/UBERON_0010314","structure with developmental contribution from neural crest")</f>
        <v/>
      </c>
      <c r="B3974" t="inlineStr">
        <is>
          <t>&lt;http://purl.obolibrary.org/obo/UBERON_0010314&gt;</t>
        </is>
      </c>
      <c r="C3974" t="inlineStr">
        <is>
          <t>striopallidal tract</t>
        </is>
      </c>
      <c r="D3974" t="inlineStr">
        <is>
          <t>&lt;http://purl.obolibrary.org/obo/DHBA_12086&gt;</t>
        </is>
      </c>
    </row>
    <row r="3975">
      <c r="A3975">
        <f>HYPERLINK("https://www.ebi.ac.uk/ols/ontologies/uberon/terms?iri=http://purl.obolibrary.org/obo/UBERON_0010314","structure with developmental contribution from neural crest")</f>
        <v/>
      </c>
      <c r="B3975" t="inlineStr">
        <is>
          <t>&lt;http://purl.obolibrary.org/obo/UBERON_0010314&gt;</t>
        </is>
      </c>
      <c r="C3975" t="inlineStr">
        <is>
          <t>strionigral tract</t>
        </is>
      </c>
      <c r="D3975" t="inlineStr">
        <is>
          <t>&lt;http://purl.obolibrary.org/obo/DHBA_12087&gt;</t>
        </is>
      </c>
    </row>
    <row r="3976">
      <c r="A3976">
        <f>HYPERLINK("https://www.ebi.ac.uk/ols/ontologies/uberon/terms?iri=http://purl.obolibrary.org/obo/UBERON_0010314","structure with developmental contribution from neural crest")</f>
        <v/>
      </c>
      <c r="B3976" t="inlineStr">
        <is>
          <t>&lt;http://purl.obolibrary.org/obo/UBERON_0010314&gt;</t>
        </is>
      </c>
      <c r="C3976" t="inlineStr">
        <is>
          <t>striothalamic tract</t>
        </is>
      </c>
      <c r="D3976" t="inlineStr">
        <is>
          <t>&lt;http://purl.obolibrary.org/obo/DHBA_12088&gt;</t>
        </is>
      </c>
    </row>
    <row r="3977">
      <c r="A3977">
        <f>HYPERLINK("https://www.ebi.ac.uk/ols/ontologies/uberon/terms?iri=http://purl.obolibrary.org/obo/UBERON_0010314","structure with developmental contribution from neural crest")</f>
        <v/>
      </c>
      <c r="B3977" t="inlineStr">
        <is>
          <t>&lt;http://purl.obolibrary.org/obo/UBERON_0010314&gt;</t>
        </is>
      </c>
      <c r="C3977" t="inlineStr">
        <is>
          <t>subthalamic fasciculus</t>
        </is>
      </c>
      <c r="D3977" t="inlineStr">
        <is>
          <t>&lt;http://purl.obolibrary.org/obo/DHBA_12089&gt;</t>
        </is>
      </c>
    </row>
    <row r="3978">
      <c r="A3978">
        <f>HYPERLINK("https://www.ebi.ac.uk/ols/ontologies/uberon/terms?iri=http://purl.obolibrary.org/obo/UBERON_0010314","structure with developmental contribution from neural crest")</f>
        <v/>
      </c>
      <c r="B3978" t="inlineStr">
        <is>
          <t>&lt;http://purl.obolibrary.org/obo/UBERON_0010314&gt;</t>
        </is>
      </c>
      <c r="C3978" t="inlineStr">
        <is>
          <t>thalamopallidal tract</t>
        </is>
      </c>
      <c r="D3978" t="inlineStr">
        <is>
          <t>&lt;http://purl.obolibrary.org/obo/DHBA_12090&gt;</t>
        </is>
      </c>
    </row>
    <row r="3979">
      <c r="A3979">
        <f>HYPERLINK("https://www.ebi.ac.uk/ols/ontologies/uberon/terms?iri=http://purl.obolibrary.org/obo/UBERON_0010314","structure with developmental contribution from neural crest")</f>
        <v/>
      </c>
      <c r="B3979" t="inlineStr">
        <is>
          <t>&lt;http://purl.obolibrary.org/obo/UBERON_0010314&gt;</t>
        </is>
      </c>
      <c r="C3979" t="inlineStr">
        <is>
          <t>thalamostriate tract</t>
        </is>
      </c>
      <c r="D3979" t="inlineStr">
        <is>
          <t>&lt;http://purl.obolibrary.org/obo/DHBA_12091&gt;</t>
        </is>
      </c>
    </row>
    <row r="3980">
      <c r="A3980">
        <f>HYPERLINK("https://www.ebi.ac.uk/ols/ontologies/uberon/terms?iri=http://purl.obolibrary.org/obo/UBERON_0010314","structure with developmental contribution from neural crest")</f>
        <v/>
      </c>
      <c r="B3980" t="inlineStr">
        <is>
          <t>&lt;http://purl.obolibrary.org/obo/UBERON_0010314&gt;</t>
        </is>
      </c>
      <c r="C3980" t="inlineStr">
        <is>
          <t>tuberoinfundibular path</t>
        </is>
      </c>
      <c r="D3980" t="inlineStr">
        <is>
          <t>&lt;http://purl.obolibrary.org/obo/DHBA_12092&gt;</t>
        </is>
      </c>
    </row>
    <row r="3981">
      <c r="A3981">
        <f>HYPERLINK("https://www.ebi.ac.uk/ols/ontologies/uberon/terms?iri=http://purl.obolibrary.org/obo/UBERON_0010314","structure with developmental contribution from neural crest")</f>
        <v/>
      </c>
      <c r="B3981" t="inlineStr">
        <is>
          <t>&lt;http://purl.obolibrary.org/obo/UBERON_0010314&gt;</t>
        </is>
      </c>
      <c r="C3981" t="inlineStr">
        <is>
          <t>ventral amygdaloid efferent path</t>
        </is>
      </c>
      <c r="D3981" t="inlineStr">
        <is>
          <t>&lt;http://purl.obolibrary.org/obo/DHBA_12093&gt;</t>
        </is>
      </c>
    </row>
    <row r="3982">
      <c r="A3982">
        <f>HYPERLINK("https://www.ebi.ac.uk/ols/ontologies/uberon/terms?iri=http://purl.obolibrary.org/obo/UBERON_0010314","structure with developmental contribution from neural crest")</f>
        <v/>
      </c>
      <c r="B3982" t="inlineStr">
        <is>
          <t>&lt;http://purl.obolibrary.org/obo/UBERON_0010314&gt;</t>
        </is>
      </c>
      <c r="C3982" t="inlineStr">
        <is>
          <t>cavum septi pellucidi</t>
        </is>
      </c>
      <c r="D3982" t="inlineStr">
        <is>
          <t>&lt;http://purl.obolibrary.org/obo/DHBA_12099&gt;</t>
        </is>
      </c>
    </row>
    <row r="3983">
      <c r="A3983">
        <f>HYPERLINK("https://www.ebi.ac.uk/ols/ontologies/uberon/terms?iri=http://purl.obolibrary.org/obo/UBERON_0010314","structure with developmental contribution from neural crest")</f>
        <v/>
      </c>
      <c r="B3983" t="inlineStr">
        <is>
          <t>&lt;http://purl.obolibrary.org/obo/UBERON_0010314&gt;</t>
        </is>
      </c>
      <c r="C3983" t="inlineStr">
        <is>
          <t>lamina terminalis</t>
        </is>
      </c>
      <c r="D3983" t="inlineStr">
        <is>
          <t>&lt;http://purl.obolibrary.org/obo/DHBA_12105&gt;</t>
        </is>
      </c>
    </row>
    <row r="3984">
      <c r="A3984">
        <f>HYPERLINK("https://www.ebi.ac.uk/ols/ontologies/uberon/terms?iri=http://purl.obolibrary.org/obo/UBERON_0010314","structure with developmental contribution from neural crest")</f>
        <v/>
      </c>
      <c r="B3984" t="inlineStr">
        <is>
          <t>&lt;http://purl.obolibrary.org/obo/UBERON_0010314&gt;</t>
        </is>
      </c>
      <c r="C3984" t="inlineStr">
        <is>
          <t>lateral fissure, rostral ramus</t>
        </is>
      </c>
      <c r="D3984" t="inlineStr">
        <is>
          <t>&lt;http://purl.obolibrary.org/obo/DHBA_12107&gt;</t>
        </is>
      </c>
    </row>
    <row r="3985">
      <c r="A3985">
        <f>HYPERLINK("https://www.ebi.ac.uk/ols/ontologies/uberon/terms?iri=http://purl.obolibrary.org/obo/UBERON_0010314","structure with developmental contribution from neural crest")</f>
        <v/>
      </c>
      <c r="B3985" t="inlineStr">
        <is>
          <t>&lt;http://purl.obolibrary.org/obo/UBERON_0010314&gt;</t>
        </is>
      </c>
      <c r="C3985" t="inlineStr">
        <is>
          <t>lateral fissure, middle (ascending) ramus</t>
        </is>
      </c>
      <c r="D3985" t="inlineStr">
        <is>
          <t>&lt;http://purl.obolibrary.org/obo/DHBA_12108&gt;</t>
        </is>
      </c>
    </row>
    <row r="3986">
      <c r="A3986">
        <f>HYPERLINK("https://www.ebi.ac.uk/ols/ontologies/uberon/terms?iri=http://purl.obolibrary.org/obo/UBERON_0010314","structure with developmental contribution from neural crest")</f>
        <v/>
      </c>
      <c r="B3986" t="inlineStr">
        <is>
          <t>&lt;http://purl.obolibrary.org/obo/UBERON_0010314&gt;</t>
        </is>
      </c>
      <c r="C3986" t="inlineStr">
        <is>
          <t>lateral fissure, caudal ramus</t>
        </is>
      </c>
      <c r="D3986" t="inlineStr">
        <is>
          <t>&lt;http://purl.obolibrary.org/obo/DHBA_12109&gt;</t>
        </is>
      </c>
    </row>
    <row r="3987">
      <c r="A3987">
        <f>HYPERLINK("https://www.ebi.ac.uk/ols/ontologies/uberon/terms?iri=http://purl.obolibrary.org/obo/UBERON_0010314","structure with developmental contribution from neural crest")</f>
        <v/>
      </c>
      <c r="B3987" t="inlineStr">
        <is>
          <t>&lt;http://purl.obolibrary.org/obo/UBERON_0010314&gt;</t>
        </is>
      </c>
      <c r="C3987" t="inlineStr">
        <is>
          <t>transverse cerebral  fissure</t>
        </is>
      </c>
      <c r="D3987" t="inlineStr">
        <is>
          <t>&lt;http://purl.obolibrary.org/obo/DHBA_12110&gt;</t>
        </is>
      </c>
    </row>
    <row r="3988">
      <c r="A3988">
        <f>HYPERLINK("https://www.ebi.ac.uk/ols/ontologies/uberon/terms?iri=http://purl.obolibrary.org/obo/UBERON_0010314","structure with developmental contribution from neural crest")</f>
        <v/>
      </c>
      <c r="B3988" t="inlineStr">
        <is>
          <t>&lt;http://purl.obolibrary.org/obo/UBERON_0010314&gt;</t>
        </is>
      </c>
      <c r="C3988" t="inlineStr">
        <is>
          <t>gyrus rectus (straight gyrus)</t>
        </is>
      </c>
      <c r="D3988" t="inlineStr">
        <is>
          <t>&lt;http://purl.obolibrary.org/obo/DHBA_12121&gt;</t>
        </is>
      </c>
    </row>
    <row r="3989">
      <c r="A3989">
        <f>HYPERLINK("https://www.ebi.ac.uk/ols/ontologies/uberon/terms?iri=http://purl.obolibrary.org/obo/UBERON_0010314","structure with developmental contribution from neural crest")</f>
        <v/>
      </c>
      <c r="B3989" t="inlineStr">
        <is>
          <t>&lt;http://purl.obolibrary.org/obo/UBERON_0010314&gt;</t>
        </is>
      </c>
      <c r="C3989" t="inlineStr">
        <is>
          <t>anterior intermediate orbital gyrus</t>
        </is>
      </c>
      <c r="D3989" t="inlineStr">
        <is>
          <t>&lt;http://purl.obolibrary.org/obo/DHBA_12123&gt;</t>
        </is>
      </c>
    </row>
    <row r="3990">
      <c r="A3990">
        <f>HYPERLINK("https://www.ebi.ac.uk/ols/ontologies/uberon/terms?iri=http://purl.obolibrary.org/obo/UBERON_0010314","structure with developmental contribution from neural crest")</f>
        <v/>
      </c>
      <c r="B3990" t="inlineStr">
        <is>
          <t>&lt;http://purl.obolibrary.org/obo/UBERON_0010314&gt;</t>
        </is>
      </c>
      <c r="C3990" t="inlineStr">
        <is>
          <t>posterior intermediate orbital gyrus</t>
        </is>
      </c>
      <c r="D3990" t="inlineStr">
        <is>
          <t>&lt;http://purl.obolibrary.org/obo/DHBA_12124&gt;</t>
        </is>
      </c>
    </row>
    <row r="3991">
      <c r="A3991">
        <f>HYPERLINK("https://www.ebi.ac.uk/ols/ontologies/uberon/terms?iri=http://purl.obolibrary.org/obo/UBERON_0010314","structure with developmental contribution from neural crest")</f>
        <v/>
      </c>
      <c r="B3991" t="inlineStr">
        <is>
          <t>&lt;http://purl.obolibrary.org/obo/UBERON_0010314&gt;</t>
        </is>
      </c>
      <c r="C3991" t="inlineStr">
        <is>
          <t>paracentral lobule, rostral part</t>
        </is>
      </c>
      <c r="D3991" t="inlineStr">
        <is>
          <t>&lt;http://purl.obolibrary.org/obo/DHBA_12126&gt;</t>
        </is>
      </c>
    </row>
    <row r="3992">
      <c r="A3992">
        <f>HYPERLINK("https://www.ebi.ac.uk/ols/ontologies/uberon/terms?iri=http://purl.obolibrary.org/obo/UBERON_0010314","structure with developmental contribution from neural crest")</f>
        <v/>
      </c>
      <c r="B3992" t="inlineStr">
        <is>
          <t>&lt;http://purl.obolibrary.org/obo/UBERON_0010314&gt;</t>
        </is>
      </c>
      <c r="C3992" t="inlineStr">
        <is>
          <t>supraparietal lobule</t>
        </is>
      </c>
      <c r="D3992" t="inlineStr">
        <is>
          <t>&lt;http://purl.obolibrary.org/obo/DHBA_12133&gt;</t>
        </is>
      </c>
    </row>
    <row r="3993">
      <c r="A3993">
        <f>HYPERLINK("https://www.ebi.ac.uk/ols/ontologies/uberon/terms?iri=http://purl.obolibrary.org/obo/UBERON_0010314","structure with developmental contribution from neural crest")</f>
        <v/>
      </c>
      <c r="B3993" t="inlineStr">
        <is>
          <t>&lt;http://purl.obolibrary.org/obo/UBERON_0010314&gt;</t>
        </is>
      </c>
      <c r="C3993" t="inlineStr">
        <is>
          <t>paracentral lobule, caudal part</t>
        </is>
      </c>
      <c r="D3993" t="inlineStr">
        <is>
          <t>&lt;http://purl.obolibrary.org/obo/DHBA_12138&gt;</t>
        </is>
      </c>
    </row>
    <row r="3994">
      <c r="A3994">
        <f>HYPERLINK("https://www.ebi.ac.uk/ols/ontologies/uberon/terms?iri=http://purl.obolibrary.org/obo/UBERON_0010314","structure with developmental contribution from neural crest")</f>
        <v/>
      </c>
      <c r="B3994" t="inlineStr">
        <is>
          <t>&lt;http://purl.obolibrary.org/obo/UBERON_0010314&gt;</t>
        </is>
      </c>
      <c r="C3994" t="inlineStr">
        <is>
          <t>transverse temporal gyrus (Heschl's gyrus)</t>
        </is>
      </c>
      <c r="D3994" t="inlineStr">
        <is>
          <t>&lt;http://purl.obolibrary.org/obo/DHBA_12144&gt;</t>
        </is>
      </c>
    </row>
    <row r="3995">
      <c r="A3995">
        <f>HYPERLINK("https://www.ebi.ac.uk/ols/ontologies/uberon/terms?iri=http://purl.obolibrary.org/obo/UBERON_0010314","structure with developmental contribution from neural crest")</f>
        <v/>
      </c>
      <c r="B3995" t="inlineStr">
        <is>
          <t>&lt;http://purl.obolibrary.org/obo/UBERON_0010314&gt;</t>
        </is>
      </c>
      <c r="C3995" t="inlineStr">
        <is>
          <t>planum polare</t>
        </is>
      </c>
      <c r="D3995" t="inlineStr">
        <is>
          <t>&lt;http://purl.obolibrary.org/obo/DHBA_12147&gt;</t>
        </is>
      </c>
    </row>
    <row r="3996">
      <c r="A3996">
        <f>HYPERLINK("https://www.ebi.ac.uk/ols/ontologies/uberon/terms?iri=http://purl.obolibrary.org/obo/UBERON_0010314","structure with developmental contribution from neural crest")</f>
        <v/>
      </c>
      <c r="B3996" t="inlineStr">
        <is>
          <t>&lt;http://purl.obolibrary.org/obo/UBERON_0010314&gt;</t>
        </is>
      </c>
      <c r="C3996" t="inlineStr">
        <is>
          <t>cingulate gyrus, rostral (anterior) part</t>
        </is>
      </c>
      <c r="D3996" t="inlineStr">
        <is>
          <t>&lt;http://purl.obolibrary.org/obo/DHBA_12157&gt;</t>
        </is>
      </c>
    </row>
    <row r="3997">
      <c r="A3997">
        <f>HYPERLINK("https://www.ebi.ac.uk/ols/ontologies/uberon/terms?iri=http://purl.obolibrary.org/obo/UBERON_0010314","structure with developmental contribution from neural crest")</f>
        <v/>
      </c>
      <c r="B3997" t="inlineStr">
        <is>
          <t>&lt;http://purl.obolibrary.org/obo/UBERON_0010314&gt;</t>
        </is>
      </c>
      <c r="C3997" t="inlineStr">
        <is>
          <t>cingulate gyrus, caudal (posterior) part</t>
        </is>
      </c>
      <c r="D3997" t="inlineStr">
        <is>
          <t>&lt;http://purl.obolibrary.org/obo/DHBA_12158&gt;</t>
        </is>
      </c>
    </row>
    <row r="3998">
      <c r="A3998">
        <f>HYPERLINK("https://www.ebi.ac.uk/ols/ontologies/uberon/terms?iri=http://purl.obolibrary.org/obo/UBERON_0010314","structure with developmental contribution from neural crest")</f>
        <v/>
      </c>
      <c r="B3998" t="inlineStr">
        <is>
          <t>&lt;http://purl.obolibrary.org/obo/UBERON_0010314&gt;</t>
        </is>
      </c>
      <c r="C3998" t="inlineStr">
        <is>
          <t>cingulo-parahippocampal isthmus</t>
        </is>
      </c>
      <c r="D3998" t="inlineStr">
        <is>
          <t>&lt;http://purl.obolibrary.org/obo/DHBA_12159&gt;</t>
        </is>
      </c>
    </row>
    <row r="3999">
      <c r="A3999">
        <f>HYPERLINK("https://www.ebi.ac.uk/ols/ontologies/uberon/terms?iri=http://purl.obolibrary.org/obo/UBERON_0010314","structure with developmental contribution from neural crest")</f>
        <v/>
      </c>
      <c r="B3999" t="inlineStr">
        <is>
          <t>&lt;http://purl.obolibrary.org/obo/UBERON_0010314&gt;</t>
        </is>
      </c>
      <c r="C3999" t="inlineStr">
        <is>
          <t>subcallosal gyrus (parolfactory gyrus)</t>
        </is>
      </c>
      <c r="D3999" t="inlineStr">
        <is>
          <t>&lt;http://purl.obolibrary.org/obo/DHBA_12160&gt;</t>
        </is>
      </c>
    </row>
    <row r="4000">
      <c r="A4000">
        <f>HYPERLINK("https://www.ebi.ac.uk/ols/ontologies/uberon/terms?iri=http://purl.obolibrary.org/obo/UBERON_0010314","structure with developmental contribution from neural crest")</f>
        <v/>
      </c>
      <c r="B4000" t="inlineStr">
        <is>
          <t>&lt;http://purl.obolibrary.org/obo/UBERON_0010314&gt;</t>
        </is>
      </c>
      <c r="C4000" t="inlineStr">
        <is>
          <t>band of Giacomini</t>
        </is>
      </c>
      <c r="D4000" t="inlineStr">
        <is>
          <t>&lt;http://purl.obolibrary.org/obo/DHBA_12167&gt;</t>
        </is>
      </c>
    </row>
    <row r="4001">
      <c r="A4001">
        <f>HYPERLINK("https://www.ebi.ac.uk/ols/ontologies/uberon/terms?iri=http://purl.obolibrary.org/obo/UBERON_0010314","structure with developmental contribution from neural crest")</f>
        <v/>
      </c>
      <c r="B4001" t="inlineStr">
        <is>
          <t>&lt;http://purl.obolibrary.org/obo/UBERON_0010314&gt;</t>
        </is>
      </c>
      <c r="C4001" t="inlineStr">
        <is>
          <t>intralimbic gyrus</t>
        </is>
      </c>
      <c r="D4001" t="inlineStr">
        <is>
          <t>&lt;http://purl.obolibrary.org/obo/DHBA_12168&gt;</t>
        </is>
      </c>
    </row>
    <row r="4002">
      <c r="A4002">
        <f>HYPERLINK("https://www.ebi.ac.uk/ols/ontologies/uberon/terms?iri=http://purl.obolibrary.org/obo/UBERON_0010314","structure with developmental contribution from neural crest")</f>
        <v/>
      </c>
      <c r="B4002" t="inlineStr">
        <is>
          <t>&lt;http://purl.obolibrary.org/obo/UBERON_0010314&gt;</t>
        </is>
      </c>
      <c r="C4002" t="inlineStr">
        <is>
          <t>semilunar gyrus</t>
        </is>
      </c>
      <c r="D4002" t="inlineStr">
        <is>
          <t>&lt;http://purl.obolibrary.org/obo/DHBA_12169&gt;</t>
        </is>
      </c>
    </row>
    <row r="4003">
      <c r="A4003">
        <f>HYPERLINK("https://www.ebi.ac.uk/ols/ontologies/uberon/terms?iri=http://purl.obolibrary.org/obo/UBERON_0010314","structure with developmental contribution from neural crest")</f>
        <v/>
      </c>
      <c r="B4003" t="inlineStr">
        <is>
          <t>&lt;http://purl.obolibrary.org/obo/UBERON_0010314&gt;</t>
        </is>
      </c>
      <c r="C4003" t="inlineStr">
        <is>
          <t>hippocampal gyrus (formation)</t>
        </is>
      </c>
      <c r="D4003" t="inlineStr">
        <is>
          <t>&lt;http://purl.obolibrary.org/obo/DHBA_12170&gt;</t>
        </is>
      </c>
    </row>
    <row r="4004">
      <c r="A4004">
        <f>HYPERLINK("https://www.ebi.ac.uk/ols/ontologies/uberon/terms?iri=http://purl.obolibrary.org/obo/UBERON_0010314","structure with developmental contribution from neural crest")</f>
        <v/>
      </c>
      <c r="B4004" t="inlineStr">
        <is>
          <t>&lt;http://purl.obolibrary.org/obo/UBERON_0010314&gt;</t>
        </is>
      </c>
      <c r="C4004" t="inlineStr">
        <is>
          <t>head of hippocampus</t>
        </is>
      </c>
      <c r="D4004" t="inlineStr">
        <is>
          <t>&lt;http://purl.obolibrary.org/obo/DHBA_12171&gt;</t>
        </is>
      </c>
    </row>
    <row r="4005">
      <c r="A4005">
        <f>HYPERLINK("https://www.ebi.ac.uk/ols/ontologies/uberon/terms?iri=http://purl.obolibrary.org/obo/UBERON_0010314","structure with developmental contribution from neural crest")</f>
        <v/>
      </c>
      <c r="B4005" t="inlineStr">
        <is>
          <t>&lt;http://purl.obolibrary.org/obo/UBERON_0010314&gt;</t>
        </is>
      </c>
      <c r="C4005" t="inlineStr">
        <is>
          <t>digitations of hippocampus</t>
        </is>
      </c>
      <c r="D4005" t="inlineStr">
        <is>
          <t>&lt;http://purl.obolibrary.org/obo/DHBA_12172&gt;</t>
        </is>
      </c>
    </row>
    <row r="4006">
      <c r="A4006">
        <f>HYPERLINK("https://www.ebi.ac.uk/ols/ontologies/uberon/terms?iri=http://purl.obolibrary.org/obo/UBERON_0010314","structure with developmental contribution from neural crest")</f>
        <v/>
      </c>
      <c r="B4006" t="inlineStr">
        <is>
          <t>&lt;http://purl.obolibrary.org/obo/UBERON_0010314&gt;</t>
        </is>
      </c>
      <c r="C4006" t="inlineStr">
        <is>
          <t>body of hippocampus</t>
        </is>
      </c>
      <c r="D4006" t="inlineStr">
        <is>
          <t>&lt;http://purl.obolibrary.org/obo/DHBA_12173&gt;</t>
        </is>
      </c>
    </row>
    <row r="4007">
      <c r="A4007">
        <f>HYPERLINK("https://www.ebi.ac.uk/ols/ontologies/uberon/terms?iri=http://purl.obolibrary.org/obo/UBERON_0010314","structure with developmental contribution from neural crest")</f>
        <v/>
      </c>
      <c r="B4007" t="inlineStr">
        <is>
          <t>&lt;http://purl.obolibrary.org/obo/UBERON_0010314&gt;</t>
        </is>
      </c>
      <c r="C4007" t="inlineStr">
        <is>
          <t>tail of hippocampus</t>
        </is>
      </c>
      <c r="D4007" t="inlineStr">
        <is>
          <t>&lt;http://purl.obolibrary.org/obo/DHBA_12174&gt;</t>
        </is>
      </c>
    </row>
    <row r="4008">
      <c r="A4008">
        <f>HYPERLINK("https://www.ebi.ac.uk/ols/ontologies/uberon/terms?iri=http://purl.obolibrary.org/obo/UBERON_0010314","structure with developmental contribution from neural crest")</f>
        <v/>
      </c>
      <c r="B4008" t="inlineStr">
        <is>
          <t>&lt;http://purl.obolibrary.org/obo/UBERON_0010314&gt;</t>
        </is>
      </c>
      <c r="C4008" t="inlineStr">
        <is>
          <t>insular lobe</t>
        </is>
      </c>
      <c r="D4008" t="inlineStr">
        <is>
          <t>&lt;http://purl.obolibrary.org/obo/DHBA_12176&gt;</t>
        </is>
      </c>
    </row>
    <row r="4009">
      <c r="A4009">
        <f>HYPERLINK("https://www.ebi.ac.uk/ols/ontologies/uberon/terms?iri=http://purl.obolibrary.org/obo/UBERON_0010314","structure with developmental contribution from neural crest")</f>
        <v/>
      </c>
      <c r="B4009" t="inlineStr">
        <is>
          <t>&lt;http://purl.obolibrary.org/obo/UBERON_0010314&gt;</t>
        </is>
      </c>
      <c r="C4009" t="inlineStr">
        <is>
          <t>long insular gyri</t>
        </is>
      </c>
      <c r="D4009" t="inlineStr">
        <is>
          <t>&lt;http://purl.obolibrary.org/obo/DHBA_12177&gt;</t>
        </is>
      </c>
    </row>
    <row r="4010">
      <c r="A4010">
        <f>HYPERLINK("https://www.ebi.ac.uk/ols/ontologies/uberon/terms?iri=http://purl.obolibrary.org/obo/UBERON_0010314","structure with developmental contribution from neural crest")</f>
        <v/>
      </c>
      <c r="B4010" t="inlineStr">
        <is>
          <t>&lt;http://purl.obolibrary.org/obo/UBERON_0010314&gt;</t>
        </is>
      </c>
      <c r="C4010" t="inlineStr">
        <is>
          <t>short insular gyri</t>
        </is>
      </c>
      <c r="D4010" t="inlineStr">
        <is>
          <t>&lt;http://purl.obolibrary.org/obo/DHBA_12178&gt;</t>
        </is>
      </c>
    </row>
    <row r="4011">
      <c r="A4011">
        <f>HYPERLINK("https://www.ebi.ac.uk/ols/ontologies/uberon/terms?iri=http://purl.obolibrary.org/obo/UBERON_0010314","structure with developmental contribution from neural crest")</f>
        <v/>
      </c>
      <c r="B4011" t="inlineStr">
        <is>
          <t>&lt;http://purl.obolibrary.org/obo/UBERON_0010314&gt;</t>
        </is>
      </c>
      <c r="C4011" t="inlineStr">
        <is>
          <t>mesencephalic trigeminal nucleus</t>
        </is>
      </c>
      <c r="D4011" t="inlineStr">
        <is>
          <t>&lt;http://purl.obolibrary.org/obo/DHBA_12208&gt;</t>
        </is>
      </c>
    </row>
    <row r="4012">
      <c r="A4012">
        <f>HYPERLINK("https://www.ebi.ac.uk/ols/ontologies/uberon/terms?iri=http://purl.obolibrary.org/obo/UBERON_0010314","structure with developmental contribution from neural crest")</f>
        <v/>
      </c>
      <c r="B4012" t="inlineStr">
        <is>
          <t>&lt;http://purl.obolibrary.org/obo/UBERON_0010314&gt;</t>
        </is>
      </c>
      <c r="C4012" t="inlineStr">
        <is>
          <t>ventral tegmental nucleus</t>
        </is>
      </c>
      <c r="D4012" t="inlineStr">
        <is>
          <t>&lt;http://purl.obolibrary.org/obo/DHBA_12266&gt;</t>
        </is>
      </c>
    </row>
    <row r="4013">
      <c r="A4013">
        <f>HYPERLINK("https://www.ebi.ac.uk/ols/ontologies/uberon/terms?iri=http://purl.obolibrary.org/obo/UBERON_0010314","structure with developmental contribution from neural crest")</f>
        <v/>
      </c>
      <c r="B4013" t="inlineStr">
        <is>
          <t>&lt;http://purl.obolibrary.org/obo/UBERON_0010314&gt;</t>
        </is>
      </c>
      <c r="C4013" t="inlineStr">
        <is>
          <t>ventral tegmental nucleus, infrafascicular part</t>
        </is>
      </c>
      <c r="D4013" t="inlineStr">
        <is>
          <t>&lt;http://purl.obolibrary.org/obo/DHBA_12267&gt;</t>
        </is>
      </c>
    </row>
    <row r="4014">
      <c r="A4014">
        <f>HYPERLINK("https://www.ebi.ac.uk/ols/ontologies/uberon/terms?iri=http://purl.obolibrary.org/obo/UBERON_0010314","structure with developmental contribution from neural crest")</f>
        <v/>
      </c>
      <c r="B4014" t="inlineStr">
        <is>
          <t>&lt;http://purl.obolibrary.org/obo/UBERON_0010314&gt;</t>
        </is>
      </c>
      <c r="C4014" t="inlineStr">
        <is>
          <t>ventral tegmental nucleus, principal part</t>
        </is>
      </c>
      <c r="D4014" t="inlineStr">
        <is>
          <t>&lt;http://purl.obolibrary.org/obo/DHBA_12268&gt;</t>
        </is>
      </c>
    </row>
    <row r="4015">
      <c r="A4015">
        <f>HYPERLINK("https://www.ebi.ac.uk/ols/ontologies/uberon/terms?iri=http://purl.obolibrary.org/obo/UBERON_0010314","structure with developmental contribution from neural crest")</f>
        <v/>
      </c>
      <c r="B4015" t="inlineStr">
        <is>
          <t>&lt;http://purl.obolibrary.org/obo/UBERON_0010314&gt;</t>
        </is>
      </c>
      <c r="C4015" t="inlineStr">
        <is>
          <t>ventral tegmental nucleus, suprafascicular part</t>
        </is>
      </c>
      <c r="D4015" t="inlineStr">
        <is>
          <t>&lt;http://purl.obolibrary.org/obo/DHBA_12269&gt;</t>
        </is>
      </c>
    </row>
    <row r="4016">
      <c r="A4016">
        <f>HYPERLINK("https://www.ebi.ac.uk/ols/ontologies/uberon/terms?iri=http://purl.obolibrary.org/obo/UBERON_0010314","structure with developmental contribution from neural crest")</f>
        <v/>
      </c>
      <c r="B4016" t="inlineStr">
        <is>
          <t>&lt;http://purl.obolibrary.org/obo/UBERON_0010314&gt;</t>
        </is>
      </c>
      <c r="C4016" t="inlineStr">
        <is>
          <t>brachium of inferior colliculus</t>
        </is>
      </c>
      <c r="D4016" t="inlineStr">
        <is>
          <t>&lt;http://purl.obolibrary.org/obo/DHBA_12327&gt;</t>
        </is>
      </c>
    </row>
    <row r="4017">
      <c r="A4017">
        <f>HYPERLINK("https://www.ebi.ac.uk/ols/ontologies/uberon/terms?iri=http://purl.obolibrary.org/obo/UBERON_0010314","structure with developmental contribution from neural crest")</f>
        <v/>
      </c>
      <c r="B4017" t="inlineStr">
        <is>
          <t>&lt;http://purl.obolibrary.org/obo/UBERON_0010314&gt;</t>
        </is>
      </c>
      <c r="C4017" t="inlineStr">
        <is>
          <t>brachium of superior colliculus</t>
        </is>
      </c>
      <c r="D4017" t="inlineStr">
        <is>
          <t>&lt;http://purl.obolibrary.org/obo/DHBA_12328&gt;</t>
        </is>
      </c>
    </row>
    <row r="4018">
      <c r="A4018">
        <f>HYPERLINK("https://www.ebi.ac.uk/ols/ontologies/uberon/terms?iri=http://purl.obolibrary.org/obo/UBERON_0010314","structure with developmental contribution from neural crest")</f>
        <v/>
      </c>
      <c r="B4018" t="inlineStr">
        <is>
          <t>&lt;http://purl.obolibrary.org/obo/UBERON_0010314&gt;</t>
        </is>
      </c>
      <c r="C4018" t="inlineStr">
        <is>
          <t>central tegmental tract, midbrain portion</t>
        </is>
      </c>
      <c r="D4018" t="inlineStr">
        <is>
          <t>&lt;http://purl.obolibrary.org/obo/DHBA_12329&gt;</t>
        </is>
      </c>
    </row>
    <row r="4019">
      <c r="A4019">
        <f>HYPERLINK("https://www.ebi.ac.uk/ols/ontologies/uberon/terms?iri=http://purl.obolibrary.org/obo/UBERON_0010314","structure with developmental contribution from neural crest")</f>
        <v/>
      </c>
      <c r="B4019" t="inlineStr">
        <is>
          <t>&lt;http://purl.obolibrary.org/obo/UBERON_0010314&gt;</t>
        </is>
      </c>
      <c r="C4019" t="inlineStr">
        <is>
          <t>cerebral peduncle (crus cerebri)</t>
        </is>
      </c>
      <c r="D4019" t="inlineStr">
        <is>
          <t>&lt;http://purl.obolibrary.org/obo/DHBA_12330&gt;</t>
        </is>
      </c>
    </row>
    <row r="4020">
      <c r="A4020">
        <f>HYPERLINK("https://www.ebi.ac.uk/ols/ontologies/uberon/terms?iri=http://purl.obolibrary.org/obo/UBERON_0010314","structure with developmental contribution from neural crest")</f>
        <v/>
      </c>
      <c r="B4020" t="inlineStr">
        <is>
          <t>&lt;http://purl.obolibrary.org/obo/UBERON_0010314&gt;</t>
        </is>
      </c>
      <c r="C4020" t="inlineStr">
        <is>
          <t>corticopontine fibers, midbrain portion</t>
        </is>
      </c>
      <c r="D4020" t="inlineStr">
        <is>
          <t>&lt;http://purl.obolibrary.org/obo/DHBA_12331&gt;</t>
        </is>
      </c>
    </row>
    <row r="4021">
      <c r="A4021">
        <f>HYPERLINK("https://www.ebi.ac.uk/ols/ontologies/uberon/terms?iri=http://purl.obolibrary.org/obo/UBERON_0010314","structure with developmental contribution from neural crest")</f>
        <v/>
      </c>
      <c r="B4021" t="inlineStr">
        <is>
          <t>&lt;http://purl.obolibrary.org/obo/UBERON_0010314&gt;</t>
        </is>
      </c>
      <c r="C4021" t="inlineStr">
        <is>
          <t>pyramidal tract, midbrain portion</t>
        </is>
      </c>
      <c r="D4021" t="inlineStr">
        <is>
          <t>&lt;http://purl.obolibrary.org/obo/DHBA_12332&gt;</t>
        </is>
      </c>
    </row>
    <row r="4022">
      <c r="A4022">
        <f>HYPERLINK("https://www.ebi.ac.uk/ols/ontologies/uberon/terms?iri=http://purl.obolibrary.org/obo/UBERON_0010314","structure with developmental contribution from neural crest")</f>
        <v/>
      </c>
      <c r="B4022" t="inlineStr">
        <is>
          <t>&lt;http://purl.obolibrary.org/obo/UBERON_0010314&gt;</t>
        </is>
      </c>
      <c r="C4022" t="inlineStr">
        <is>
          <t>rubro-olivary tract, midbrain portion</t>
        </is>
      </c>
      <c r="D4022" t="inlineStr">
        <is>
          <t>&lt;http://purl.obolibrary.org/obo/DHBA_12334&gt;</t>
        </is>
      </c>
    </row>
    <row r="4023">
      <c r="A4023">
        <f>HYPERLINK("https://www.ebi.ac.uk/ols/ontologies/uberon/terms?iri=http://purl.obolibrary.org/obo/UBERON_0010314","structure with developmental contribution from neural crest")</f>
        <v/>
      </c>
      <c r="B4023" t="inlineStr">
        <is>
          <t>&lt;http://purl.obolibrary.org/obo/UBERON_0010314&gt;</t>
        </is>
      </c>
      <c r="C4023" t="inlineStr">
        <is>
          <t>corticomesencephalic fibers</t>
        </is>
      </c>
      <c r="D4023" t="inlineStr">
        <is>
          <t>&lt;http://purl.obolibrary.org/obo/DHBA_12335&gt;</t>
        </is>
      </c>
    </row>
    <row r="4024">
      <c r="A4024">
        <f>HYPERLINK("https://www.ebi.ac.uk/ols/ontologies/uberon/terms?iri=http://purl.obolibrary.org/obo/UBERON_0010314","structure with developmental contribution from neural crest")</f>
        <v/>
      </c>
      <c r="B4024" t="inlineStr">
        <is>
          <t>&lt;http://purl.obolibrary.org/obo/UBERON_0010314&gt;</t>
        </is>
      </c>
      <c r="C4024" t="inlineStr">
        <is>
          <t>decussation of  rubrospinal tract</t>
        </is>
      </c>
      <c r="D4024" t="inlineStr">
        <is>
          <t>&lt;http://purl.obolibrary.org/obo/DHBA_12336&gt;</t>
        </is>
      </c>
    </row>
    <row r="4025">
      <c r="A4025">
        <f>HYPERLINK("https://www.ebi.ac.uk/ols/ontologies/uberon/terms?iri=http://purl.obolibrary.org/obo/UBERON_0010314","structure with developmental contribution from neural crest")</f>
        <v/>
      </c>
      <c r="B4025" t="inlineStr">
        <is>
          <t>&lt;http://purl.obolibrary.org/obo/UBERON_0010314&gt;</t>
        </is>
      </c>
      <c r="C4025" t="inlineStr">
        <is>
          <t>decussation of superior cerebellar peduncle</t>
        </is>
      </c>
      <c r="D4025" t="inlineStr">
        <is>
          <t>&lt;http://purl.obolibrary.org/obo/DHBA_12337&gt;</t>
        </is>
      </c>
    </row>
    <row r="4026">
      <c r="A4026">
        <f>HYPERLINK("https://www.ebi.ac.uk/ols/ontologies/uberon/terms?iri=http://purl.obolibrary.org/obo/UBERON_0010314","structure with developmental contribution from neural crest")</f>
        <v/>
      </c>
      <c r="B4026" t="inlineStr">
        <is>
          <t>&lt;http://purl.obolibrary.org/obo/UBERON_0010314&gt;</t>
        </is>
      </c>
      <c r="C4026" t="inlineStr">
        <is>
          <t>decussation of trochlear nerve fibers</t>
        </is>
      </c>
      <c r="D4026" t="inlineStr">
        <is>
          <t>&lt;http://purl.obolibrary.org/obo/DHBA_12338&gt;</t>
        </is>
      </c>
    </row>
    <row r="4027">
      <c r="A4027">
        <f>HYPERLINK("https://www.ebi.ac.uk/ols/ontologies/uberon/terms?iri=http://purl.obolibrary.org/obo/UBERON_0010314","structure with developmental contribution from neural crest")</f>
        <v/>
      </c>
      <c r="B4027" t="inlineStr">
        <is>
          <t>&lt;http://purl.obolibrary.org/obo/UBERON_0010314&gt;</t>
        </is>
      </c>
      <c r="C4027" t="inlineStr">
        <is>
          <t>dorsal longitudinal fasciculus, midbrain portion</t>
        </is>
      </c>
      <c r="D4027" t="inlineStr">
        <is>
          <t>&lt;http://purl.obolibrary.org/obo/DHBA_12339&gt;</t>
        </is>
      </c>
    </row>
    <row r="4028">
      <c r="A4028">
        <f>HYPERLINK("https://www.ebi.ac.uk/ols/ontologies/uberon/terms?iri=http://purl.obolibrary.org/obo/UBERON_0010314","structure with developmental contribution from neural crest")</f>
        <v/>
      </c>
      <c r="B4028" t="inlineStr">
        <is>
          <t>&lt;http://purl.obolibrary.org/obo/UBERON_0010314&gt;</t>
        </is>
      </c>
      <c r="C4028" t="inlineStr">
        <is>
          <t>dorsal tegmental decussation</t>
        </is>
      </c>
      <c r="D4028" t="inlineStr">
        <is>
          <t>&lt;http://purl.obolibrary.org/obo/DHBA_12340&gt;</t>
        </is>
      </c>
    </row>
    <row r="4029">
      <c r="A4029">
        <f>HYPERLINK("https://www.ebi.ac.uk/ols/ontologies/uberon/terms?iri=http://purl.obolibrary.org/obo/UBERON_0010314","structure with developmental contribution from neural crest")</f>
        <v/>
      </c>
      <c r="B4029" t="inlineStr">
        <is>
          <t>&lt;http://purl.obolibrary.org/obo/UBERON_0010314&gt;</t>
        </is>
      </c>
      <c r="C4029" t="inlineStr">
        <is>
          <t>dorsal trigeminothalamic tract, midbrain portion</t>
        </is>
      </c>
      <c r="D4029" t="inlineStr">
        <is>
          <t>&lt;http://purl.obolibrary.org/obo/DHBA_12341&gt;</t>
        </is>
      </c>
    </row>
    <row r="4030">
      <c r="A4030">
        <f>HYPERLINK("https://www.ebi.ac.uk/ols/ontologies/uberon/terms?iri=http://purl.obolibrary.org/obo/UBERON_0010314","structure with developmental contribution from neural crest")</f>
        <v/>
      </c>
      <c r="B4030" t="inlineStr">
        <is>
          <t>&lt;http://purl.obolibrary.org/obo/UBERON_0010314&gt;</t>
        </is>
      </c>
      <c r="C4030" t="inlineStr">
        <is>
          <t>fasciculus retroflexus (habenuno-interpeduncular tract)</t>
        </is>
      </c>
      <c r="D4030" t="inlineStr">
        <is>
          <t>&lt;http://purl.obolibrary.org/obo/DHBA_12342&gt;</t>
        </is>
      </c>
    </row>
    <row r="4031">
      <c r="A4031">
        <f>HYPERLINK("https://www.ebi.ac.uk/ols/ontologies/uberon/terms?iri=http://purl.obolibrary.org/obo/UBERON_0010314","structure with developmental contribution from neural crest")</f>
        <v/>
      </c>
      <c r="B4031" t="inlineStr">
        <is>
          <t>&lt;http://purl.obolibrary.org/obo/UBERON_0010314&gt;</t>
        </is>
      </c>
      <c r="C4031" t="inlineStr">
        <is>
          <t>hypothalamospinal fibers, midbrain portion</t>
        </is>
      </c>
      <c r="D4031" t="inlineStr">
        <is>
          <t>&lt;http://purl.obolibrary.org/obo/DHBA_12343&gt;</t>
        </is>
      </c>
    </row>
    <row r="4032">
      <c r="A4032">
        <f>HYPERLINK("https://www.ebi.ac.uk/ols/ontologies/uberon/terms?iri=http://purl.obolibrary.org/obo/UBERON_0010314","structure with developmental contribution from neural crest")</f>
        <v/>
      </c>
      <c r="B4032" t="inlineStr">
        <is>
          <t>&lt;http://purl.obolibrary.org/obo/UBERON_0010314&gt;</t>
        </is>
      </c>
      <c r="C4032" t="inlineStr">
        <is>
          <t>interpedunculotegmental tract</t>
        </is>
      </c>
      <c r="D4032" t="inlineStr">
        <is>
          <t>&lt;http://purl.obolibrary.org/obo/DHBA_12344&gt;</t>
        </is>
      </c>
    </row>
    <row r="4033">
      <c r="A4033">
        <f>HYPERLINK("https://www.ebi.ac.uk/ols/ontologies/uberon/terms?iri=http://purl.obolibrary.org/obo/UBERON_0010314","structure with developmental contribution from neural crest")</f>
        <v/>
      </c>
      <c r="B4033" t="inlineStr">
        <is>
          <t>&lt;http://purl.obolibrary.org/obo/UBERON_0010314&gt;</t>
        </is>
      </c>
      <c r="C4033" t="inlineStr">
        <is>
          <t>interstitiospinal tract, midbrain portion</t>
        </is>
      </c>
      <c r="D4033" t="inlineStr">
        <is>
          <t>&lt;http://purl.obolibrary.org/obo/DHBA_12345&gt;</t>
        </is>
      </c>
    </row>
    <row r="4034">
      <c r="A4034">
        <f>HYPERLINK("https://www.ebi.ac.uk/ols/ontologies/uberon/terms?iri=http://purl.obolibrary.org/obo/UBERON_0010314","structure with developmental contribution from neural crest")</f>
        <v/>
      </c>
      <c r="B4034" t="inlineStr">
        <is>
          <t>&lt;http://purl.obolibrary.org/obo/UBERON_0010314&gt;</t>
        </is>
      </c>
      <c r="C4034" t="inlineStr">
        <is>
          <t>lateral lemniscus, midbrain portion</t>
        </is>
      </c>
      <c r="D4034" t="inlineStr">
        <is>
          <t>&lt;http://purl.obolibrary.org/obo/DHBA_12346&gt;</t>
        </is>
      </c>
    </row>
    <row r="4035">
      <c r="A4035">
        <f>HYPERLINK("https://www.ebi.ac.uk/ols/ontologies/uberon/terms?iri=http://purl.obolibrary.org/obo/UBERON_0010314","structure with developmental contribution from neural crest")</f>
        <v/>
      </c>
      <c r="B4035" t="inlineStr">
        <is>
          <t>&lt;http://purl.obolibrary.org/obo/UBERON_0010314&gt;</t>
        </is>
      </c>
      <c r="C4035" t="inlineStr">
        <is>
          <t>medial lemniscus, midbrain portion</t>
        </is>
      </c>
      <c r="D4035" t="inlineStr">
        <is>
          <t>&lt;http://purl.obolibrary.org/obo/DHBA_12347&gt;</t>
        </is>
      </c>
    </row>
    <row r="4036">
      <c r="A4036">
        <f>HYPERLINK("https://www.ebi.ac.uk/ols/ontologies/uberon/terms?iri=http://purl.obolibrary.org/obo/UBERON_0010314","structure with developmental contribution from neural crest")</f>
        <v/>
      </c>
      <c r="B4036" t="inlineStr">
        <is>
          <t>&lt;http://purl.obolibrary.org/obo/UBERON_0010314&gt;</t>
        </is>
      </c>
      <c r="C4036" t="inlineStr">
        <is>
          <t>medial longitudinal fasciculus, midbrain portion</t>
        </is>
      </c>
      <c r="D4036" t="inlineStr">
        <is>
          <t>&lt;http://purl.obolibrary.org/obo/DHBA_12348&gt;</t>
        </is>
      </c>
    </row>
    <row r="4037">
      <c r="A4037">
        <f>HYPERLINK("https://www.ebi.ac.uk/ols/ontologies/uberon/terms?iri=http://purl.obolibrary.org/obo/UBERON_0010314","structure with developmental contribution from neural crest")</f>
        <v/>
      </c>
      <c r="B4037" t="inlineStr">
        <is>
          <t>&lt;http://purl.obolibrary.org/obo/UBERON_0010314&gt;</t>
        </is>
      </c>
      <c r="C4037" t="inlineStr">
        <is>
          <t>medial tegmental tract, midbrain portion</t>
        </is>
      </c>
      <c r="D4037" t="inlineStr">
        <is>
          <t>&lt;http://purl.obolibrary.org/obo/DHBA_12349&gt;</t>
        </is>
      </c>
    </row>
    <row r="4038">
      <c r="A4038">
        <f>HYPERLINK("https://www.ebi.ac.uk/ols/ontologies/uberon/terms?iri=http://purl.obolibrary.org/obo/UBERON_0010314","structure with developmental contribution from neural crest")</f>
        <v/>
      </c>
      <c r="B4038" t="inlineStr">
        <is>
          <t>&lt;http://purl.obolibrary.org/obo/UBERON_0010314&gt;</t>
        </is>
      </c>
      <c r="C4038" t="inlineStr">
        <is>
          <t>mesencephalic trigeminal tract, midbrain portion</t>
        </is>
      </c>
      <c r="D4038" t="inlineStr">
        <is>
          <t>&lt;http://purl.obolibrary.org/obo/DHBA_12350&gt;</t>
        </is>
      </c>
    </row>
    <row r="4039">
      <c r="A4039">
        <f>HYPERLINK("https://www.ebi.ac.uk/ols/ontologies/uberon/terms?iri=http://purl.obolibrary.org/obo/UBERON_0010314","structure with developmental contribution from neural crest")</f>
        <v/>
      </c>
      <c r="B4039" t="inlineStr">
        <is>
          <t>&lt;http://purl.obolibrary.org/obo/UBERON_0010314&gt;</t>
        </is>
      </c>
      <c r="C4039" t="inlineStr">
        <is>
          <t>rubrobulbar (rubronuclear) tract, midbrain portion</t>
        </is>
      </c>
      <c r="D4039" t="inlineStr">
        <is>
          <t>&lt;http://purl.obolibrary.org/obo/DHBA_12351&gt;</t>
        </is>
      </c>
    </row>
    <row r="4040">
      <c r="A4040">
        <f>HYPERLINK("https://www.ebi.ac.uk/ols/ontologies/uberon/terms?iri=http://purl.obolibrary.org/obo/UBERON_0010314","structure with developmental contribution from neural crest")</f>
        <v/>
      </c>
      <c r="B4040" t="inlineStr">
        <is>
          <t>&lt;http://purl.obolibrary.org/obo/UBERON_0010314&gt;</t>
        </is>
      </c>
      <c r="C4040" t="inlineStr">
        <is>
          <t>rubrospinal tract, midbrain portion</t>
        </is>
      </c>
      <c r="D4040" t="inlineStr">
        <is>
          <t>&lt;http://purl.obolibrary.org/obo/DHBA_12352&gt;</t>
        </is>
      </c>
    </row>
    <row r="4041">
      <c r="A4041">
        <f>HYPERLINK("https://www.ebi.ac.uk/ols/ontologies/uberon/terms?iri=http://purl.obolibrary.org/obo/UBERON_0010314","structure with developmental contribution from neural crest")</f>
        <v/>
      </c>
      <c r="B4041" t="inlineStr">
        <is>
          <t>&lt;http://purl.obolibrary.org/obo/UBERON_0010314&gt;</t>
        </is>
      </c>
      <c r="C4041" t="inlineStr">
        <is>
          <t>spinal lemniscus, midbrain portion</t>
        </is>
      </c>
      <c r="D4041" t="inlineStr">
        <is>
          <t>&lt;http://purl.obolibrary.org/obo/DHBA_12353&gt;</t>
        </is>
      </c>
    </row>
    <row r="4042">
      <c r="A4042">
        <f>HYPERLINK("https://www.ebi.ac.uk/ols/ontologies/uberon/terms?iri=http://purl.obolibrary.org/obo/UBERON_0010314","structure with developmental contribution from neural crest")</f>
        <v/>
      </c>
      <c r="B4042" t="inlineStr">
        <is>
          <t>&lt;http://purl.obolibrary.org/obo/UBERON_0010314&gt;</t>
        </is>
      </c>
      <c r="C4042" t="inlineStr">
        <is>
          <t>cerebellorubral tract</t>
        </is>
      </c>
      <c r="D4042" t="inlineStr">
        <is>
          <t>&lt;http://purl.obolibrary.org/obo/DHBA_12355&gt;</t>
        </is>
      </c>
    </row>
    <row r="4043">
      <c r="A4043">
        <f>HYPERLINK("https://www.ebi.ac.uk/ols/ontologies/uberon/terms?iri=http://purl.obolibrary.org/obo/UBERON_0010314","structure with developmental contribution from neural crest")</f>
        <v/>
      </c>
      <c r="B4043" t="inlineStr">
        <is>
          <t>&lt;http://purl.obolibrary.org/obo/UBERON_0010314&gt;</t>
        </is>
      </c>
      <c r="C4043" t="inlineStr">
        <is>
          <t>cerebellothalamic tract</t>
        </is>
      </c>
      <c r="D4043" t="inlineStr">
        <is>
          <t>&lt;http://purl.obolibrary.org/obo/DHBA_12356&gt;</t>
        </is>
      </c>
    </row>
    <row r="4044">
      <c r="A4044">
        <f>HYPERLINK("https://www.ebi.ac.uk/ols/ontologies/uberon/terms?iri=http://purl.obolibrary.org/obo/UBERON_0010314","structure with developmental contribution from neural crest")</f>
        <v/>
      </c>
      <c r="B4044" t="inlineStr">
        <is>
          <t>&lt;http://purl.obolibrary.org/obo/UBERON_0010314&gt;</t>
        </is>
      </c>
      <c r="C4044" t="inlineStr">
        <is>
          <t>dentatothalamic tract</t>
        </is>
      </c>
      <c r="D4044" t="inlineStr">
        <is>
          <t>&lt;http://purl.obolibrary.org/obo/DHBA_12357&gt;</t>
        </is>
      </c>
    </row>
    <row r="4045">
      <c r="A4045">
        <f>HYPERLINK("https://www.ebi.ac.uk/ols/ontologies/uberon/terms?iri=http://purl.obolibrary.org/obo/UBERON_0010314","structure with developmental contribution from neural crest")</f>
        <v/>
      </c>
      <c r="B4045" t="inlineStr">
        <is>
          <t>&lt;http://purl.obolibrary.org/obo/UBERON_0010314&gt;</t>
        </is>
      </c>
      <c r="C4045" t="inlineStr">
        <is>
          <t>globose-emboliform-rubral tract</t>
        </is>
      </c>
      <c r="D4045" t="inlineStr">
        <is>
          <t>&lt;http://purl.obolibrary.org/obo/DHBA_12358&gt;</t>
        </is>
      </c>
    </row>
    <row r="4046">
      <c r="A4046">
        <f>HYPERLINK("https://www.ebi.ac.uk/ols/ontologies/uberon/terms?iri=http://purl.obolibrary.org/obo/UBERON_0010314","structure with developmental contribution from neural crest")</f>
        <v/>
      </c>
      <c r="B4046" t="inlineStr">
        <is>
          <t>&lt;http://purl.obolibrary.org/obo/UBERON_0010314&gt;</t>
        </is>
      </c>
      <c r="C4046" t="inlineStr">
        <is>
          <t>rubrocerebellar fibers</t>
        </is>
      </c>
      <c r="D4046" t="inlineStr">
        <is>
          <t>&lt;http://purl.obolibrary.org/obo/DHBA_12359&gt;</t>
        </is>
      </c>
    </row>
    <row r="4047">
      <c r="A4047">
        <f>HYPERLINK("https://www.ebi.ac.uk/ols/ontologies/uberon/terms?iri=http://purl.obolibrary.org/obo/UBERON_0010314","structure with developmental contribution from neural crest")</f>
        <v/>
      </c>
      <c r="B4047" t="inlineStr">
        <is>
          <t>&lt;http://purl.obolibrary.org/obo/UBERON_0010314&gt;</t>
        </is>
      </c>
      <c r="C4047" t="inlineStr">
        <is>
          <t>tectocerebellar fibers</t>
        </is>
      </c>
      <c r="D4047" t="inlineStr">
        <is>
          <t>&lt;http://purl.obolibrary.org/obo/DHBA_12360&gt;</t>
        </is>
      </c>
    </row>
    <row r="4048">
      <c r="A4048">
        <f>HYPERLINK("https://www.ebi.ac.uk/ols/ontologies/uberon/terms?iri=http://purl.obolibrary.org/obo/UBERON_0010314","structure with developmental contribution from neural crest")</f>
        <v/>
      </c>
      <c r="B4048" t="inlineStr">
        <is>
          <t>&lt;http://purl.obolibrary.org/obo/UBERON_0010314&gt;</t>
        </is>
      </c>
      <c r="C4048" t="inlineStr">
        <is>
          <t>ventral spinocerebellar tract, midbrain portion</t>
        </is>
      </c>
      <c r="D4048" t="inlineStr">
        <is>
          <t>&lt;http://purl.obolibrary.org/obo/DHBA_12361&gt;</t>
        </is>
      </c>
    </row>
    <row r="4049">
      <c r="A4049">
        <f>HYPERLINK("https://www.ebi.ac.uk/ols/ontologies/uberon/terms?iri=http://purl.obolibrary.org/obo/UBERON_0010314","structure with developmental contribution from neural crest")</f>
        <v/>
      </c>
      <c r="B4049" t="inlineStr">
        <is>
          <t>&lt;http://purl.obolibrary.org/obo/UBERON_0010314&gt;</t>
        </is>
      </c>
      <c r="C4049" t="inlineStr">
        <is>
          <t>tectobulbar tract, midbrain portion</t>
        </is>
      </c>
      <c r="D4049" t="inlineStr">
        <is>
          <t>&lt;http://purl.obolibrary.org/obo/DHBA_12362&gt;</t>
        </is>
      </c>
    </row>
    <row r="4050">
      <c r="A4050">
        <f>HYPERLINK("https://www.ebi.ac.uk/ols/ontologies/uberon/terms?iri=http://purl.obolibrary.org/obo/UBERON_0010314","structure with developmental contribution from neural crest")</f>
        <v/>
      </c>
      <c r="B4050" t="inlineStr">
        <is>
          <t>&lt;http://purl.obolibrary.org/obo/UBERON_0010314&gt;</t>
        </is>
      </c>
      <c r="C4050" t="inlineStr">
        <is>
          <t>tecto-olivary fibers</t>
        </is>
      </c>
      <c r="D4050" t="inlineStr">
        <is>
          <t>&lt;http://purl.obolibrary.org/obo/DHBA_12363&gt;</t>
        </is>
      </c>
    </row>
    <row r="4051">
      <c r="A4051">
        <f>HYPERLINK("https://www.ebi.ac.uk/ols/ontologies/uberon/terms?iri=http://purl.obolibrary.org/obo/UBERON_0010314","structure with developmental contribution from neural crest")</f>
        <v/>
      </c>
      <c r="B4051" t="inlineStr">
        <is>
          <t>&lt;http://purl.obolibrary.org/obo/UBERON_0010314&gt;</t>
        </is>
      </c>
      <c r="C4051" t="inlineStr">
        <is>
          <t>tectopontine tract</t>
        </is>
      </c>
      <c r="D4051" t="inlineStr">
        <is>
          <t>&lt;http://purl.obolibrary.org/obo/DHBA_12364&gt;</t>
        </is>
      </c>
    </row>
    <row r="4052">
      <c r="A4052">
        <f>HYPERLINK("https://www.ebi.ac.uk/ols/ontologies/uberon/terms?iri=http://purl.obolibrary.org/obo/UBERON_0010314","structure with developmental contribution from neural crest")</f>
        <v/>
      </c>
      <c r="B4052" t="inlineStr">
        <is>
          <t>&lt;http://purl.obolibrary.org/obo/UBERON_0010314&gt;</t>
        </is>
      </c>
      <c r="C4052" t="inlineStr">
        <is>
          <t>tectospinal tract, midbrain portion</t>
        </is>
      </c>
      <c r="D4052" t="inlineStr">
        <is>
          <t>&lt;http://purl.obolibrary.org/obo/DHBA_12365&gt;</t>
        </is>
      </c>
    </row>
    <row r="4053">
      <c r="A4053">
        <f>HYPERLINK("https://www.ebi.ac.uk/ols/ontologies/uberon/terms?iri=http://purl.obolibrary.org/obo/UBERON_0010314","structure with developmental contribution from neural crest")</f>
        <v/>
      </c>
      <c r="B4053" t="inlineStr">
        <is>
          <t>&lt;http://purl.obolibrary.org/obo/UBERON_0010314&gt;</t>
        </is>
      </c>
      <c r="C4053" t="inlineStr">
        <is>
          <t>ventral tegmental decussation</t>
        </is>
      </c>
      <c r="D4053" t="inlineStr">
        <is>
          <t>&lt;http://purl.obolibrary.org/obo/DHBA_12366&gt;</t>
        </is>
      </c>
    </row>
    <row r="4054">
      <c r="A4054">
        <f>HYPERLINK("https://www.ebi.ac.uk/ols/ontologies/uberon/terms?iri=http://purl.obolibrary.org/obo/UBERON_0010314","structure with developmental contribution from neural crest")</f>
        <v/>
      </c>
      <c r="B4054" t="inlineStr">
        <is>
          <t>&lt;http://purl.obolibrary.org/obo/UBERON_0010314&gt;</t>
        </is>
      </c>
      <c r="C4054" t="inlineStr">
        <is>
          <t>ventral trigeminothalamic tract, midbrain portion</t>
        </is>
      </c>
      <c r="D4054" t="inlineStr">
        <is>
          <t>&lt;http://purl.obolibrary.org/obo/DHBA_12367&gt;</t>
        </is>
      </c>
    </row>
    <row r="4055">
      <c r="A4055">
        <f>HYPERLINK("https://www.ebi.ac.uk/ols/ontologies/uberon/terms?iri=http://purl.obolibrary.org/obo/UBERON_0010314","structure with developmental contribution from neural crest")</f>
        <v/>
      </c>
      <c r="B4055" t="inlineStr">
        <is>
          <t>&lt;http://purl.obolibrary.org/obo/UBERON_0010314&gt;</t>
        </is>
      </c>
      <c r="C4055" t="inlineStr">
        <is>
          <t>white matter of tegmentum</t>
        </is>
      </c>
      <c r="D4055" t="inlineStr">
        <is>
          <t>&lt;http://purl.obolibrary.org/obo/DHBA_12368&gt;</t>
        </is>
      </c>
    </row>
    <row r="4056">
      <c r="A4056">
        <f>HYPERLINK("https://www.ebi.ac.uk/ols/ontologies/uberon/terms?iri=http://purl.obolibrary.org/obo/UBERON_0010314","structure with developmental contribution from neural crest")</f>
        <v/>
      </c>
      <c r="B4056" t="inlineStr">
        <is>
          <t>&lt;http://purl.obolibrary.org/obo/UBERON_0010314&gt;</t>
        </is>
      </c>
      <c r="C4056" t="inlineStr">
        <is>
          <t>dentate (lateral) nucleus</t>
        </is>
      </c>
      <c r="D4056" t="inlineStr">
        <is>
          <t>&lt;http://purl.obolibrary.org/obo/DHBA_12396&gt;</t>
        </is>
      </c>
    </row>
    <row r="4057">
      <c r="A4057">
        <f>HYPERLINK("https://www.ebi.ac.uk/ols/ontologies/uberon/terms?iri=http://purl.obolibrary.org/obo/UBERON_0010314","structure with developmental contribution from neural crest")</f>
        <v/>
      </c>
      <c r="B4057" t="inlineStr">
        <is>
          <t>&lt;http://purl.obolibrary.org/obo/UBERON_0010314&gt;</t>
        </is>
      </c>
      <c r="C4057" t="inlineStr">
        <is>
          <t>dentate nucleus, lateroventral part</t>
        </is>
      </c>
      <c r="D4057" t="inlineStr">
        <is>
          <t>&lt;http://purl.obolibrary.org/obo/DHBA_12397&gt;</t>
        </is>
      </c>
    </row>
    <row r="4058">
      <c r="A4058">
        <f>HYPERLINK("https://www.ebi.ac.uk/ols/ontologies/uberon/terms?iri=http://purl.obolibrary.org/obo/UBERON_0010314","structure with developmental contribution from neural crest")</f>
        <v/>
      </c>
      <c r="B4058" t="inlineStr">
        <is>
          <t>&lt;http://purl.obolibrary.org/obo/UBERON_0010314&gt;</t>
        </is>
      </c>
      <c r="C4058" t="inlineStr">
        <is>
          <t>dentate nucleus, mediodorsal part</t>
        </is>
      </c>
      <c r="D4058" t="inlineStr">
        <is>
          <t>&lt;http://purl.obolibrary.org/obo/DHBA_12398&gt;</t>
        </is>
      </c>
    </row>
    <row r="4059">
      <c r="A4059">
        <f>HYPERLINK("https://www.ebi.ac.uk/ols/ontologies/uberon/terms?iri=http://purl.obolibrary.org/obo/UBERON_0010314","structure with developmental contribution from neural crest")</f>
        <v/>
      </c>
      <c r="B4059" t="inlineStr">
        <is>
          <t>&lt;http://purl.obolibrary.org/obo/UBERON_0010314&gt;</t>
        </is>
      </c>
      <c r="C4059" t="inlineStr">
        <is>
          <t>interpositus (intermediate) nucleus</t>
        </is>
      </c>
      <c r="D4059" t="inlineStr">
        <is>
          <t>&lt;http://purl.obolibrary.org/obo/DHBA_12399&gt;</t>
        </is>
      </c>
    </row>
    <row r="4060">
      <c r="A4060">
        <f>HYPERLINK("https://www.ebi.ac.uk/ols/ontologies/uberon/terms?iri=http://purl.obolibrary.org/obo/UBERON_0010314","structure with developmental contribution from neural crest")</f>
        <v/>
      </c>
      <c r="B4060" t="inlineStr">
        <is>
          <t>&lt;http://purl.obolibrary.org/obo/UBERON_0010314&gt;</t>
        </is>
      </c>
      <c r="C4060" t="inlineStr">
        <is>
          <t>fastigial (medial) nucleus</t>
        </is>
      </c>
      <c r="D4060" t="inlineStr">
        <is>
          <t>&lt;http://purl.obolibrary.org/obo/DHBA_12402&gt;</t>
        </is>
      </c>
    </row>
    <row r="4061">
      <c r="A4061">
        <f>HYPERLINK("https://www.ebi.ac.uk/ols/ontologies/uberon/terms?iri=http://purl.obolibrary.org/obo/UBERON_0010314","structure with developmental contribution from neural crest")</f>
        <v/>
      </c>
      <c r="B4061" t="inlineStr">
        <is>
          <t>&lt;http://purl.obolibrary.org/obo/UBERON_0010314&gt;</t>
        </is>
      </c>
      <c r="C4061" t="inlineStr">
        <is>
          <t>fastigial nucleus, lateral part</t>
        </is>
      </c>
      <c r="D4061" t="inlineStr">
        <is>
          <t>&lt;http://purl.obolibrary.org/obo/DHBA_12403&gt;</t>
        </is>
      </c>
    </row>
    <row r="4062">
      <c r="A4062">
        <f>HYPERLINK("https://www.ebi.ac.uk/ols/ontologies/uberon/terms?iri=http://purl.obolibrary.org/obo/UBERON_0010314","structure with developmental contribution from neural crest")</f>
        <v/>
      </c>
      <c r="B4062" t="inlineStr">
        <is>
          <t>&lt;http://purl.obolibrary.org/obo/UBERON_0010314&gt;</t>
        </is>
      </c>
      <c r="C4062" t="inlineStr">
        <is>
          <t>fastigial nucleus, medial part</t>
        </is>
      </c>
      <c r="D4062" t="inlineStr">
        <is>
          <t>&lt;http://purl.obolibrary.org/obo/DHBA_12404&gt;</t>
        </is>
      </c>
    </row>
    <row r="4063">
      <c r="A4063">
        <f>HYPERLINK("https://www.ebi.ac.uk/ols/ontologies/uberon/terms?iri=http://purl.obolibrary.org/obo/UBERON_0010314","structure with developmental contribution from neural crest")</f>
        <v/>
      </c>
      <c r="B4063" t="inlineStr">
        <is>
          <t>&lt;http://purl.obolibrary.org/obo/UBERON_0010314&gt;</t>
        </is>
      </c>
      <c r="C4063" t="inlineStr">
        <is>
          <t>pontine nucleus</t>
        </is>
      </c>
      <c r="D4063" t="inlineStr">
        <is>
          <t>&lt;http://purl.obolibrary.org/obo/DHBA_12406&gt;</t>
        </is>
      </c>
    </row>
    <row r="4064">
      <c r="A4064">
        <f>HYPERLINK("https://www.ebi.ac.uk/ols/ontologies/uberon/terms?iri=http://purl.obolibrary.org/obo/UBERON_0010314","structure with developmental contribution from neural crest")</f>
        <v/>
      </c>
      <c r="B4064" t="inlineStr">
        <is>
          <t>&lt;http://purl.obolibrary.org/obo/UBERON_0010314&gt;</t>
        </is>
      </c>
      <c r="C4064" t="inlineStr">
        <is>
          <t>dorsal nucleus</t>
        </is>
      </c>
      <c r="D4064" t="inlineStr">
        <is>
          <t>&lt;http://purl.obolibrary.org/obo/DHBA_12407&gt;</t>
        </is>
      </c>
    </row>
    <row r="4065">
      <c r="A4065">
        <f>HYPERLINK("https://www.ebi.ac.uk/ols/ontologies/uberon/terms?iri=http://purl.obolibrary.org/obo/UBERON_0010314","structure with developmental contribution from neural crest")</f>
        <v/>
      </c>
      <c r="B4065" t="inlineStr">
        <is>
          <t>&lt;http://purl.obolibrary.org/obo/UBERON_0010314&gt;</t>
        </is>
      </c>
      <c r="C4065" t="inlineStr">
        <is>
          <t>dorsolateral nucleus</t>
        </is>
      </c>
      <c r="D4065" t="inlineStr">
        <is>
          <t>&lt;http://purl.obolibrary.org/obo/DHBA_12408&gt;</t>
        </is>
      </c>
    </row>
    <row r="4066">
      <c r="A4066">
        <f>HYPERLINK("https://www.ebi.ac.uk/ols/ontologies/uberon/terms?iri=http://purl.obolibrary.org/obo/UBERON_0010314","structure with developmental contribution from neural crest")</f>
        <v/>
      </c>
      <c r="B4066" t="inlineStr">
        <is>
          <t>&lt;http://purl.obolibrary.org/obo/UBERON_0010314&gt;</t>
        </is>
      </c>
      <c r="C4066" t="inlineStr">
        <is>
          <t>dorsomedial nucleus</t>
        </is>
      </c>
      <c r="D4066" t="inlineStr">
        <is>
          <t>&lt;http://purl.obolibrary.org/obo/DHBA_12409&gt;</t>
        </is>
      </c>
    </row>
    <row r="4067">
      <c r="A4067">
        <f>HYPERLINK("https://www.ebi.ac.uk/ols/ontologies/uberon/terms?iri=http://purl.obolibrary.org/obo/UBERON_0010314","structure with developmental contribution from neural crest")</f>
        <v/>
      </c>
      <c r="B4067" t="inlineStr">
        <is>
          <t>&lt;http://purl.obolibrary.org/obo/UBERON_0010314&gt;</t>
        </is>
      </c>
      <c r="C4067" t="inlineStr">
        <is>
          <t>lateral nucleus</t>
        </is>
      </c>
      <c r="D4067" t="inlineStr">
        <is>
          <t>&lt;http://purl.obolibrary.org/obo/DHBA_12410&gt;</t>
        </is>
      </c>
    </row>
    <row r="4068">
      <c r="A4068">
        <f>HYPERLINK("https://www.ebi.ac.uk/ols/ontologies/uberon/terms?iri=http://purl.obolibrary.org/obo/UBERON_0010314","structure with developmental contribution from neural crest")</f>
        <v/>
      </c>
      <c r="B4068" t="inlineStr">
        <is>
          <t>&lt;http://purl.obolibrary.org/obo/UBERON_0010314&gt;</t>
        </is>
      </c>
      <c r="C4068" t="inlineStr">
        <is>
          <t>median nucleus</t>
        </is>
      </c>
      <c r="D4068" t="inlineStr">
        <is>
          <t>&lt;http://purl.obolibrary.org/obo/DHBA_12411&gt;</t>
        </is>
      </c>
    </row>
    <row r="4069">
      <c r="A4069">
        <f>HYPERLINK("https://www.ebi.ac.uk/ols/ontologies/uberon/terms?iri=http://purl.obolibrary.org/obo/UBERON_0010314","structure with developmental contribution from neural crest")</f>
        <v/>
      </c>
      <c r="B4069" t="inlineStr">
        <is>
          <t>&lt;http://purl.obolibrary.org/obo/UBERON_0010314&gt;</t>
        </is>
      </c>
      <c r="C4069" t="inlineStr">
        <is>
          <t>paramedian nucleus</t>
        </is>
      </c>
      <c r="D4069" t="inlineStr">
        <is>
          <t>&lt;http://purl.obolibrary.org/obo/DHBA_12412&gt;</t>
        </is>
      </c>
    </row>
    <row r="4070">
      <c r="A4070">
        <f>HYPERLINK("https://www.ebi.ac.uk/ols/ontologies/uberon/terms?iri=http://purl.obolibrary.org/obo/UBERON_0010314","structure with developmental contribution from neural crest")</f>
        <v/>
      </c>
      <c r="B4070" t="inlineStr">
        <is>
          <t>&lt;http://purl.obolibrary.org/obo/UBERON_0010314&gt;</t>
        </is>
      </c>
      <c r="C4070" t="inlineStr">
        <is>
          <t>peduncular nucleus</t>
        </is>
      </c>
      <c r="D4070" t="inlineStr">
        <is>
          <t>&lt;http://purl.obolibrary.org/obo/DHBA_12413&gt;</t>
        </is>
      </c>
    </row>
    <row r="4071">
      <c r="A4071">
        <f>HYPERLINK("https://www.ebi.ac.uk/ols/ontologies/uberon/terms?iri=http://purl.obolibrary.org/obo/UBERON_0010314","structure with developmental contribution from neural crest")</f>
        <v/>
      </c>
      <c r="B4071" t="inlineStr">
        <is>
          <t>&lt;http://purl.obolibrary.org/obo/UBERON_0010314&gt;</t>
        </is>
      </c>
      <c r="C4071" t="inlineStr">
        <is>
          <t>reticulotegmental nucleus</t>
        </is>
      </c>
      <c r="D4071" t="inlineStr">
        <is>
          <t>&lt;http://purl.obolibrary.org/obo/DHBA_12414&gt;</t>
        </is>
      </c>
    </row>
    <row r="4072">
      <c r="A4072">
        <f>HYPERLINK("https://www.ebi.ac.uk/ols/ontologies/uberon/terms?iri=http://purl.obolibrary.org/obo/UBERON_0010314","structure with developmental contribution from neural crest")</f>
        <v/>
      </c>
      <c r="B4072" t="inlineStr">
        <is>
          <t>&lt;http://purl.obolibrary.org/obo/UBERON_0010314&gt;</t>
        </is>
      </c>
      <c r="C4072" t="inlineStr">
        <is>
          <t>efferent nuclei of cranial nerves in pons</t>
        </is>
      </c>
      <c r="D4072" t="inlineStr">
        <is>
          <t>&lt;http://purl.obolibrary.org/obo/DHBA_12417&gt;</t>
        </is>
      </c>
    </row>
    <row r="4073">
      <c r="A4073">
        <f>HYPERLINK("https://www.ebi.ac.uk/ols/ontologies/uberon/terms?iri=http://purl.obolibrary.org/obo/UBERON_0010314","structure with developmental contribution from neural crest")</f>
        <v/>
      </c>
      <c r="B4073" t="inlineStr">
        <is>
          <t>&lt;http://purl.obolibrary.org/obo/UBERON_0010314&gt;</t>
        </is>
      </c>
      <c r="C4073" t="inlineStr">
        <is>
          <t>abducens nucleus</t>
        </is>
      </c>
      <c r="D4073" t="inlineStr">
        <is>
          <t>&lt;http://purl.obolibrary.org/obo/DHBA_12418&gt;</t>
        </is>
      </c>
    </row>
    <row r="4074">
      <c r="A4074">
        <f>HYPERLINK("https://www.ebi.ac.uk/ols/ontologies/uberon/terms?iri=http://purl.obolibrary.org/obo/UBERON_0010314","structure with developmental contribution from neural crest")</f>
        <v/>
      </c>
      <c r="B4074" t="inlineStr">
        <is>
          <t>&lt;http://purl.obolibrary.org/obo/UBERON_0010314&gt;</t>
        </is>
      </c>
      <c r="C4074" t="inlineStr">
        <is>
          <t>accessory facial nucleus</t>
        </is>
      </c>
      <c r="D4074" t="inlineStr">
        <is>
          <t>&lt;http://purl.obolibrary.org/obo/DHBA_12419&gt;</t>
        </is>
      </c>
    </row>
    <row r="4075">
      <c r="A4075">
        <f>HYPERLINK("https://www.ebi.ac.uk/ols/ontologies/uberon/terms?iri=http://purl.obolibrary.org/obo/UBERON_0010314","structure with developmental contribution from neural crest")</f>
        <v/>
      </c>
      <c r="B4075" t="inlineStr">
        <is>
          <t>&lt;http://purl.obolibrary.org/obo/UBERON_0010314&gt;</t>
        </is>
      </c>
      <c r="C4075" t="inlineStr">
        <is>
          <t>facial nucleus</t>
        </is>
      </c>
      <c r="D4075" t="inlineStr">
        <is>
          <t>&lt;http://purl.obolibrary.org/obo/DHBA_12420&gt;</t>
        </is>
      </c>
    </row>
    <row r="4076">
      <c r="A4076">
        <f>HYPERLINK("https://www.ebi.ac.uk/ols/ontologies/uberon/terms?iri=http://purl.obolibrary.org/obo/UBERON_0010314","structure with developmental contribution from neural crest")</f>
        <v/>
      </c>
      <c r="B4076" t="inlineStr">
        <is>
          <t>&lt;http://purl.obolibrary.org/obo/UBERON_0010314&gt;</t>
        </is>
      </c>
      <c r="C4076" t="inlineStr">
        <is>
          <t>facial nucleus, dorsal subnucleus</t>
        </is>
      </c>
      <c r="D4076" t="inlineStr">
        <is>
          <t>&lt;http://purl.obolibrary.org/obo/DHBA_12421&gt;</t>
        </is>
      </c>
    </row>
    <row r="4077">
      <c r="A4077">
        <f>HYPERLINK("https://www.ebi.ac.uk/ols/ontologies/uberon/terms?iri=http://purl.obolibrary.org/obo/UBERON_0010314","structure with developmental contribution from neural crest")</f>
        <v/>
      </c>
      <c r="B4077" t="inlineStr">
        <is>
          <t>&lt;http://purl.obolibrary.org/obo/UBERON_0010314&gt;</t>
        </is>
      </c>
      <c r="C4077" t="inlineStr">
        <is>
          <t>facial nucleus, ventrointermediate subnucleus</t>
        </is>
      </c>
      <c r="D4077" t="inlineStr">
        <is>
          <t>&lt;http://purl.obolibrary.org/obo/DHBA_12422&gt;</t>
        </is>
      </c>
    </row>
    <row r="4078">
      <c r="A4078">
        <f>HYPERLINK("https://www.ebi.ac.uk/ols/ontologies/uberon/terms?iri=http://purl.obolibrary.org/obo/UBERON_0010314","structure with developmental contribution from neural crest")</f>
        <v/>
      </c>
      <c r="B4078" t="inlineStr">
        <is>
          <t>&lt;http://purl.obolibrary.org/obo/UBERON_0010314&gt;</t>
        </is>
      </c>
      <c r="C4078" t="inlineStr">
        <is>
          <t>facial nucleus, ventromedial subnucleus</t>
        </is>
      </c>
      <c r="D4078" t="inlineStr">
        <is>
          <t>&lt;http://purl.obolibrary.org/obo/DHBA_12424&gt;</t>
        </is>
      </c>
    </row>
    <row r="4079">
      <c r="A4079">
        <f>HYPERLINK("https://www.ebi.ac.uk/ols/ontologies/uberon/terms?iri=http://purl.obolibrary.org/obo/UBERON_0010314","structure with developmental contribution from neural crest")</f>
        <v/>
      </c>
      <c r="B4079" t="inlineStr">
        <is>
          <t>&lt;http://purl.obolibrary.org/obo/UBERON_0010314&gt;</t>
        </is>
      </c>
      <c r="C4079" t="inlineStr">
        <is>
          <t>perifacial zone</t>
        </is>
      </c>
      <c r="D4079" t="inlineStr">
        <is>
          <t>&lt;http://purl.obolibrary.org/obo/DHBA_12425&gt;</t>
        </is>
      </c>
    </row>
    <row r="4080">
      <c r="A4080">
        <f>HYPERLINK("https://www.ebi.ac.uk/ols/ontologies/uberon/terms?iri=http://purl.obolibrary.org/obo/UBERON_0010314","structure with developmental contribution from neural crest")</f>
        <v/>
      </c>
      <c r="B4080" t="inlineStr">
        <is>
          <t>&lt;http://purl.obolibrary.org/obo/UBERON_0010314&gt;</t>
        </is>
      </c>
      <c r="C4080" t="inlineStr">
        <is>
          <t>facial nucleus, ventrolateral subnucleus</t>
        </is>
      </c>
      <c r="D4080" t="inlineStr">
        <is>
          <t>&lt;http://purl.obolibrary.org/obo/DHBA_12427&gt;</t>
        </is>
      </c>
    </row>
    <row r="4081">
      <c r="A4081">
        <f>HYPERLINK("https://www.ebi.ac.uk/ols/ontologies/uberon/terms?iri=http://purl.obolibrary.org/obo/UBERON_0010314","structure with developmental contribution from neural crest")</f>
        <v/>
      </c>
      <c r="B4081" t="inlineStr">
        <is>
          <t>&lt;http://purl.obolibrary.org/obo/UBERON_0010314&gt;</t>
        </is>
      </c>
      <c r="C4081" t="inlineStr">
        <is>
          <t>lacrimal nucleus</t>
        </is>
      </c>
      <c r="D4081" t="inlineStr">
        <is>
          <t>&lt;http://purl.obolibrary.org/obo/DHBA_12428&gt;</t>
        </is>
      </c>
    </row>
    <row r="4082">
      <c r="A4082">
        <f>HYPERLINK("https://www.ebi.ac.uk/ols/ontologies/uberon/terms?iri=http://purl.obolibrary.org/obo/UBERON_0010314","structure with developmental contribution from neural crest")</f>
        <v/>
      </c>
      <c r="B4082" t="inlineStr">
        <is>
          <t>&lt;http://purl.obolibrary.org/obo/UBERON_0010314&gt;</t>
        </is>
      </c>
      <c r="C4082" t="inlineStr">
        <is>
          <t>motor nucleus of trigeminal nerve</t>
        </is>
      </c>
      <c r="D4082" t="inlineStr">
        <is>
          <t>&lt;http://purl.obolibrary.org/obo/DHBA_12429&gt;</t>
        </is>
      </c>
    </row>
    <row r="4083">
      <c r="A4083">
        <f>HYPERLINK("https://www.ebi.ac.uk/ols/ontologies/uberon/terms?iri=http://purl.obolibrary.org/obo/UBERON_0010314","structure with developmental contribution from neural crest")</f>
        <v/>
      </c>
      <c r="B4083" t="inlineStr">
        <is>
          <t>&lt;http://purl.obolibrary.org/obo/UBERON_0010314&gt;</t>
        </is>
      </c>
      <c r="C4083" t="inlineStr">
        <is>
          <t>motor nucleus of trigeminal nerve, lateral pterygoid part</t>
        </is>
      </c>
      <c r="D4083" t="inlineStr">
        <is>
          <t>&lt;http://purl.obolibrary.org/obo/DHBA_12430&gt;</t>
        </is>
      </c>
    </row>
    <row r="4084">
      <c r="A4084">
        <f>HYPERLINK("https://www.ebi.ac.uk/ols/ontologies/uberon/terms?iri=http://purl.obolibrary.org/obo/UBERON_0010314","structure with developmental contribution from neural crest")</f>
        <v/>
      </c>
      <c r="B4084" t="inlineStr">
        <is>
          <t>&lt;http://purl.obolibrary.org/obo/UBERON_0010314&gt;</t>
        </is>
      </c>
      <c r="C4084" t="inlineStr">
        <is>
          <t>motor nucleus of trigeminal nerve, masseter part</t>
        </is>
      </c>
      <c r="D4084" t="inlineStr">
        <is>
          <t>&lt;http://purl.obolibrary.org/obo/DHBA_12431&gt;</t>
        </is>
      </c>
    </row>
    <row r="4085">
      <c r="A4085">
        <f>HYPERLINK("https://www.ebi.ac.uk/ols/ontologies/uberon/terms?iri=http://purl.obolibrary.org/obo/UBERON_0010314","structure with developmental contribution from neural crest")</f>
        <v/>
      </c>
      <c r="B4085" t="inlineStr">
        <is>
          <t>&lt;http://purl.obolibrary.org/obo/UBERON_0010314&gt;</t>
        </is>
      </c>
      <c r="C4085" t="inlineStr">
        <is>
          <t>motor nucleus of trigeminal nerve, medial pterygoid part</t>
        </is>
      </c>
      <c r="D4085" t="inlineStr">
        <is>
          <t>&lt;http://purl.obolibrary.org/obo/DHBA_12432&gt;</t>
        </is>
      </c>
    </row>
    <row r="4086">
      <c r="A4086">
        <f>HYPERLINK("https://www.ebi.ac.uk/ols/ontologies/uberon/terms?iri=http://purl.obolibrary.org/obo/UBERON_0010314","structure with developmental contribution from neural crest")</f>
        <v/>
      </c>
      <c r="B4086" t="inlineStr">
        <is>
          <t>&lt;http://purl.obolibrary.org/obo/UBERON_0010314&gt;</t>
        </is>
      </c>
      <c r="C4086" t="inlineStr">
        <is>
          <t>motor nucleus of trigeminal nerve, mylohyoid part</t>
        </is>
      </c>
      <c r="D4086" t="inlineStr">
        <is>
          <t>&lt;http://purl.obolibrary.org/obo/DHBA_12433&gt;</t>
        </is>
      </c>
    </row>
    <row r="4087">
      <c r="A4087">
        <f>HYPERLINK("https://www.ebi.ac.uk/ols/ontologies/uberon/terms?iri=http://purl.obolibrary.org/obo/UBERON_0010314","structure with developmental contribution from neural crest")</f>
        <v/>
      </c>
      <c r="B4087" t="inlineStr">
        <is>
          <t>&lt;http://purl.obolibrary.org/obo/UBERON_0010314&gt;</t>
        </is>
      </c>
      <c r="C4087" t="inlineStr">
        <is>
          <t>motor nucleus of trigeminal nerve, temporalis part</t>
        </is>
      </c>
      <c r="D4087" t="inlineStr">
        <is>
          <t>&lt;http://purl.obolibrary.org/obo/DHBA_12434&gt;</t>
        </is>
      </c>
    </row>
    <row r="4088">
      <c r="A4088">
        <f>HYPERLINK("https://www.ebi.ac.uk/ols/ontologies/uberon/terms?iri=http://purl.obolibrary.org/obo/UBERON_0010314","structure with developmental contribution from neural crest")</f>
        <v/>
      </c>
      <c r="B4088" t="inlineStr">
        <is>
          <t>&lt;http://purl.obolibrary.org/obo/UBERON_0010314&gt;</t>
        </is>
      </c>
      <c r="C4088" t="inlineStr">
        <is>
          <t>superior salivatory nucleus</t>
        </is>
      </c>
      <c r="D4088" t="inlineStr">
        <is>
          <t>&lt;http://purl.obolibrary.org/obo/DHBA_12435&gt;</t>
        </is>
      </c>
    </row>
    <row r="4089">
      <c r="A4089">
        <f>HYPERLINK("https://www.ebi.ac.uk/ols/ontologies/uberon/terms?iri=http://purl.obolibrary.org/obo/UBERON_0010314","structure with developmental contribution from neural crest")</f>
        <v/>
      </c>
      <c r="B4089" t="inlineStr">
        <is>
          <t>&lt;http://purl.obolibrary.org/obo/UBERON_0010314&gt;</t>
        </is>
      </c>
      <c r="C4089" t="inlineStr">
        <is>
          <t>afferent nuclei of cranial nerves in pons</t>
        </is>
      </c>
      <c r="D4089" t="inlineStr">
        <is>
          <t>&lt;http://purl.obolibrary.org/obo/DHBA_12436&gt;</t>
        </is>
      </c>
    </row>
    <row r="4090">
      <c r="A4090">
        <f>HYPERLINK("https://www.ebi.ac.uk/ols/ontologies/uberon/terms?iri=http://purl.obolibrary.org/obo/UBERON_0010314","structure with developmental contribution from neural crest")</f>
        <v/>
      </c>
      <c r="B4090" t="inlineStr">
        <is>
          <t>&lt;http://purl.obolibrary.org/obo/UBERON_0010314&gt;</t>
        </is>
      </c>
      <c r="C4090" t="inlineStr">
        <is>
          <t>dorsal cochlear nucleus</t>
        </is>
      </c>
      <c r="D4090" t="inlineStr">
        <is>
          <t>&lt;http://purl.obolibrary.org/obo/DHBA_12438&gt;</t>
        </is>
      </c>
    </row>
    <row r="4091">
      <c r="A4091">
        <f>HYPERLINK("https://www.ebi.ac.uk/ols/ontologies/uberon/terms?iri=http://purl.obolibrary.org/obo/UBERON_0010314","structure with developmental contribution from neural crest")</f>
        <v/>
      </c>
      <c r="B4091" t="inlineStr">
        <is>
          <t>&lt;http://purl.obolibrary.org/obo/UBERON_0010314&gt;</t>
        </is>
      </c>
      <c r="C4091" t="inlineStr">
        <is>
          <t>ventral cochlear nucleus</t>
        </is>
      </c>
      <c r="D4091" t="inlineStr">
        <is>
          <t>&lt;http://purl.obolibrary.org/obo/DHBA_12439&gt;</t>
        </is>
      </c>
    </row>
    <row r="4092">
      <c r="A4092">
        <f>HYPERLINK("https://www.ebi.ac.uk/ols/ontologies/uberon/terms?iri=http://purl.obolibrary.org/obo/UBERON_0010314","structure with developmental contribution from neural crest")</f>
        <v/>
      </c>
      <c r="B4092" t="inlineStr">
        <is>
          <t>&lt;http://purl.obolibrary.org/obo/UBERON_0010314&gt;</t>
        </is>
      </c>
      <c r="C4092" t="inlineStr">
        <is>
          <t>ventral cochlear nucleus, rostral part</t>
        </is>
      </c>
      <c r="D4092" t="inlineStr">
        <is>
          <t>&lt;http://purl.obolibrary.org/obo/DHBA_12440&gt;</t>
        </is>
      </c>
    </row>
    <row r="4093">
      <c r="A4093">
        <f>HYPERLINK("https://www.ebi.ac.uk/ols/ontologies/uberon/terms?iri=http://purl.obolibrary.org/obo/UBERON_0010314","structure with developmental contribution from neural crest")</f>
        <v/>
      </c>
      <c r="B4093" t="inlineStr">
        <is>
          <t>&lt;http://purl.obolibrary.org/obo/UBERON_0010314&gt;</t>
        </is>
      </c>
      <c r="C4093" t="inlineStr">
        <is>
          <t>ventral cochlear nucleus, caudal part</t>
        </is>
      </c>
      <c r="D4093" t="inlineStr">
        <is>
          <t>&lt;http://purl.obolibrary.org/obo/DHBA_12441&gt;</t>
        </is>
      </c>
    </row>
    <row r="4094">
      <c r="A4094">
        <f>HYPERLINK("https://www.ebi.ac.uk/ols/ontologies/uberon/terms?iri=http://purl.obolibrary.org/obo/UBERON_0010314","structure with developmental contribution from neural crest")</f>
        <v/>
      </c>
      <c r="B4094" t="inlineStr">
        <is>
          <t>&lt;http://purl.obolibrary.org/obo/UBERON_0010314&gt;</t>
        </is>
      </c>
      <c r="C4094" t="inlineStr">
        <is>
          <t>granular cell layer of cochlear nuclei</t>
        </is>
      </c>
      <c r="D4094" t="inlineStr">
        <is>
          <t>&lt;http://purl.obolibrary.org/obo/DHBA_12442&gt;</t>
        </is>
      </c>
    </row>
    <row r="4095">
      <c r="A4095">
        <f>HYPERLINK("https://www.ebi.ac.uk/ols/ontologies/uberon/terms?iri=http://purl.obolibrary.org/obo/UBERON_0010314","structure with developmental contribution from neural crest")</f>
        <v/>
      </c>
      <c r="B4095" t="inlineStr">
        <is>
          <t>&lt;http://purl.obolibrary.org/obo/UBERON_0010314&gt;</t>
        </is>
      </c>
      <c r="C4095" t="inlineStr">
        <is>
          <t>mesencephalic nucleus of trigeminal nerve, pontine part</t>
        </is>
      </c>
      <c r="D4095" t="inlineStr">
        <is>
          <t>&lt;http://purl.obolibrary.org/obo/DHBA_12443&gt;</t>
        </is>
      </c>
    </row>
    <row r="4096">
      <c r="A4096">
        <f>HYPERLINK("https://www.ebi.ac.uk/ols/ontologies/uberon/terms?iri=http://purl.obolibrary.org/obo/UBERON_0010314","structure with developmental contribution from neural crest")</f>
        <v/>
      </c>
      <c r="B4096" t="inlineStr">
        <is>
          <t>&lt;http://purl.obolibrary.org/obo/UBERON_0010314&gt;</t>
        </is>
      </c>
      <c r="C4096" t="inlineStr">
        <is>
          <t>principal sensory nucleus of trigeminal nerve</t>
        </is>
      </c>
      <c r="D4096" t="inlineStr">
        <is>
          <t>&lt;http://purl.obolibrary.org/obo/DHBA_12444&gt;</t>
        </is>
      </c>
    </row>
    <row r="4097">
      <c r="A4097">
        <f>HYPERLINK("https://www.ebi.ac.uk/ols/ontologies/uberon/terms?iri=http://purl.obolibrary.org/obo/UBERON_0010314","structure with developmental contribution from neural crest")</f>
        <v/>
      </c>
      <c r="B4097" t="inlineStr">
        <is>
          <t>&lt;http://purl.obolibrary.org/obo/UBERON_0010314&gt;</t>
        </is>
      </c>
      <c r="C4097" t="inlineStr">
        <is>
          <t>dorsomedial nucleus of Pr5</t>
        </is>
      </c>
      <c r="D4097" t="inlineStr">
        <is>
          <t>&lt;http://purl.obolibrary.org/obo/DHBA_12445&gt;</t>
        </is>
      </c>
    </row>
    <row r="4098">
      <c r="A4098">
        <f>HYPERLINK("https://www.ebi.ac.uk/ols/ontologies/uberon/terms?iri=http://purl.obolibrary.org/obo/UBERON_0010314","structure with developmental contribution from neural crest")</f>
        <v/>
      </c>
      <c r="B4098" t="inlineStr">
        <is>
          <t>&lt;http://purl.obolibrary.org/obo/UBERON_0010314&gt;</t>
        </is>
      </c>
      <c r="C4098" t="inlineStr">
        <is>
          <t>ventrolateral nucleus of Pr5</t>
        </is>
      </c>
      <c r="D4098" t="inlineStr">
        <is>
          <t>&lt;http://purl.obolibrary.org/obo/DHBA_12446&gt;</t>
        </is>
      </c>
    </row>
    <row r="4099">
      <c r="A4099">
        <f>HYPERLINK("https://www.ebi.ac.uk/ols/ontologies/uberon/terms?iri=http://purl.obolibrary.org/obo/UBERON_0010314","structure with developmental contribution from neural crest")</f>
        <v/>
      </c>
      <c r="B4099" t="inlineStr">
        <is>
          <t>&lt;http://purl.obolibrary.org/obo/UBERON_0010314&gt;</t>
        </is>
      </c>
      <c r="C4099" t="inlineStr">
        <is>
          <t>spinal nucleus of trigeminal nerve, oral subnucleus</t>
        </is>
      </c>
      <c r="D4099" t="inlineStr">
        <is>
          <t>&lt;http://purl.obolibrary.org/obo/DHBA_12447&gt;</t>
        </is>
      </c>
    </row>
    <row r="4100">
      <c r="A4100">
        <f>HYPERLINK("https://www.ebi.ac.uk/ols/ontologies/uberon/terms?iri=http://purl.obolibrary.org/obo/UBERON_0010314","structure with developmental contribution from neural crest")</f>
        <v/>
      </c>
      <c r="B4100" t="inlineStr">
        <is>
          <t>&lt;http://purl.obolibrary.org/obo/UBERON_0010314&gt;</t>
        </is>
      </c>
      <c r="C4100" t="inlineStr">
        <is>
          <t>vestibular nuclei in pons</t>
        </is>
      </c>
      <c r="D4100" t="inlineStr">
        <is>
          <t>&lt;http://purl.obolibrary.org/obo/DHBA_12448&gt;</t>
        </is>
      </c>
    </row>
    <row r="4101">
      <c r="A4101">
        <f>HYPERLINK("https://www.ebi.ac.uk/ols/ontologies/uberon/terms?iri=http://purl.obolibrary.org/obo/UBERON_0010314","structure with developmental contribution from neural crest")</f>
        <v/>
      </c>
      <c r="B4101" t="inlineStr">
        <is>
          <t>&lt;http://purl.obolibrary.org/obo/UBERON_0010314&gt;</t>
        </is>
      </c>
      <c r="C4101" t="inlineStr">
        <is>
          <t>lateral vestibular nucleus</t>
        </is>
      </c>
      <c r="D4101" t="inlineStr">
        <is>
          <t>&lt;http://purl.obolibrary.org/obo/DHBA_12449&gt;</t>
        </is>
      </c>
    </row>
    <row r="4102">
      <c r="A4102">
        <f>HYPERLINK("https://www.ebi.ac.uk/ols/ontologies/uberon/terms?iri=http://purl.obolibrary.org/obo/UBERON_0010314","structure with developmental contribution from neural crest")</f>
        <v/>
      </c>
      <c r="B4102" t="inlineStr">
        <is>
          <t>&lt;http://purl.obolibrary.org/obo/UBERON_0010314&gt;</t>
        </is>
      </c>
      <c r="C4102" t="inlineStr">
        <is>
          <t>lateral vestibular nucleus, magnocellular part</t>
        </is>
      </c>
      <c r="D4102" t="inlineStr">
        <is>
          <t>&lt;http://purl.obolibrary.org/obo/DHBA_12450&gt;</t>
        </is>
      </c>
    </row>
    <row r="4103">
      <c r="A4103">
        <f>HYPERLINK("https://www.ebi.ac.uk/ols/ontologies/uberon/terms?iri=http://purl.obolibrary.org/obo/UBERON_0010314","structure with developmental contribution from neural crest")</f>
        <v/>
      </c>
      <c r="B4103" t="inlineStr">
        <is>
          <t>&lt;http://purl.obolibrary.org/obo/UBERON_0010314&gt;</t>
        </is>
      </c>
      <c r="C4103" t="inlineStr">
        <is>
          <t>lateral vestibular nucleus, parvicellular part</t>
        </is>
      </c>
      <c r="D4103" t="inlineStr">
        <is>
          <t>&lt;http://purl.obolibrary.org/obo/DHBA_12451&gt;</t>
        </is>
      </c>
    </row>
    <row r="4104">
      <c r="A4104">
        <f>HYPERLINK("https://www.ebi.ac.uk/ols/ontologies/uberon/terms?iri=http://purl.obolibrary.org/obo/UBERON_0010314","structure with developmental contribution from neural crest")</f>
        <v/>
      </c>
      <c r="B4104" t="inlineStr">
        <is>
          <t>&lt;http://purl.obolibrary.org/obo/UBERON_0010314&gt;</t>
        </is>
      </c>
      <c r="C4104" t="inlineStr">
        <is>
          <t>superior vestibular nucleus</t>
        </is>
      </c>
      <c r="D4104" t="inlineStr">
        <is>
          <t>&lt;http://purl.obolibrary.org/obo/DHBA_12452&gt;</t>
        </is>
      </c>
    </row>
    <row r="4105">
      <c r="A4105">
        <f>HYPERLINK("https://www.ebi.ac.uk/ols/ontologies/uberon/terms?iri=http://purl.obolibrary.org/obo/UBERON_0010314","structure with developmental contribution from neural crest")</f>
        <v/>
      </c>
      <c r="B4105" t="inlineStr">
        <is>
          <t>&lt;http://purl.obolibrary.org/obo/UBERON_0010314&gt;</t>
        </is>
      </c>
      <c r="C4105" t="inlineStr">
        <is>
          <t>auditory relay nuclei in pons</t>
        </is>
      </c>
      <c r="D4105" t="inlineStr">
        <is>
          <t>&lt;http://purl.obolibrary.org/obo/DHBA_12453&gt;</t>
        </is>
      </c>
    </row>
    <row r="4106">
      <c r="A4106">
        <f>HYPERLINK("https://www.ebi.ac.uk/ols/ontologies/uberon/terms?iri=http://purl.obolibrary.org/obo/UBERON_0010314","structure with developmental contribution from neural crest")</f>
        <v/>
      </c>
      <c r="B4106" t="inlineStr">
        <is>
          <t>&lt;http://purl.obolibrary.org/obo/UBERON_0010314&gt;</t>
        </is>
      </c>
      <c r="C4106" t="inlineStr">
        <is>
          <t>nuclei of lateral lemniscus</t>
        </is>
      </c>
      <c r="D4106" t="inlineStr">
        <is>
          <t>&lt;http://purl.obolibrary.org/obo/DHBA_12454&gt;</t>
        </is>
      </c>
    </row>
    <row r="4107">
      <c r="A4107">
        <f>HYPERLINK("https://www.ebi.ac.uk/ols/ontologies/uberon/terms?iri=http://purl.obolibrary.org/obo/UBERON_0010314","structure with developmental contribution from neural crest")</f>
        <v/>
      </c>
      <c r="B4107" t="inlineStr">
        <is>
          <t>&lt;http://purl.obolibrary.org/obo/UBERON_0010314&gt;</t>
        </is>
      </c>
      <c r="C4107" t="inlineStr">
        <is>
          <t>nucleus of trapezoid body</t>
        </is>
      </c>
      <c r="D4107" t="inlineStr">
        <is>
          <t>&lt;http://purl.obolibrary.org/obo/DHBA_12458&gt;</t>
        </is>
      </c>
    </row>
    <row r="4108">
      <c r="A4108">
        <f>HYPERLINK("https://www.ebi.ac.uk/ols/ontologies/uberon/terms?iri=http://purl.obolibrary.org/obo/UBERON_0010314","structure with developmental contribution from neural crest")</f>
        <v/>
      </c>
      <c r="B4108" t="inlineStr">
        <is>
          <t>&lt;http://purl.obolibrary.org/obo/UBERON_0010314&gt;</t>
        </is>
      </c>
      <c r="C4108" t="inlineStr">
        <is>
          <t>lateral nucleus of trapezoid body</t>
        </is>
      </c>
      <c r="D4108" t="inlineStr">
        <is>
          <t>&lt;http://purl.obolibrary.org/obo/DHBA_12459&gt;</t>
        </is>
      </c>
    </row>
    <row r="4109">
      <c r="A4109">
        <f>HYPERLINK("https://www.ebi.ac.uk/ols/ontologies/uberon/terms?iri=http://purl.obolibrary.org/obo/UBERON_0010314","structure with developmental contribution from neural crest")</f>
        <v/>
      </c>
      <c r="B4109" t="inlineStr">
        <is>
          <t>&lt;http://purl.obolibrary.org/obo/UBERON_0010314&gt;</t>
        </is>
      </c>
      <c r="C4109" t="inlineStr">
        <is>
          <t>superior paraolivary nucleus</t>
        </is>
      </c>
      <c r="D4109" t="inlineStr">
        <is>
          <t>&lt;http://purl.obolibrary.org/obo/DHBA_12463&gt;</t>
        </is>
      </c>
    </row>
    <row r="4110">
      <c r="A4110">
        <f>HYPERLINK("https://www.ebi.ac.uk/ols/ontologies/uberon/terms?iri=http://purl.obolibrary.org/obo/UBERON_0010314","structure with developmental contribution from neural crest")</f>
        <v/>
      </c>
      <c r="B4110" t="inlineStr">
        <is>
          <t>&lt;http://purl.obolibrary.org/obo/UBERON_0010314&gt;</t>
        </is>
      </c>
      <c r="C4110" t="inlineStr">
        <is>
          <t>periolivary nuclei</t>
        </is>
      </c>
      <c r="D4110" t="inlineStr">
        <is>
          <t>&lt;http://purl.obolibrary.org/obo/DHBA_12464&gt;</t>
        </is>
      </c>
    </row>
    <row r="4111">
      <c r="A4111">
        <f>HYPERLINK("https://www.ebi.ac.uk/ols/ontologies/uberon/terms?iri=http://purl.obolibrary.org/obo/UBERON_0010314","structure with developmental contribution from neural crest")</f>
        <v/>
      </c>
      <c r="B4111" t="inlineStr">
        <is>
          <t>&lt;http://purl.obolibrary.org/obo/UBERON_0010314&gt;</t>
        </is>
      </c>
      <c r="C4111" t="inlineStr">
        <is>
          <t>medial periolivary nucleus</t>
        </is>
      </c>
      <c r="D4111" t="inlineStr">
        <is>
          <t>&lt;http://purl.obolibrary.org/obo/DHBA_12466&gt;</t>
        </is>
      </c>
    </row>
    <row r="4112">
      <c r="A4112">
        <f>HYPERLINK("https://www.ebi.ac.uk/ols/ontologies/uberon/terms?iri=http://purl.obolibrary.org/obo/UBERON_0010314","structure with developmental contribution from neural crest")</f>
        <v/>
      </c>
      <c r="B4112" t="inlineStr">
        <is>
          <t>&lt;http://purl.obolibrary.org/obo/UBERON_0010314&gt;</t>
        </is>
      </c>
      <c r="C4112" t="inlineStr">
        <is>
          <t>retro-olivary cell group</t>
        </is>
      </c>
      <c r="D4112" t="inlineStr">
        <is>
          <t>&lt;http://purl.obolibrary.org/obo/DHBA_12467&gt;</t>
        </is>
      </c>
    </row>
    <row r="4113">
      <c r="A4113">
        <f>HYPERLINK("https://www.ebi.ac.uk/ols/ontologies/uberon/terms?iri=http://purl.obolibrary.org/obo/UBERON_0010314","structure with developmental contribution from neural crest")</f>
        <v/>
      </c>
      <c r="B4113" t="inlineStr">
        <is>
          <t>&lt;http://purl.obolibrary.org/obo/UBERON_0010314&gt;</t>
        </is>
      </c>
      <c r="C4113" t="inlineStr">
        <is>
          <t>lateral superior olivary nucleus</t>
        </is>
      </c>
      <c r="D4113" t="inlineStr">
        <is>
          <t>&lt;http://purl.obolibrary.org/obo/DHBA_12469&gt;</t>
        </is>
      </c>
    </row>
    <row r="4114">
      <c r="A4114">
        <f>HYPERLINK("https://www.ebi.ac.uk/ols/ontologies/uberon/terms?iri=http://purl.obolibrary.org/obo/UBERON_0010314","structure with developmental contribution from neural crest")</f>
        <v/>
      </c>
      <c r="B4114" t="inlineStr">
        <is>
          <t>&lt;http://purl.obolibrary.org/obo/UBERON_0010314&gt;</t>
        </is>
      </c>
      <c r="C4114" t="inlineStr">
        <is>
          <t>medial superior olive</t>
        </is>
      </c>
      <c r="D4114" t="inlineStr">
        <is>
          <t>&lt;http://purl.obolibrary.org/obo/DHBA_12470&gt;</t>
        </is>
      </c>
    </row>
    <row r="4115">
      <c r="A4115">
        <f>HYPERLINK("https://www.ebi.ac.uk/ols/ontologies/uberon/terms?iri=http://purl.obolibrary.org/obo/UBERON_0010314","structure with developmental contribution from neural crest")</f>
        <v/>
      </c>
      <c r="B4115" t="inlineStr">
        <is>
          <t>&lt;http://purl.obolibrary.org/obo/UBERON_0010314&gt;</t>
        </is>
      </c>
      <c r="C4115" t="inlineStr">
        <is>
          <t>raphe pontis nucleus</t>
        </is>
      </c>
      <c r="D4115" t="inlineStr">
        <is>
          <t>&lt;http://purl.obolibrary.org/obo/DHBA_12471&gt;</t>
        </is>
      </c>
    </row>
    <row r="4116">
      <c r="A4116">
        <f>HYPERLINK("https://www.ebi.ac.uk/ols/ontologies/uberon/terms?iri=http://purl.obolibrary.org/obo/UBERON_0010314","structure with developmental contribution from neural crest")</f>
        <v/>
      </c>
      <c r="B4116" t="inlineStr">
        <is>
          <t>&lt;http://purl.obolibrary.org/obo/UBERON_0010314&gt;</t>
        </is>
      </c>
      <c r="C4116" t="inlineStr">
        <is>
          <t>dorsal raphe nucleus</t>
        </is>
      </c>
      <c r="D4116" t="inlineStr">
        <is>
          <t>&lt;http://purl.obolibrary.org/obo/DHBA_12472&gt;</t>
        </is>
      </c>
    </row>
    <row r="4117">
      <c r="A4117">
        <f>HYPERLINK("https://www.ebi.ac.uk/ols/ontologies/uberon/terms?iri=http://purl.obolibrary.org/obo/UBERON_0010314","structure with developmental contribution from neural crest")</f>
        <v/>
      </c>
      <c r="B4117" t="inlineStr">
        <is>
          <t>&lt;http://purl.obolibrary.org/obo/UBERON_0010314&gt;</t>
        </is>
      </c>
      <c r="C4117" t="inlineStr">
        <is>
          <t>median raphe nucleus</t>
        </is>
      </c>
      <c r="D4117" t="inlineStr">
        <is>
          <t>&lt;http://purl.obolibrary.org/obo/DHBA_12473&gt;</t>
        </is>
      </c>
    </row>
    <row r="4118">
      <c r="A4118">
        <f>HYPERLINK("https://www.ebi.ac.uk/ols/ontologies/uberon/terms?iri=http://purl.obolibrary.org/obo/UBERON_0010314","structure with developmental contribution from neural crest")</f>
        <v/>
      </c>
      <c r="B4118" t="inlineStr">
        <is>
          <t>&lt;http://purl.obolibrary.org/obo/UBERON_0010314&gt;</t>
        </is>
      </c>
      <c r="C4118" t="inlineStr">
        <is>
          <t>paramedian raphe nucleus, reticular part</t>
        </is>
      </c>
      <c r="D4118" t="inlineStr">
        <is>
          <t>&lt;http://purl.obolibrary.org/obo/DHBA_12474&gt;</t>
        </is>
      </c>
    </row>
    <row r="4119">
      <c r="A4119">
        <f>HYPERLINK("https://www.ebi.ac.uk/ols/ontologies/uberon/terms?iri=http://purl.obolibrary.org/obo/UBERON_0010314","structure with developmental contribution from neural crest")</f>
        <v/>
      </c>
      <c r="B4119" t="inlineStr">
        <is>
          <t>&lt;http://purl.obolibrary.org/obo/UBERON_0010314&gt;</t>
        </is>
      </c>
      <c r="C4119" t="inlineStr">
        <is>
          <t>raphe pontis nucleus</t>
        </is>
      </c>
      <c r="D4119" t="inlineStr">
        <is>
          <t>&lt;http://purl.obolibrary.org/obo/DHBA_12475&gt;</t>
        </is>
      </c>
    </row>
    <row r="4120">
      <c r="A4120">
        <f>HYPERLINK("https://www.ebi.ac.uk/ols/ontologies/uberon/terms?iri=http://purl.obolibrary.org/obo/UBERON_0010314","structure with developmental contribution from neural crest")</f>
        <v/>
      </c>
      <c r="B4120" t="inlineStr">
        <is>
          <t>&lt;http://purl.obolibrary.org/obo/UBERON_0010314&gt;</t>
        </is>
      </c>
      <c r="C4120" t="inlineStr">
        <is>
          <t>raphe interpositus nucleus</t>
        </is>
      </c>
      <c r="D4120" t="inlineStr">
        <is>
          <t>&lt;http://purl.obolibrary.org/obo/DHBA_12476&gt;</t>
        </is>
      </c>
    </row>
    <row r="4121">
      <c r="A4121">
        <f>HYPERLINK("https://www.ebi.ac.uk/ols/ontologies/uberon/terms?iri=http://purl.obolibrary.org/obo/UBERON_0010314","structure with developmental contribution from neural crest")</f>
        <v/>
      </c>
      <c r="B4121" t="inlineStr">
        <is>
          <t>&lt;http://purl.obolibrary.org/obo/UBERON_0010314&gt;</t>
        </is>
      </c>
      <c r="C4121" t="inlineStr">
        <is>
          <t>parabrachial nuclei</t>
        </is>
      </c>
      <c r="D4121" t="inlineStr">
        <is>
          <t>&lt;http://purl.obolibrary.org/obo/DHBA_12481&gt;</t>
        </is>
      </c>
    </row>
    <row r="4122">
      <c r="A4122">
        <f>HYPERLINK("https://www.ebi.ac.uk/ols/ontologies/uberon/terms?iri=http://purl.obolibrary.org/obo/UBERON_0010314","structure with developmental contribution from neural crest")</f>
        <v/>
      </c>
      <c r="B4122" t="inlineStr">
        <is>
          <t>&lt;http://purl.obolibrary.org/obo/UBERON_0010314&gt;</t>
        </is>
      </c>
      <c r="C4122" t="inlineStr">
        <is>
          <t>lateral parabrachial nucleus, central part</t>
        </is>
      </c>
      <c r="D4122" t="inlineStr">
        <is>
          <t>&lt;http://purl.obolibrary.org/obo/DHBA_12483&gt;</t>
        </is>
      </c>
    </row>
    <row r="4123">
      <c r="A4123">
        <f>HYPERLINK("https://www.ebi.ac.uk/ols/ontologies/uberon/terms?iri=http://purl.obolibrary.org/obo/UBERON_0010314","structure with developmental contribution from neural crest")</f>
        <v/>
      </c>
      <c r="B4123" t="inlineStr">
        <is>
          <t>&lt;http://purl.obolibrary.org/obo/UBERON_0010314&gt;</t>
        </is>
      </c>
      <c r="C4123" t="inlineStr">
        <is>
          <t>lateral parabrachial nucleus, dorsal part</t>
        </is>
      </c>
      <c r="D4123" t="inlineStr">
        <is>
          <t>&lt;http://purl.obolibrary.org/obo/DHBA_12484&gt;</t>
        </is>
      </c>
    </row>
    <row r="4124">
      <c r="A4124">
        <f>HYPERLINK("https://www.ebi.ac.uk/ols/ontologies/uberon/terms?iri=http://purl.obolibrary.org/obo/UBERON_0010314","structure with developmental contribution from neural crest")</f>
        <v/>
      </c>
      <c r="B4124" t="inlineStr">
        <is>
          <t>&lt;http://purl.obolibrary.org/obo/UBERON_0010314&gt;</t>
        </is>
      </c>
      <c r="C4124" t="inlineStr">
        <is>
          <t>lateral parabrachial nucleus, external part</t>
        </is>
      </c>
      <c r="D4124" t="inlineStr">
        <is>
          <t>&lt;http://purl.obolibrary.org/obo/DHBA_12485&gt;</t>
        </is>
      </c>
    </row>
    <row r="4125">
      <c r="A4125">
        <f>HYPERLINK("https://www.ebi.ac.uk/ols/ontologies/uberon/terms?iri=http://purl.obolibrary.org/obo/UBERON_0010314","structure with developmental contribution from neural crest")</f>
        <v/>
      </c>
      <c r="B4125" t="inlineStr">
        <is>
          <t>&lt;http://purl.obolibrary.org/obo/UBERON_0010314&gt;</t>
        </is>
      </c>
      <c r="C4125" t="inlineStr">
        <is>
          <t>lateral parabrachial nucleus, superior part</t>
        </is>
      </c>
      <c r="D4125" t="inlineStr">
        <is>
          <t>&lt;http://purl.obolibrary.org/obo/DHBA_12486&gt;</t>
        </is>
      </c>
    </row>
    <row r="4126">
      <c r="A4126">
        <f>HYPERLINK("https://www.ebi.ac.uk/ols/ontologies/uberon/terms?iri=http://purl.obolibrary.org/obo/UBERON_0010314","structure with developmental contribution from neural crest")</f>
        <v/>
      </c>
      <c r="B4126" t="inlineStr">
        <is>
          <t>&lt;http://purl.obolibrary.org/obo/UBERON_0010314&gt;</t>
        </is>
      </c>
      <c r="C4126" t="inlineStr">
        <is>
          <t>medial parabrachial nucleus, external part</t>
        </is>
      </c>
      <c r="D4126" t="inlineStr">
        <is>
          <t>&lt;http://purl.obolibrary.org/obo/DHBA_12488&gt;</t>
        </is>
      </c>
    </row>
    <row r="4127">
      <c r="A4127">
        <f>HYPERLINK("https://www.ebi.ac.uk/ols/ontologies/uberon/terms?iri=http://purl.obolibrary.org/obo/UBERON_0010314","structure with developmental contribution from neural crest")</f>
        <v/>
      </c>
      <c r="B4127" t="inlineStr">
        <is>
          <t>&lt;http://purl.obolibrary.org/obo/UBERON_0010314&gt;</t>
        </is>
      </c>
      <c r="C4127" t="inlineStr">
        <is>
          <t>medial parabrachial nucleus, medial part</t>
        </is>
      </c>
      <c r="D4127" t="inlineStr">
        <is>
          <t>&lt;http://purl.obolibrary.org/obo/DHBA_12489&gt;</t>
        </is>
      </c>
    </row>
    <row r="4128">
      <c r="A4128">
        <f>HYPERLINK("https://www.ebi.ac.uk/ols/ontologies/uberon/terms?iri=http://purl.obolibrary.org/obo/UBERON_0010314","structure with developmental contribution from neural crest")</f>
        <v/>
      </c>
      <c r="B4128" t="inlineStr">
        <is>
          <t>&lt;http://purl.obolibrary.org/obo/UBERON_0010314&gt;</t>
        </is>
      </c>
      <c r="C4128" t="inlineStr">
        <is>
          <t>subpeduncular pigmented nucleus</t>
        </is>
      </c>
      <c r="D4128" t="inlineStr">
        <is>
          <t>&lt;http://purl.obolibrary.org/obo/DHBA_12490&gt;</t>
        </is>
      </c>
    </row>
    <row r="4129">
      <c r="A4129">
        <f>HYPERLINK("https://www.ebi.ac.uk/ols/ontologies/uberon/terms?iri=http://purl.obolibrary.org/obo/UBERON_0010314","structure with developmental contribution from neural crest")</f>
        <v/>
      </c>
      <c r="B4129" t="inlineStr">
        <is>
          <t>&lt;http://purl.obolibrary.org/obo/UBERON_0010314&gt;</t>
        </is>
      </c>
      <c r="C4129" t="inlineStr">
        <is>
          <t>reticular nuclei of pons</t>
        </is>
      </c>
      <c r="D4129" t="inlineStr">
        <is>
          <t>&lt;http://purl.obolibrary.org/obo/DHBA_12492&gt;</t>
        </is>
      </c>
    </row>
    <row r="4130">
      <c r="A4130">
        <f>HYPERLINK("https://www.ebi.ac.uk/ols/ontologies/uberon/terms?iri=http://purl.obolibrary.org/obo/UBERON_0010314","structure with developmental contribution from neural crest")</f>
        <v/>
      </c>
      <c r="B4130" t="inlineStr">
        <is>
          <t>&lt;http://purl.obolibrary.org/obo/UBERON_0010314&gt;</t>
        </is>
      </c>
      <c r="C4130" t="inlineStr">
        <is>
          <t>pontine reticular nucleus, caudal part</t>
        </is>
      </c>
      <c r="D4130" t="inlineStr">
        <is>
          <t>&lt;http://purl.obolibrary.org/obo/DHBA_12493&gt;</t>
        </is>
      </c>
    </row>
    <row r="4131">
      <c r="A4131">
        <f>HYPERLINK("https://www.ebi.ac.uk/ols/ontologies/uberon/terms?iri=http://purl.obolibrary.org/obo/UBERON_0010314","structure with developmental contribution from neural crest")</f>
        <v/>
      </c>
      <c r="B4131" t="inlineStr">
        <is>
          <t>&lt;http://purl.obolibrary.org/obo/UBERON_0010314&gt;</t>
        </is>
      </c>
      <c r="C4131" t="inlineStr">
        <is>
          <t>pontine reticular nucleus, oral part</t>
        </is>
      </c>
      <c r="D4131" t="inlineStr">
        <is>
          <t>&lt;http://purl.obolibrary.org/obo/DHBA_12494&gt;</t>
        </is>
      </c>
    </row>
    <row r="4132">
      <c r="A4132">
        <f>HYPERLINK("https://www.ebi.ac.uk/ols/ontologies/uberon/terms?iri=http://purl.obolibrary.org/obo/UBERON_0010314","structure with developmental contribution from neural crest")</f>
        <v/>
      </c>
      <c r="B4132" t="inlineStr">
        <is>
          <t>&lt;http://purl.obolibrary.org/obo/UBERON_0010314&gt;</t>
        </is>
      </c>
      <c r="C4132" t="inlineStr">
        <is>
          <t>paralemniscal nucleus</t>
        </is>
      </c>
      <c r="D4132" t="inlineStr">
        <is>
          <t>&lt;http://purl.obolibrary.org/obo/DHBA_12495&gt;</t>
        </is>
      </c>
    </row>
    <row r="4133">
      <c r="A4133">
        <f>HYPERLINK("https://www.ebi.ac.uk/ols/ontologies/uberon/terms?iri=http://purl.obolibrary.org/obo/UBERON_0010314","structure with developmental contribution from neural crest")</f>
        <v/>
      </c>
      <c r="B4133" t="inlineStr">
        <is>
          <t>&lt;http://purl.obolibrary.org/obo/UBERON_0010314&gt;</t>
        </is>
      </c>
      <c r="C4133" t="inlineStr">
        <is>
          <t>paramedian reticular nucleus</t>
        </is>
      </c>
      <c r="D4133" t="inlineStr">
        <is>
          <t>&lt;http://purl.obolibrary.org/obo/DHBA_12496&gt;</t>
        </is>
      </c>
    </row>
    <row r="4134">
      <c r="A4134">
        <f>HYPERLINK("https://www.ebi.ac.uk/ols/ontologies/uberon/terms?iri=http://purl.obolibrary.org/obo/UBERON_0010314","structure with developmental contribution from neural crest")</f>
        <v/>
      </c>
      <c r="B4134" t="inlineStr">
        <is>
          <t>&lt;http://purl.obolibrary.org/obo/UBERON_0010314&gt;</t>
        </is>
      </c>
      <c r="C4134" t="inlineStr">
        <is>
          <t>reticulotegmental nucleus</t>
        </is>
      </c>
      <c r="D4134" t="inlineStr">
        <is>
          <t>&lt;http://purl.obolibrary.org/obo/DHBA_12497&gt;</t>
        </is>
      </c>
    </row>
    <row r="4135">
      <c r="A4135">
        <f>HYPERLINK("https://www.ebi.ac.uk/ols/ontologies/uberon/terms?iri=http://purl.obolibrary.org/obo/UBERON_0010314","structure with developmental contribution from neural crest")</f>
        <v/>
      </c>
      <c r="B4135" t="inlineStr">
        <is>
          <t>&lt;http://purl.obolibrary.org/obo/UBERON_0010314&gt;</t>
        </is>
      </c>
      <c r="C4135" t="inlineStr">
        <is>
          <t>group of noradrenergic neurons in pons</t>
        </is>
      </c>
      <c r="D4135" t="inlineStr">
        <is>
          <t>&lt;http://purl.obolibrary.org/obo/DHBA_12498&gt;</t>
        </is>
      </c>
    </row>
    <row r="4136">
      <c r="A4136">
        <f>HYPERLINK("https://www.ebi.ac.uk/ols/ontologies/uberon/terms?iri=http://purl.obolibrary.org/obo/UBERON_0010314","structure with developmental contribution from neural crest")</f>
        <v/>
      </c>
      <c r="B4136" t="inlineStr">
        <is>
          <t>&lt;http://purl.obolibrary.org/obo/UBERON_0010314&gt;</t>
        </is>
      </c>
      <c r="C4136" t="inlineStr">
        <is>
          <t>nucleus coeruleus</t>
        </is>
      </c>
      <c r="D4136" t="inlineStr">
        <is>
          <t>&lt;http://purl.obolibrary.org/obo/DHBA_12499&gt;</t>
        </is>
      </c>
    </row>
    <row r="4137">
      <c r="A4137">
        <f>HYPERLINK("https://www.ebi.ac.uk/ols/ontologies/uberon/terms?iri=http://purl.obolibrary.org/obo/UBERON_0010314","structure with developmental contribution from neural crest")</f>
        <v/>
      </c>
      <c r="B4137" t="inlineStr">
        <is>
          <t>&lt;http://purl.obolibrary.org/obo/UBERON_0010314&gt;</t>
        </is>
      </c>
      <c r="C4137" t="inlineStr">
        <is>
          <t>subcoeruleus nucleus</t>
        </is>
      </c>
      <c r="D4137" t="inlineStr">
        <is>
          <t>&lt;http://purl.obolibrary.org/obo/DHBA_12500&gt;</t>
        </is>
      </c>
    </row>
    <row r="4138">
      <c r="A4138">
        <f>HYPERLINK("https://www.ebi.ac.uk/ols/ontologies/uberon/terms?iri=http://purl.obolibrary.org/obo/UBERON_0010314","structure with developmental contribution from neural crest")</f>
        <v/>
      </c>
      <c r="B4138" t="inlineStr">
        <is>
          <t>&lt;http://purl.obolibrary.org/obo/UBERON_0010314&gt;</t>
        </is>
      </c>
      <c r="C4138" t="inlineStr">
        <is>
          <t>subcoeruleus nucleus, dorsal part</t>
        </is>
      </c>
      <c r="D4138" t="inlineStr">
        <is>
          <t>&lt;http://purl.obolibrary.org/obo/DHBA_12501&gt;</t>
        </is>
      </c>
    </row>
    <row r="4139">
      <c r="A4139">
        <f>HYPERLINK("https://www.ebi.ac.uk/ols/ontologies/uberon/terms?iri=http://purl.obolibrary.org/obo/UBERON_0010314","structure with developmental contribution from neural crest")</f>
        <v/>
      </c>
      <c r="B4139" t="inlineStr">
        <is>
          <t>&lt;http://purl.obolibrary.org/obo/UBERON_0010314&gt;</t>
        </is>
      </c>
      <c r="C4139" t="inlineStr">
        <is>
          <t>subcoeruleus nucleus, ventral part</t>
        </is>
      </c>
      <c r="D4139" t="inlineStr">
        <is>
          <t>&lt;http://purl.obolibrary.org/obo/DHBA_12502&gt;</t>
        </is>
      </c>
    </row>
    <row r="4140">
      <c r="A4140">
        <f>HYPERLINK("https://www.ebi.ac.uk/ols/ontologies/uberon/terms?iri=http://purl.obolibrary.org/obo/UBERON_0010314","structure with developmental contribution from neural crest")</f>
        <v/>
      </c>
      <c r="B4140" t="inlineStr">
        <is>
          <t>&lt;http://purl.obolibrary.org/obo/UBERON_0010314&gt;</t>
        </is>
      </c>
      <c r="C4140" t="inlineStr">
        <is>
          <t>other nuclei in pontine tegmentum</t>
        </is>
      </c>
      <c r="D4140" t="inlineStr">
        <is>
          <t>&lt;http://purl.obolibrary.org/obo/DHBA_12503&gt;</t>
        </is>
      </c>
    </row>
    <row r="4141">
      <c r="A4141">
        <f>HYPERLINK("https://www.ebi.ac.uk/ols/ontologies/uberon/terms?iri=http://purl.obolibrary.org/obo/UBERON_0010314","structure with developmental contribution from neural crest")</f>
        <v/>
      </c>
      <c r="B4141" t="inlineStr">
        <is>
          <t>&lt;http://purl.obolibrary.org/obo/UBERON_0010314&gt;</t>
        </is>
      </c>
      <c r="C4141" t="inlineStr">
        <is>
          <t>accessory trigeminal nucleus</t>
        </is>
      </c>
      <c r="D4141" t="inlineStr">
        <is>
          <t>&lt;http://purl.obolibrary.org/obo/DHBA_12504&gt;</t>
        </is>
      </c>
    </row>
    <row r="4142">
      <c r="A4142">
        <f>HYPERLINK("https://www.ebi.ac.uk/ols/ontologies/uberon/terms?iri=http://purl.obolibrary.org/obo/UBERON_0010314","structure with developmental contribution from neural crest")</f>
        <v/>
      </c>
      <c r="B4142" t="inlineStr">
        <is>
          <t>&lt;http://purl.obolibrary.org/obo/UBERON_0010314&gt;</t>
        </is>
      </c>
      <c r="C4142" t="inlineStr">
        <is>
          <t>alar interstitial nucleus</t>
        </is>
      </c>
      <c r="D4142" t="inlineStr">
        <is>
          <t>&lt;http://purl.obolibrary.org/obo/DHBA_12505&gt;</t>
        </is>
      </c>
    </row>
    <row r="4143">
      <c r="A4143">
        <f>HYPERLINK("https://www.ebi.ac.uk/ols/ontologies/uberon/terms?iri=http://purl.obolibrary.org/obo/UBERON_0010314","structure with developmental contribution from neural crest")</f>
        <v/>
      </c>
      <c r="B4143" t="inlineStr">
        <is>
          <t>&lt;http://purl.obolibrary.org/obo/UBERON_0010314&gt;</t>
        </is>
      </c>
      <c r="C4143" t="inlineStr">
        <is>
          <t>Barrington's nucleus</t>
        </is>
      </c>
      <c r="D4143" t="inlineStr">
        <is>
          <t>&lt;http://purl.obolibrary.org/obo/DHBA_12506&gt;</t>
        </is>
      </c>
    </row>
    <row r="4144">
      <c r="A4144">
        <f>HYPERLINK("https://www.ebi.ac.uk/ols/ontologies/uberon/terms?iri=http://purl.obolibrary.org/obo/UBERON_0010314","structure with developmental contribution from neural crest")</f>
        <v/>
      </c>
      <c r="B4144" t="inlineStr">
        <is>
          <t>&lt;http://purl.obolibrary.org/obo/UBERON_0010314&gt;</t>
        </is>
      </c>
      <c r="C4144" t="inlineStr">
        <is>
          <t>central nucleus of acoustic tract</t>
        </is>
      </c>
      <c r="D4144" t="inlineStr">
        <is>
          <t>&lt;http://purl.obolibrary.org/obo/DHBA_12507&gt;</t>
        </is>
      </c>
    </row>
    <row r="4145">
      <c r="A4145">
        <f>HYPERLINK("https://www.ebi.ac.uk/ols/ontologies/uberon/terms?iri=http://purl.obolibrary.org/obo/UBERON_0010314","structure with developmental contribution from neural crest")</f>
        <v/>
      </c>
      <c r="B4145" t="inlineStr">
        <is>
          <t>&lt;http://purl.obolibrary.org/obo/UBERON_0010314&gt;</t>
        </is>
      </c>
      <c r="C4145" t="inlineStr">
        <is>
          <t>dorsal tegmental nucleus</t>
        </is>
      </c>
      <c r="D4145" t="inlineStr">
        <is>
          <t>&lt;http://purl.obolibrary.org/obo/DHBA_12508&gt;</t>
        </is>
      </c>
    </row>
    <row r="4146">
      <c r="A4146">
        <f>HYPERLINK("https://www.ebi.ac.uk/ols/ontologies/uberon/terms?iri=http://purl.obolibrary.org/obo/UBERON_0010314","structure with developmental contribution from neural crest")</f>
        <v/>
      </c>
      <c r="B4146" t="inlineStr">
        <is>
          <t>&lt;http://purl.obolibrary.org/obo/UBERON_0010314&gt;</t>
        </is>
      </c>
      <c r="C4146" t="inlineStr">
        <is>
          <t>dorsal tegmental nucleus, central part</t>
        </is>
      </c>
      <c r="D4146" t="inlineStr">
        <is>
          <t>&lt;http://purl.obolibrary.org/obo/DHBA_12509&gt;</t>
        </is>
      </c>
    </row>
    <row r="4147">
      <c r="A4147">
        <f>HYPERLINK("https://www.ebi.ac.uk/ols/ontologies/uberon/terms?iri=http://purl.obolibrary.org/obo/UBERON_0010314","structure with developmental contribution from neural crest")</f>
        <v/>
      </c>
      <c r="B4147" t="inlineStr">
        <is>
          <t>&lt;http://purl.obolibrary.org/obo/UBERON_0010314&gt;</t>
        </is>
      </c>
      <c r="C4147" t="inlineStr">
        <is>
          <t>dorsal tegmental nucleus, pericentral part</t>
        </is>
      </c>
      <c r="D4147" t="inlineStr">
        <is>
          <t>&lt;http://purl.obolibrary.org/obo/DHBA_12510&gt;</t>
        </is>
      </c>
    </row>
    <row r="4148">
      <c r="A4148">
        <f>HYPERLINK("https://www.ebi.ac.uk/ols/ontologies/uberon/terms?iri=http://purl.obolibrary.org/obo/UBERON_0010314","structure with developmental contribution from neural crest")</f>
        <v/>
      </c>
      <c r="B4148" t="inlineStr">
        <is>
          <t>&lt;http://purl.obolibrary.org/obo/UBERON_0010314&gt;</t>
        </is>
      </c>
      <c r="C4148" t="inlineStr">
        <is>
          <t>epicoeruleus nucleus</t>
        </is>
      </c>
      <c r="D4148" t="inlineStr">
        <is>
          <t>&lt;http://purl.obolibrary.org/obo/DHBA_12512&gt;</t>
        </is>
      </c>
    </row>
    <row r="4149">
      <c r="A4149">
        <f>HYPERLINK("https://www.ebi.ac.uk/ols/ontologies/uberon/terms?iri=http://purl.obolibrary.org/obo/UBERON_0010314","structure with developmental contribution from neural crest")</f>
        <v/>
      </c>
      <c r="B4149" t="inlineStr">
        <is>
          <t>&lt;http://purl.obolibrary.org/obo/UBERON_0010314&gt;</t>
        </is>
      </c>
      <c r="C4149" t="inlineStr">
        <is>
          <t>pontine gamma nucleus</t>
        </is>
      </c>
      <c r="D4149" t="inlineStr">
        <is>
          <t>&lt;http://purl.obolibrary.org/obo/DHBA_12513&gt;</t>
        </is>
      </c>
    </row>
    <row r="4150">
      <c r="A4150">
        <f>HYPERLINK("https://www.ebi.ac.uk/ols/ontologies/uberon/terms?iri=http://purl.obolibrary.org/obo/UBERON_0010314","structure with developmental contribution from neural crest")</f>
        <v/>
      </c>
      <c r="B4150" t="inlineStr">
        <is>
          <t>&lt;http://purl.obolibrary.org/obo/UBERON_0010314&gt;</t>
        </is>
      </c>
      <c r="C4150" t="inlineStr">
        <is>
          <t>intermediate interstitial nucleus of medial longitudinal fasciculus</t>
        </is>
      </c>
      <c r="D4150" t="inlineStr">
        <is>
          <t>&lt;http://purl.obolibrary.org/obo/DHBA_12514&gt;</t>
        </is>
      </c>
    </row>
    <row r="4151">
      <c r="A4151">
        <f>HYPERLINK("https://www.ebi.ac.uk/ols/ontologies/uberon/terms?iri=http://purl.obolibrary.org/obo/UBERON_0010314","structure with developmental contribution from neural crest")</f>
        <v/>
      </c>
      <c r="B4151" t="inlineStr">
        <is>
          <t>&lt;http://purl.obolibrary.org/obo/UBERON_0010314&gt;</t>
        </is>
      </c>
      <c r="C4151" t="inlineStr">
        <is>
          <t>interstitial nucleus of medial longitudinal fasciculus</t>
        </is>
      </c>
      <c r="D4151" t="inlineStr">
        <is>
          <t>&lt;http://purl.obolibrary.org/obo/DHBA_12515&gt;</t>
        </is>
      </c>
    </row>
    <row r="4152">
      <c r="A4152">
        <f>HYPERLINK("https://www.ebi.ac.uk/ols/ontologies/uberon/terms?iri=http://purl.obolibrary.org/obo/UBERON_0010314","structure with developmental contribution from neural crest")</f>
        <v/>
      </c>
      <c r="B4152" t="inlineStr">
        <is>
          <t>&lt;http://purl.obolibrary.org/obo/UBERON_0010314&gt;</t>
        </is>
      </c>
      <c r="C4152" t="inlineStr">
        <is>
          <t>intertrigeminal nucleus</t>
        </is>
      </c>
      <c r="D4152" t="inlineStr">
        <is>
          <t>&lt;http://purl.obolibrary.org/obo/DHBA_12516&gt;</t>
        </is>
      </c>
    </row>
    <row r="4153">
      <c r="A4153">
        <f>HYPERLINK("https://www.ebi.ac.uk/ols/ontologies/uberon/terms?iri=http://purl.obolibrary.org/obo/UBERON_0010314","structure with developmental contribution from neural crest")</f>
        <v/>
      </c>
      <c r="B4153" t="inlineStr">
        <is>
          <t>&lt;http://purl.obolibrary.org/obo/UBERON_0010314&gt;</t>
        </is>
      </c>
      <c r="C4153" t="inlineStr">
        <is>
          <t>juxtaolivary nucleus</t>
        </is>
      </c>
      <c r="D4153" t="inlineStr">
        <is>
          <t>&lt;http://purl.obolibrary.org/obo/DHBA_12517&gt;</t>
        </is>
      </c>
    </row>
    <row r="4154">
      <c r="A4154">
        <f>HYPERLINK("https://www.ebi.ac.uk/ols/ontologies/uberon/terms?iri=http://purl.obolibrary.org/obo/UBERON_0010314","structure with developmental contribution from neural crest")</f>
        <v/>
      </c>
      <c r="B4154" t="inlineStr">
        <is>
          <t>&lt;http://purl.obolibrary.org/obo/UBERON_0010314&gt;</t>
        </is>
      </c>
      <c r="C4154" t="inlineStr">
        <is>
          <t>laterodorsal tegmental nucleus</t>
        </is>
      </c>
      <c r="D4154" t="inlineStr">
        <is>
          <t>&lt;http://purl.obolibrary.org/obo/DHBA_12519&gt;</t>
        </is>
      </c>
    </row>
    <row r="4155">
      <c r="A4155">
        <f>HYPERLINK("https://www.ebi.ac.uk/ols/ontologies/uberon/terms?iri=http://purl.obolibrary.org/obo/UBERON_0010314","structure with developmental contribution from neural crest")</f>
        <v/>
      </c>
      <c r="B4155" t="inlineStr">
        <is>
          <t>&lt;http://purl.obolibrary.org/obo/UBERON_0010314&gt;</t>
        </is>
      </c>
      <c r="C4155" t="inlineStr">
        <is>
          <t>laterodorsal tegmental nucleus, dorsal part</t>
        </is>
      </c>
      <c r="D4155" t="inlineStr">
        <is>
          <t>&lt;http://purl.obolibrary.org/obo/DHBA_12520&gt;</t>
        </is>
      </c>
    </row>
    <row r="4156">
      <c r="A4156">
        <f>HYPERLINK("https://www.ebi.ac.uk/ols/ontologies/uberon/terms?iri=http://purl.obolibrary.org/obo/UBERON_0010314","structure with developmental contribution from neural crest")</f>
        <v/>
      </c>
      <c r="B4156" t="inlineStr">
        <is>
          <t>&lt;http://purl.obolibrary.org/obo/UBERON_0010314&gt;</t>
        </is>
      </c>
      <c r="C4156" t="inlineStr">
        <is>
          <t>laterodorsal tegmental nucleus, ventral part</t>
        </is>
      </c>
      <c r="D4156" t="inlineStr">
        <is>
          <t>&lt;http://purl.obolibrary.org/obo/DHBA_12521&gt;</t>
        </is>
      </c>
    </row>
    <row r="4157">
      <c r="A4157">
        <f>HYPERLINK("https://www.ebi.ac.uk/ols/ontologies/uberon/terms?iri=http://purl.obolibrary.org/obo/UBERON_0010314","structure with developmental contribution from neural crest")</f>
        <v/>
      </c>
      <c r="B4157" t="inlineStr">
        <is>
          <t>&lt;http://purl.obolibrary.org/obo/UBERON_0010314&gt;</t>
        </is>
      </c>
      <c r="C4157" t="inlineStr">
        <is>
          <t>nucleus K</t>
        </is>
      </c>
      <c r="D4157" t="inlineStr">
        <is>
          <t>&lt;http://purl.obolibrary.org/obo/DHBA_12522&gt;</t>
        </is>
      </c>
    </row>
    <row r="4158">
      <c r="A4158">
        <f>HYPERLINK("https://www.ebi.ac.uk/ols/ontologies/uberon/terms?iri=http://purl.obolibrary.org/obo/UBERON_0010314","structure with developmental contribution from neural crest")</f>
        <v/>
      </c>
      <c r="B4158" t="inlineStr">
        <is>
          <t>&lt;http://purl.obolibrary.org/obo/UBERON_0010314&gt;</t>
        </is>
      </c>
      <c r="C4158" t="inlineStr">
        <is>
          <t>nucleus L</t>
        </is>
      </c>
      <c r="D4158" t="inlineStr">
        <is>
          <t>&lt;http://purl.obolibrary.org/obo/DHBA_12523&gt;</t>
        </is>
      </c>
    </row>
    <row r="4159">
      <c r="A4159">
        <f>HYPERLINK("https://www.ebi.ac.uk/ols/ontologies/uberon/terms?iri=http://purl.obolibrary.org/obo/UBERON_0010314","structure with developmental contribution from neural crest")</f>
        <v/>
      </c>
      <c r="B4159" t="inlineStr">
        <is>
          <t>&lt;http://purl.obolibrary.org/obo/UBERON_0010314&gt;</t>
        </is>
      </c>
      <c r="C4159" t="inlineStr">
        <is>
          <t>paraabducens nucleus</t>
        </is>
      </c>
      <c r="D4159" t="inlineStr">
        <is>
          <t>&lt;http://purl.obolibrary.org/obo/DHBA_12524&gt;</t>
        </is>
      </c>
    </row>
    <row r="4160">
      <c r="A4160">
        <f>HYPERLINK("https://www.ebi.ac.uk/ols/ontologies/uberon/terms?iri=http://purl.obolibrary.org/obo/UBERON_0010314","structure with developmental contribution from neural crest")</f>
        <v/>
      </c>
      <c r="B4160" t="inlineStr">
        <is>
          <t>&lt;http://purl.obolibrary.org/obo/UBERON_0010314&gt;</t>
        </is>
      </c>
      <c r="C4160" t="inlineStr">
        <is>
          <t>pericuneate nuclei</t>
        </is>
      </c>
      <c r="D4160" t="inlineStr">
        <is>
          <t>&lt;http://purl.obolibrary.org/obo/DHBA_12525&gt;</t>
        </is>
      </c>
    </row>
    <row r="4161">
      <c r="A4161">
        <f>HYPERLINK("https://www.ebi.ac.uk/ols/ontologies/uberon/terms?iri=http://purl.obolibrary.org/obo/UBERON_0010314","structure with developmental contribution from neural crest")</f>
        <v/>
      </c>
      <c r="B4161" t="inlineStr">
        <is>
          <t>&lt;http://purl.obolibrary.org/obo/UBERON_0010314&gt;</t>
        </is>
      </c>
      <c r="C4161" t="inlineStr">
        <is>
          <t>lateral pericuneate nucleus</t>
        </is>
      </c>
      <c r="D4161" t="inlineStr">
        <is>
          <t>&lt;http://purl.obolibrary.org/obo/DHBA_12526&gt;</t>
        </is>
      </c>
    </row>
    <row r="4162">
      <c r="A4162">
        <f>HYPERLINK("https://www.ebi.ac.uk/ols/ontologies/uberon/terms?iri=http://purl.obolibrary.org/obo/UBERON_0010314","structure with developmental contribution from neural crest")</f>
        <v/>
      </c>
      <c r="B4162" t="inlineStr">
        <is>
          <t>&lt;http://purl.obolibrary.org/obo/UBERON_0010314&gt;</t>
        </is>
      </c>
      <c r="C4162" t="inlineStr">
        <is>
          <t>medial pericuneate nucleus</t>
        </is>
      </c>
      <c r="D4162" t="inlineStr">
        <is>
          <t>&lt;http://purl.obolibrary.org/obo/DHBA_12527&gt;</t>
        </is>
      </c>
    </row>
    <row r="4163">
      <c r="A4163">
        <f>HYPERLINK("https://www.ebi.ac.uk/ols/ontologies/uberon/terms?iri=http://purl.obolibrary.org/obo/UBERON_0010314","structure with developmental contribution from neural crest")</f>
        <v/>
      </c>
      <c r="B4163" t="inlineStr">
        <is>
          <t>&lt;http://purl.obolibrary.org/obo/UBERON_0010314&gt;</t>
        </is>
      </c>
      <c r="C4163" t="inlineStr">
        <is>
          <t>pontobulbar nucleus, inferior part</t>
        </is>
      </c>
      <c r="D4163" t="inlineStr">
        <is>
          <t>&lt;http://purl.obolibrary.org/obo/DHBA_12528&gt;</t>
        </is>
      </c>
    </row>
    <row r="4164">
      <c r="A4164">
        <f>HYPERLINK("https://www.ebi.ac.uk/ols/ontologies/uberon/terms?iri=http://purl.obolibrary.org/obo/UBERON_0010314","structure with developmental contribution from neural crest")</f>
        <v/>
      </c>
      <c r="B4164" t="inlineStr">
        <is>
          <t>&lt;http://purl.obolibrary.org/obo/UBERON_0010314&gt;</t>
        </is>
      </c>
      <c r="C4164" t="inlineStr">
        <is>
          <t>peritrigeminal zone</t>
        </is>
      </c>
      <c r="D4164" t="inlineStr">
        <is>
          <t>&lt;http://purl.obolibrary.org/obo/DHBA_12529&gt;</t>
        </is>
      </c>
    </row>
    <row r="4165">
      <c r="A4165">
        <f>HYPERLINK("https://www.ebi.ac.uk/ols/ontologies/uberon/terms?iri=http://purl.obolibrary.org/obo/UBERON_0010314","structure with developmental contribution from neural crest")</f>
        <v/>
      </c>
      <c r="B4165" t="inlineStr">
        <is>
          <t>&lt;http://purl.obolibrary.org/obo/UBERON_0010314&gt;</t>
        </is>
      </c>
      <c r="C4165" t="inlineStr">
        <is>
          <t>retrofacial nucleus</t>
        </is>
      </c>
      <c r="D4165" t="inlineStr">
        <is>
          <t>&lt;http://purl.obolibrary.org/obo/DHBA_12530&gt;</t>
        </is>
      </c>
    </row>
    <row r="4166">
      <c r="A4166">
        <f>HYPERLINK("https://www.ebi.ac.uk/ols/ontologies/uberon/terms?iri=http://purl.obolibrary.org/obo/UBERON_0010314","structure with developmental contribution from neural crest")</f>
        <v/>
      </c>
      <c r="B4166" t="inlineStr">
        <is>
          <t>&lt;http://purl.obolibrary.org/obo/UBERON_0010314&gt;</t>
        </is>
      </c>
      <c r="C4166" t="inlineStr">
        <is>
          <t>retrotrapezoid nucleus</t>
        </is>
      </c>
      <c r="D4166" t="inlineStr">
        <is>
          <t>&lt;http://purl.obolibrary.org/obo/DHBA_12531&gt;</t>
        </is>
      </c>
    </row>
    <row r="4167">
      <c r="A4167">
        <f>HYPERLINK("https://www.ebi.ac.uk/ols/ontologies/uberon/terms?iri=http://purl.obolibrary.org/obo/UBERON_0010314","structure with developmental contribution from neural crest")</f>
        <v/>
      </c>
      <c r="B4167" t="inlineStr">
        <is>
          <t>&lt;http://purl.obolibrary.org/obo/UBERON_0010314&gt;</t>
        </is>
      </c>
      <c r="C4167" t="inlineStr">
        <is>
          <t>ventrolateral tegmental nucleus</t>
        </is>
      </c>
      <c r="D4167" t="inlineStr">
        <is>
          <t>&lt;http://purl.obolibrary.org/obo/DHBA_12534&gt;</t>
        </is>
      </c>
    </row>
    <row r="4168">
      <c r="A4168">
        <f>HYPERLINK("https://www.ebi.ac.uk/ols/ontologies/uberon/terms?iri=http://purl.obolibrary.org/obo/UBERON_0010314","structure with developmental contribution from neural crest")</f>
        <v/>
      </c>
      <c r="B4168" t="inlineStr">
        <is>
          <t>&lt;http://purl.obolibrary.org/obo/UBERON_0010314&gt;</t>
        </is>
      </c>
      <c r="C4168" t="inlineStr">
        <is>
          <t>arcuate nucleus of medulla oblongata</t>
        </is>
      </c>
      <c r="D4168" t="inlineStr">
        <is>
          <t>&lt;http://purl.obolibrary.org/obo/DHBA_12536&gt;</t>
        </is>
      </c>
    </row>
    <row r="4169">
      <c r="A4169">
        <f>HYPERLINK("https://www.ebi.ac.uk/ols/ontologies/uberon/terms?iri=http://purl.obolibrary.org/obo/UBERON_0010314","structure with developmental contribution from neural crest")</f>
        <v/>
      </c>
      <c r="B4169" t="inlineStr">
        <is>
          <t>&lt;http://purl.obolibrary.org/obo/UBERON_0010314&gt;</t>
        </is>
      </c>
      <c r="C4169" t="inlineStr">
        <is>
          <t>conterminal nucleus</t>
        </is>
      </c>
      <c r="D4169" t="inlineStr">
        <is>
          <t>&lt;http://purl.obolibrary.org/obo/DHBA_12537&gt;</t>
        </is>
      </c>
    </row>
    <row r="4170">
      <c r="A4170">
        <f>HYPERLINK("https://www.ebi.ac.uk/ols/ontologies/uberon/terms?iri=http://purl.obolibrary.org/obo/UBERON_0010314","structure with developmental contribution from neural crest")</f>
        <v/>
      </c>
      <c r="B4170" t="inlineStr">
        <is>
          <t>&lt;http://purl.obolibrary.org/obo/UBERON_0010314&gt;</t>
        </is>
      </c>
      <c r="C4170" t="inlineStr">
        <is>
          <t>tegmentum of medulla oblongata</t>
        </is>
      </c>
      <c r="D4170" t="inlineStr">
        <is>
          <t>&lt;http://purl.obolibrary.org/obo/DHBA_12538&gt;</t>
        </is>
      </c>
    </row>
    <row r="4171">
      <c r="A4171">
        <f>HYPERLINK("https://www.ebi.ac.uk/ols/ontologies/uberon/terms?iri=http://purl.obolibrary.org/obo/UBERON_0010314","structure with developmental contribution from neural crest")</f>
        <v/>
      </c>
      <c r="B4171" t="inlineStr">
        <is>
          <t>&lt;http://purl.obolibrary.org/obo/UBERON_0010314&gt;</t>
        </is>
      </c>
      <c r="C4171" t="inlineStr">
        <is>
          <t>efferent nuclei of cranial nerves in the medulla oblongata</t>
        </is>
      </c>
      <c r="D4171" t="inlineStr">
        <is>
          <t>&lt;http://purl.obolibrary.org/obo/DHBA_12539&gt;</t>
        </is>
      </c>
    </row>
    <row r="4172">
      <c r="A4172">
        <f>HYPERLINK("https://www.ebi.ac.uk/ols/ontologies/uberon/terms?iri=http://purl.obolibrary.org/obo/UBERON_0010314","structure with developmental contribution from neural crest")</f>
        <v/>
      </c>
      <c r="B4172" t="inlineStr">
        <is>
          <t>&lt;http://purl.obolibrary.org/obo/UBERON_0010314&gt;</t>
        </is>
      </c>
      <c r="C4172" t="inlineStr">
        <is>
          <t>ambiguus nucleus</t>
        </is>
      </c>
      <c r="D4172" t="inlineStr">
        <is>
          <t>&lt;http://purl.obolibrary.org/obo/DHBA_12540&gt;</t>
        </is>
      </c>
    </row>
    <row r="4173">
      <c r="A4173">
        <f>HYPERLINK("https://www.ebi.ac.uk/ols/ontologies/uberon/terms?iri=http://purl.obolibrary.org/obo/UBERON_0010314","structure with developmental contribution from neural crest")</f>
        <v/>
      </c>
      <c r="B4173" t="inlineStr">
        <is>
          <t>&lt;http://purl.obolibrary.org/obo/UBERON_0010314&gt;</t>
        </is>
      </c>
      <c r="C4173" t="inlineStr">
        <is>
          <t>ambiguus nucleus, compact part</t>
        </is>
      </c>
      <c r="D4173" t="inlineStr">
        <is>
          <t>&lt;http://purl.obolibrary.org/obo/DHBA_12541&gt;</t>
        </is>
      </c>
    </row>
    <row r="4174">
      <c r="A4174">
        <f>HYPERLINK("https://www.ebi.ac.uk/ols/ontologies/uberon/terms?iri=http://purl.obolibrary.org/obo/UBERON_0010314","structure with developmental contribution from neural crest")</f>
        <v/>
      </c>
      <c r="B4174" t="inlineStr">
        <is>
          <t>&lt;http://purl.obolibrary.org/obo/UBERON_0010314&gt;</t>
        </is>
      </c>
      <c r="C4174" t="inlineStr">
        <is>
          <t>ambiguus nucleus, loose part</t>
        </is>
      </c>
      <c r="D4174" t="inlineStr">
        <is>
          <t>&lt;http://purl.obolibrary.org/obo/DHBA_12542&gt;</t>
        </is>
      </c>
    </row>
    <row r="4175">
      <c r="A4175">
        <f>HYPERLINK("https://www.ebi.ac.uk/ols/ontologies/uberon/terms?iri=http://purl.obolibrary.org/obo/UBERON_0010314","structure with developmental contribution from neural crest")</f>
        <v/>
      </c>
      <c r="B4175" t="inlineStr">
        <is>
          <t>&lt;http://purl.obolibrary.org/obo/UBERON_0010314&gt;</t>
        </is>
      </c>
      <c r="C4175" t="inlineStr">
        <is>
          <t>ambiguus nucleus, semicompact part</t>
        </is>
      </c>
      <c r="D4175" t="inlineStr">
        <is>
          <t>&lt;http://purl.obolibrary.org/obo/DHBA_12543&gt;</t>
        </is>
      </c>
    </row>
    <row r="4176">
      <c r="A4176">
        <f>HYPERLINK("https://www.ebi.ac.uk/ols/ontologies/uberon/terms?iri=http://purl.obolibrary.org/obo/UBERON_0010314","structure with developmental contribution from neural crest")</f>
        <v/>
      </c>
      <c r="B4176" t="inlineStr">
        <is>
          <t>&lt;http://purl.obolibrary.org/obo/UBERON_0010314&gt;</t>
        </is>
      </c>
      <c r="C4176" t="inlineStr">
        <is>
          <t>inferior salivatory nucleus</t>
        </is>
      </c>
      <c r="D4176" t="inlineStr">
        <is>
          <t>&lt;http://purl.obolibrary.org/obo/DHBA_12544&gt;</t>
        </is>
      </c>
    </row>
    <row r="4177">
      <c r="A4177">
        <f>HYPERLINK("https://www.ebi.ac.uk/ols/ontologies/uberon/terms?iri=http://purl.obolibrary.org/obo/UBERON_0010314","structure with developmental contribution from neural crest")</f>
        <v/>
      </c>
      <c r="B4177" t="inlineStr">
        <is>
          <t>&lt;http://purl.obolibrary.org/obo/UBERON_0010314&gt;</t>
        </is>
      </c>
      <c r="C4177" t="inlineStr">
        <is>
          <t>hypoglossal nucleus</t>
        </is>
      </c>
      <c r="D4177" t="inlineStr">
        <is>
          <t>&lt;http://purl.obolibrary.org/obo/DHBA_12545&gt;</t>
        </is>
      </c>
    </row>
    <row r="4178">
      <c r="A4178">
        <f>HYPERLINK("https://www.ebi.ac.uk/ols/ontologies/uberon/terms?iri=http://purl.obolibrary.org/obo/UBERON_0010314","structure with developmental contribution from neural crest")</f>
        <v/>
      </c>
      <c r="B4178" t="inlineStr">
        <is>
          <t>&lt;http://purl.obolibrary.org/obo/UBERON_0010314&gt;</t>
        </is>
      </c>
      <c r="C4178" t="inlineStr">
        <is>
          <t>hypoglossal nucleus, geniohyoid part</t>
        </is>
      </c>
      <c r="D4178" t="inlineStr">
        <is>
          <t>&lt;http://purl.obolibrary.org/obo/DHBA_12546&gt;</t>
        </is>
      </c>
    </row>
    <row r="4179">
      <c r="A4179">
        <f>HYPERLINK("https://www.ebi.ac.uk/ols/ontologies/uberon/terms?iri=http://purl.obolibrary.org/obo/UBERON_0010314","structure with developmental contribution from neural crest")</f>
        <v/>
      </c>
      <c r="B4179" t="inlineStr">
        <is>
          <t>&lt;http://purl.obolibrary.org/obo/UBERON_0010314&gt;</t>
        </is>
      </c>
      <c r="C4179" t="inlineStr">
        <is>
          <t>hypoglossal nucleus, lateral part</t>
        </is>
      </c>
      <c r="D4179" t="inlineStr">
        <is>
          <t>&lt;http://purl.obolibrary.org/obo/DHBA_12547&gt;</t>
        </is>
      </c>
    </row>
    <row r="4180">
      <c r="A4180">
        <f>HYPERLINK("https://www.ebi.ac.uk/ols/ontologies/uberon/terms?iri=http://purl.obolibrary.org/obo/UBERON_0010314","structure with developmental contribution from neural crest")</f>
        <v/>
      </c>
      <c r="B4180" t="inlineStr">
        <is>
          <t>&lt;http://purl.obolibrary.org/obo/UBERON_0010314&gt;</t>
        </is>
      </c>
      <c r="C4180" t="inlineStr">
        <is>
          <t>hypoglossal nucleus, medial part</t>
        </is>
      </c>
      <c r="D4180" t="inlineStr">
        <is>
          <t>&lt;http://purl.obolibrary.org/obo/DHBA_12548&gt;</t>
        </is>
      </c>
    </row>
    <row r="4181">
      <c r="A4181">
        <f>HYPERLINK("https://www.ebi.ac.uk/ols/ontologies/uberon/terms?iri=http://purl.obolibrary.org/obo/UBERON_0010314","structure with developmental contribution from neural crest")</f>
        <v/>
      </c>
      <c r="B4181" t="inlineStr">
        <is>
          <t>&lt;http://purl.obolibrary.org/obo/UBERON_0010314&gt;</t>
        </is>
      </c>
      <c r="C4181" t="inlineStr">
        <is>
          <t>hypoglossal nucleus, ventral part</t>
        </is>
      </c>
      <c r="D4181" t="inlineStr">
        <is>
          <t>&lt;http://purl.obolibrary.org/obo/DHBA_12549&gt;</t>
        </is>
      </c>
    </row>
    <row r="4182">
      <c r="A4182">
        <f>HYPERLINK("https://www.ebi.ac.uk/ols/ontologies/uberon/terms?iri=http://purl.obolibrary.org/obo/UBERON_0010314","structure with developmental contribution from neural crest")</f>
        <v/>
      </c>
      <c r="B4182" t="inlineStr">
        <is>
          <t>&lt;http://purl.obolibrary.org/obo/UBERON_0010314&gt;</t>
        </is>
      </c>
      <c r="C4182" t="inlineStr">
        <is>
          <t>dorsal motor nucleus of the vagus (vagal nucleus)</t>
        </is>
      </c>
      <c r="D4182" t="inlineStr">
        <is>
          <t>&lt;http://purl.obolibrary.org/obo/DHBA_12550&gt;</t>
        </is>
      </c>
    </row>
    <row r="4183">
      <c r="A4183">
        <f>HYPERLINK("https://www.ebi.ac.uk/ols/ontologies/uberon/terms?iri=http://purl.obolibrary.org/obo/UBERON_0010314","structure with developmental contribution from neural crest")</f>
        <v/>
      </c>
      <c r="B4183" t="inlineStr">
        <is>
          <t>&lt;http://purl.obolibrary.org/obo/UBERON_0010314&gt;</t>
        </is>
      </c>
      <c r="C4183" t="inlineStr">
        <is>
          <t>dorsal motor nucleus of vagus, caudointermediate part</t>
        </is>
      </c>
      <c r="D4183" t="inlineStr">
        <is>
          <t>&lt;http://purl.obolibrary.org/obo/DHBA_12551&gt;</t>
        </is>
      </c>
    </row>
    <row r="4184">
      <c r="A4184">
        <f>HYPERLINK("https://www.ebi.ac.uk/ols/ontologies/uberon/terms?iri=http://purl.obolibrary.org/obo/UBERON_0010314","structure with developmental contribution from neural crest")</f>
        <v/>
      </c>
      <c r="B4184" t="inlineStr">
        <is>
          <t>&lt;http://purl.obolibrary.org/obo/UBERON_0010314&gt;</t>
        </is>
      </c>
      <c r="C4184" t="inlineStr">
        <is>
          <t>dorsal motor nucleus of vagus, centrointermediate part</t>
        </is>
      </c>
      <c r="D4184" t="inlineStr">
        <is>
          <t>&lt;http://purl.obolibrary.org/obo/DHBA_12552&gt;</t>
        </is>
      </c>
    </row>
    <row r="4185">
      <c r="A4185">
        <f>HYPERLINK("https://www.ebi.ac.uk/ols/ontologies/uberon/terms?iri=http://purl.obolibrary.org/obo/UBERON_0010314","structure with developmental contribution from neural crest")</f>
        <v/>
      </c>
      <c r="B4185" t="inlineStr">
        <is>
          <t>&lt;http://purl.obolibrary.org/obo/UBERON_0010314&gt;</t>
        </is>
      </c>
      <c r="C4185" t="inlineStr">
        <is>
          <t>dorsal motor nucleus of vagus, dorsointermediate part</t>
        </is>
      </c>
      <c r="D4185" t="inlineStr">
        <is>
          <t>&lt;http://purl.obolibrary.org/obo/DHBA_12553&gt;</t>
        </is>
      </c>
    </row>
    <row r="4186">
      <c r="A4186">
        <f>HYPERLINK("https://www.ebi.ac.uk/ols/ontologies/uberon/terms?iri=http://purl.obolibrary.org/obo/UBERON_0010314","structure with developmental contribution from neural crest")</f>
        <v/>
      </c>
      <c r="B4186" t="inlineStr">
        <is>
          <t>&lt;http://purl.obolibrary.org/obo/UBERON_0010314&gt;</t>
        </is>
      </c>
      <c r="C4186" t="inlineStr">
        <is>
          <t>dorsal motor nucleus of vagus, dorsorostral part</t>
        </is>
      </c>
      <c r="D4186" t="inlineStr">
        <is>
          <t>&lt;http://purl.obolibrary.org/obo/DHBA_12554&gt;</t>
        </is>
      </c>
    </row>
    <row r="4187">
      <c r="A4187">
        <f>HYPERLINK("https://www.ebi.ac.uk/ols/ontologies/uberon/terms?iri=http://purl.obolibrary.org/obo/UBERON_0010314","structure with developmental contribution from neural crest")</f>
        <v/>
      </c>
      <c r="B4187" t="inlineStr">
        <is>
          <t>&lt;http://purl.obolibrary.org/obo/UBERON_0010314&gt;</t>
        </is>
      </c>
      <c r="C4187" t="inlineStr">
        <is>
          <t>dorsal motor nucleus of vagus, medial fringe</t>
        </is>
      </c>
      <c r="D4187" t="inlineStr">
        <is>
          <t>&lt;http://purl.obolibrary.org/obo/DHBA_12555&gt;</t>
        </is>
      </c>
    </row>
    <row r="4188">
      <c r="A4188">
        <f>HYPERLINK("https://www.ebi.ac.uk/ols/ontologies/uberon/terms?iri=http://purl.obolibrary.org/obo/UBERON_0010314","structure with developmental contribution from neural crest")</f>
        <v/>
      </c>
      <c r="B4188" t="inlineStr">
        <is>
          <t>&lt;http://purl.obolibrary.org/obo/UBERON_0010314&gt;</t>
        </is>
      </c>
      <c r="C4188" t="inlineStr">
        <is>
          <t>afferent nuclei of cranial nerves in medulla oblongata</t>
        </is>
      </c>
      <c r="D4188" t="inlineStr">
        <is>
          <t>&lt;http://purl.obolibrary.org/obo/DHBA_12556&gt;</t>
        </is>
      </c>
    </row>
    <row r="4189">
      <c r="A4189">
        <f>HYPERLINK("https://www.ebi.ac.uk/ols/ontologies/uberon/terms?iri=http://purl.obolibrary.org/obo/UBERON_0010314","structure with developmental contribution from neural crest")</f>
        <v/>
      </c>
      <c r="B4189" t="inlineStr">
        <is>
          <t>&lt;http://purl.obolibrary.org/obo/UBERON_0010314&gt;</t>
        </is>
      </c>
      <c r="C4189" t="inlineStr">
        <is>
          <t>solitary nucleus</t>
        </is>
      </c>
      <c r="D4189" t="inlineStr">
        <is>
          <t>&lt;http://purl.obolibrary.org/obo/DHBA_12557&gt;</t>
        </is>
      </c>
    </row>
    <row r="4190">
      <c r="A4190">
        <f>HYPERLINK("https://www.ebi.ac.uk/ols/ontologies/uberon/terms?iri=http://purl.obolibrary.org/obo/UBERON_0010314","structure with developmental contribution from neural crest")</f>
        <v/>
      </c>
      <c r="B4190" t="inlineStr">
        <is>
          <t>&lt;http://purl.obolibrary.org/obo/UBERON_0010314&gt;</t>
        </is>
      </c>
      <c r="C4190" t="inlineStr">
        <is>
          <t>solitary nucleus, commissural part</t>
        </is>
      </c>
      <c r="D4190" t="inlineStr">
        <is>
          <t>&lt;http://purl.obolibrary.org/obo/DHBA_12558&gt;</t>
        </is>
      </c>
    </row>
    <row r="4191">
      <c r="A4191">
        <f>HYPERLINK("https://www.ebi.ac.uk/ols/ontologies/uberon/terms?iri=http://purl.obolibrary.org/obo/UBERON_0010314","structure with developmental contribution from neural crest")</f>
        <v/>
      </c>
      <c r="B4191" t="inlineStr">
        <is>
          <t>&lt;http://purl.obolibrary.org/obo/UBERON_0010314&gt;</t>
        </is>
      </c>
      <c r="C4191" t="inlineStr">
        <is>
          <t>solitary nucleus, dorsal part</t>
        </is>
      </c>
      <c r="D4191" t="inlineStr">
        <is>
          <t>&lt;http://purl.obolibrary.org/obo/DHBA_12559&gt;</t>
        </is>
      </c>
    </row>
    <row r="4192">
      <c r="A4192">
        <f>HYPERLINK("https://www.ebi.ac.uk/ols/ontologies/uberon/terms?iri=http://purl.obolibrary.org/obo/UBERON_0010314","structure with developmental contribution from neural crest")</f>
        <v/>
      </c>
      <c r="B4192" t="inlineStr">
        <is>
          <t>&lt;http://purl.obolibrary.org/obo/UBERON_0010314&gt;</t>
        </is>
      </c>
      <c r="C4192" t="inlineStr">
        <is>
          <t>solitary nucleus, dorsolateral part</t>
        </is>
      </c>
      <c r="D4192" t="inlineStr">
        <is>
          <t>&lt;http://purl.obolibrary.org/obo/DHBA_12560&gt;</t>
        </is>
      </c>
    </row>
    <row r="4193">
      <c r="A4193">
        <f>HYPERLINK("https://www.ebi.ac.uk/ols/ontologies/uberon/terms?iri=http://purl.obolibrary.org/obo/UBERON_0010314","structure with developmental contribution from neural crest")</f>
        <v/>
      </c>
      <c r="B4193" t="inlineStr">
        <is>
          <t>&lt;http://purl.obolibrary.org/obo/UBERON_0010314&gt;</t>
        </is>
      </c>
      <c r="C4193" t="inlineStr">
        <is>
          <t>solitary nucleus, gelatinous part</t>
        </is>
      </c>
      <c r="D4193" t="inlineStr">
        <is>
          <t>&lt;http://purl.obolibrary.org/obo/DHBA_12561&gt;</t>
        </is>
      </c>
    </row>
    <row r="4194">
      <c r="A4194">
        <f>HYPERLINK("https://www.ebi.ac.uk/ols/ontologies/uberon/terms?iri=http://purl.obolibrary.org/obo/UBERON_0010314","structure with developmental contribution from neural crest")</f>
        <v/>
      </c>
      <c r="B4194" t="inlineStr">
        <is>
          <t>&lt;http://purl.obolibrary.org/obo/UBERON_0010314&gt;</t>
        </is>
      </c>
      <c r="C4194" t="inlineStr">
        <is>
          <t>solitary nucleus, intermediate part</t>
        </is>
      </c>
      <c r="D4194" t="inlineStr">
        <is>
          <t>&lt;http://purl.obolibrary.org/obo/DHBA_12562&gt;</t>
        </is>
      </c>
    </row>
    <row r="4195">
      <c r="A4195">
        <f>HYPERLINK("https://www.ebi.ac.uk/ols/ontologies/uberon/terms?iri=http://purl.obolibrary.org/obo/UBERON_0010314","structure with developmental contribution from neural crest")</f>
        <v/>
      </c>
      <c r="B4195" t="inlineStr">
        <is>
          <t>&lt;http://purl.obolibrary.org/obo/UBERON_0010314&gt;</t>
        </is>
      </c>
      <c r="C4195" t="inlineStr">
        <is>
          <t>solitary nucleus, interstitial part</t>
        </is>
      </c>
      <c r="D4195" t="inlineStr">
        <is>
          <t>&lt;http://purl.obolibrary.org/obo/DHBA_12563&gt;</t>
        </is>
      </c>
    </row>
    <row r="4196">
      <c r="A4196">
        <f>HYPERLINK("https://www.ebi.ac.uk/ols/ontologies/uberon/terms?iri=http://purl.obolibrary.org/obo/UBERON_0010314","structure with developmental contribution from neural crest")</f>
        <v/>
      </c>
      <c r="B4196" t="inlineStr">
        <is>
          <t>&lt;http://purl.obolibrary.org/obo/UBERON_0010314&gt;</t>
        </is>
      </c>
      <c r="C4196" t="inlineStr">
        <is>
          <t>solitary nucleus, interstitial part, caudal subdivision</t>
        </is>
      </c>
      <c r="D4196" t="inlineStr">
        <is>
          <t>&lt;http://purl.obolibrary.org/obo/DHBA_12564&gt;</t>
        </is>
      </c>
    </row>
    <row r="4197">
      <c r="A4197">
        <f>HYPERLINK("https://www.ebi.ac.uk/ols/ontologies/uberon/terms?iri=http://purl.obolibrary.org/obo/UBERON_0010314","structure with developmental contribution from neural crest")</f>
        <v/>
      </c>
      <c r="B4197" t="inlineStr">
        <is>
          <t>&lt;http://purl.obolibrary.org/obo/UBERON_0010314&gt;</t>
        </is>
      </c>
      <c r="C4197" t="inlineStr">
        <is>
          <t>solitary nucleus, interstitial part, rostral (tast) subdivision</t>
        </is>
      </c>
      <c r="D4197" t="inlineStr">
        <is>
          <t>&lt;http://purl.obolibrary.org/obo/DHBA_12565&gt;</t>
        </is>
      </c>
    </row>
    <row r="4198">
      <c r="A4198">
        <f>HYPERLINK("https://www.ebi.ac.uk/ols/ontologies/uberon/terms?iri=http://purl.obolibrary.org/obo/UBERON_0010314","structure with developmental contribution from neural crest")</f>
        <v/>
      </c>
      <c r="B4198" t="inlineStr">
        <is>
          <t>&lt;http://purl.obolibrary.org/obo/UBERON_0010314&gt;</t>
        </is>
      </c>
      <c r="C4198" t="inlineStr">
        <is>
          <t>solitary nucleus, medial part</t>
        </is>
      </c>
      <c r="D4198" t="inlineStr">
        <is>
          <t>&lt;http://purl.obolibrary.org/obo/DHBA_12566&gt;</t>
        </is>
      </c>
    </row>
    <row r="4199">
      <c r="A4199">
        <f>HYPERLINK("https://www.ebi.ac.uk/ols/ontologies/uberon/terms?iri=http://purl.obolibrary.org/obo/UBERON_0010314","structure with developmental contribution from neural crest")</f>
        <v/>
      </c>
      <c r="B4199" t="inlineStr">
        <is>
          <t>&lt;http://purl.obolibrary.org/obo/UBERON_0010314&gt;</t>
        </is>
      </c>
      <c r="C4199" t="inlineStr">
        <is>
          <t>solitary nucleus, paracommissural part</t>
        </is>
      </c>
      <c r="D4199" t="inlineStr">
        <is>
          <t>&lt;http://purl.obolibrary.org/obo/DHBA_12567&gt;</t>
        </is>
      </c>
    </row>
    <row r="4200">
      <c r="A4200">
        <f>HYPERLINK("https://www.ebi.ac.uk/ols/ontologies/uberon/terms?iri=http://purl.obolibrary.org/obo/UBERON_0010314","structure with developmental contribution from neural crest")</f>
        <v/>
      </c>
      <c r="B4200" t="inlineStr">
        <is>
          <t>&lt;http://purl.obolibrary.org/obo/UBERON_0010314&gt;</t>
        </is>
      </c>
      <c r="C4200" t="inlineStr">
        <is>
          <t>solitary nucleus, ventral part</t>
        </is>
      </c>
      <c r="D4200" t="inlineStr">
        <is>
          <t>&lt;http://purl.obolibrary.org/obo/DHBA_12568&gt;</t>
        </is>
      </c>
    </row>
    <row r="4201">
      <c r="A4201">
        <f>HYPERLINK("https://www.ebi.ac.uk/ols/ontologies/uberon/terms?iri=http://purl.obolibrary.org/obo/UBERON_0010314","structure with developmental contribution from neural crest")</f>
        <v/>
      </c>
      <c r="B4201" t="inlineStr">
        <is>
          <t>&lt;http://purl.obolibrary.org/obo/UBERON_0010314&gt;</t>
        </is>
      </c>
      <c r="C4201" t="inlineStr">
        <is>
          <t>subsolitary nucleus</t>
        </is>
      </c>
      <c r="D4201" t="inlineStr">
        <is>
          <t>&lt;http://purl.obolibrary.org/obo/DHBA_12570&gt;</t>
        </is>
      </c>
    </row>
    <row r="4202">
      <c r="A4202">
        <f>HYPERLINK("https://www.ebi.ac.uk/ols/ontologies/uberon/terms?iri=http://purl.obolibrary.org/obo/UBERON_0010314","structure with developmental contribution from neural crest")</f>
        <v/>
      </c>
      <c r="B4202" t="inlineStr">
        <is>
          <t>&lt;http://purl.obolibrary.org/obo/UBERON_0010314&gt;</t>
        </is>
      </c>
      <c r="C4202" t="inlineStr">
        <is>
          <t>spinal trigeminal nucleus</t>
        </is>
      </c>
      <c r="D4202" t="inlineStr">
        <is>
          <t>&lt;http://purl.obolibrary.org/obo/DHBA_12572&gt;</t>
        </is>
      </c>
    </row>
    <row r="4203">
      <c r="A4203">
        <f>HYPERLINK("https://www.ebi.ac.uk/ols/ontologies/uberon/terms?iri=http://purl.obolibrary.org/obo/UBERON_0010314","structure with developmental contribution from neural crest")</f>
        <v/>
      </c>
      <c r="B4203" t="inlineStr">
        <is>
          <t>&lt;http://purl.obolibrary.org/obo/UBERON_0010314&gt;</t>
        </is>
      </c>
      <c r="C4203" t="inlineStr">
        <is>
          <t>layer 1 (marginal layer) of caudal spinal trigeminal nucleus</t>
        </is>
      </c>
      <c r="D4203" t="inlineStr">
        <is>
          <t>&lt;http://purl.obolibrary.org/obo/DHBA_12574&gt;</t>
        </is>
      </c>
    </row>
    <row r="4204">
      <c r="A4204">
        <f>HYPERLINK("https://www.ebi.ac.uk/ols/ontologies/uberon/terms?iri=http://purl.obolibrary.org/obo/UBERON_0010314","structure with developmental contribution from neural crest")</f>
        <v/>
      </c>
      <c r="B4204" t="inlineStr">
        <is>
          <t>&lt;http://purl.obolibrary.org/obo/UBERON_0010314&gt;</t>
        </is>
      </c>
      <c r="C4204" t="inlineStr">
        <is>
          <t>layer 2 (gelatenous layer) of caudal spinal trigeminal nucleus</t>
        </is>
      </c>
      <c r="D4204" t="inlineStr">
        <is>
          <t>&lt;http://purl.obolibrary.org/obo/DHBA_12575&gt;</t>
        </is>
      </c>
    </row>
    <row r="4205">
      <c r="A4205">
        <f>HYPERLINK("https://www.ebi.ac.uk/ols/ontologies/uberon/terms?iri=http://purl.obolibrary.org/obo/UBERON_0010314","structure with developmental contribution from neural crest")</f>
        <v/>
      </c>
      <c r="B4205" t="inlineStr">
        <is>
          <t>&lt;http://purl.obolibrary.org/obo/UBERON_0010314&gt;</t>
        </is>
      </c>
      <c r="C4205" t="inlineStr">
        <is>
          <t>layer 3/4 (magnocellular layer) of caudal spinal trigeminal nucleus</t>
        </is>
      </c>
      <c r="D4205" t="inlineStr">
        <is>
          <t>&lt;http://purl.obolibrary.org/obo/DHBA_12576&gt;</t>
        </is>
      </c>
    </row>
    <row r="4206">
      <c r="A4206">
        <f>HYPERLINK("https://www.ebi.ac.uk/ols/ontologies/uberon/terms?iri=http://purl.obolibrary.org/obo/UBERON_0010314","structure with developmental contribution from neural crest")</f>
        <v/>
      </c>
      <c r="B4206" t="inlineStr">
        <is>
          <t>&lt;http://purl.obolibrary.org/obo/UBERON_0010314&gt;</t>
        </is>
      </c>
      <c r="C4206" t="inlineStr">
        <is>
          <t>dorsomedial spinal trigeminal nucleus</t>
        </is>
      </c>
      <c r="D4206" t="inlineStr">
        <is>
          <t>&lt;http://purl.obolibrary.org/obo/DHBA_12577&gt;</t>
        </is>
      </c>
    </row>
    <row r="4207">
      <c r="A4207">
        <f>HYPERLINK("https://www.ebi.ac.uk/ols/ontologies/uberon/terms?iri=http://purl.obolibrary.org/obo/UBERON_0010314","structure with developmental contribution from neural crest")</f>
        <v/>
      </c>
      <c r="B4207" t="inlineStr">
        <is>
          <t>&lt;http://purl.obolibrary.org/obo/UBERON_0010314&gt;</t>
        </is>
      </c>
      <c r="C4207" t="inlineStr">
        <is>
          <t>vestibular nuclei in medulla</t>
        </is>
      </c>
      <c r="D4207" t="inlineStr">
        <is>
          <t>&lt;http://purl.obolibrary.org/obo/DHBA_12579&gt;</t>
        </is>
      </c>
    </row>
    <row r="4208">
      <c r="A4208">
        <f>HYPERLINK("https://www.ebi.ac.uk/ols/ontologies/uberon/terms?iri=http://purl.obolibrary.org/obo/UBERON_0010314","structure with developmental contribution from neural crest")</f>
        <v/>
      </c>
      <c r="B4208" t="inlineStr">
        <is>
          <t>&lt;http://purl.obolibrary.org/obo/UBERON_0010314&gt;</t>
        </is>
      </c>
      <c r="C4208" t="inlineStr">
        <is>
          <t>interstial nucleus of the vestibulocochlear nerve</t>
        </is>
      </c>
      <c r="D4208" t="inlineStr">
        <is>
          <t>&lt;http://purl.obolibrary.org/obo/DHBA_12580&gt;</t>
        </is>
      </c>
    </row>
    <row r="4209">
      <c r="A4209">
        <f>HYPERLINK("https://www.ebi.ac.uk/ols/ontologies/uberon/terms?iri=http://purl.obolibrary.org/obo/UBERON_0010314","structure with developmental contribution from neural crest")</f>
        <v/>
      </c>
      <c r="B4209" t="inlineStr">
        <is>
          <t>&lt;http://purl.obolibrary.org/obo/UBERON_0010314&gt;</t>
        </is>
      </c>
      <c r="C4209" t="inlineStr">
        <is>
          <t>medial vestibular nucleus, magnocellular part</t>
        </is>
      </c>
      <c r="D4209" t="inlineStr">
        <is>
          <t>&lt;http://purl.obolibrary.org/obo/DHBA_12582&gt;</t>
        </is>
      </c>
    </row>
    <row r="4210">
      <c r="A4210">
        <f>HYPERLINK("https://www.ebi.ac.uk/ols/ontologies/uberon/terms?iri=http://purl.obolibrary.org/obo/UBERON_0010314","structure with developmental contribution from neural crest")</f>
        <v/>
      </c>
      <c r="B4210" t="inlineStr">
        <is>
          <t>&lt;http://purl.obolibrary.org/obo/UBERON_0010314&gt;</t>
        </is>
      </c>
      <c r="C4210" t="inlineStr">
        <is>
          <t>medial vestibular nucleus, parvicellular part</t>
        </is>
      </c>
      <c r="D4210" t="inlineStr">
        <is>
          <t>&lt;http://purl.obolibrary.org/obo/DHBA_12583&gt;</t>
        </is>
      </c>
    </row>
    <row r="4211">
      <c r="A4211">
        <f>HYPERLINK("https://www.ebi.ac.uk/ols/ontologies/uberon/terms?iri=http://purl.obolibrary.org/obo/UBERON_0010314","structure with developmental contribution from neural crest")</f>
        <v/>
      </c>
      <c r="B4211" t="inlineStr">
        <is>
          <t>&lt;http://purl.obolibrary.org/obo/UBERON_0010314&gt;</t>
        </is>
      </c>
      <c r="C4211" t="inlineStr">
        <is>
          <t>nucleus of origin of vestibular efferents of vestibular nerve</t>
        </is>
      </c>
      <c r="D4211" t="inlineStr">
        <is>
          <t>&lt;http://purl.obolibrary.org/obo/DHBA_12584&gt;</t>
        </is>
      </c>
    </row>
    <row r="4212">
      <c r="A4212">
        <f>HYPERLINK("https://www.ebi.ac.uk/ols/ontologies/uberon/terms?iri=http://purl.obolibrary.org/obo/UBERON_0010314","structure with developmental contribution from neural crest")</f>
        <v/>
      </c>
      <c r="B4212" t="inlineStr">
        <is>
          <t>&lt;http://purl.obolibrary.org/obo/UBERON_0010314&gt;</t>
        </is>
      </c>
      <c r="C4212" t="inlineStr">
        <is>
          <t>spinal (inferior) vestibular nucleus</t>
        </is>
      </c>
      <c r="D4212" t="inlineStr">
        <is>
          <t>&lt;http://purl.obolibrary.org/obo/DHBA_12585&gt;</t>
        </is>
      </c>
    </row>
    <row r="4213">
      <c r="A4213">
        <f>HYPERLINK("https://www.ebi.ac.uk/ols/ontologies/uberon/terms?iri=http://purl.obolibrary.org/obo/UBERON_0010314","structure with developmental contribution from neural crest")</f>
        <v/>
      </c>
      <c r="B4213" t="inlineStr">
        <is>
          <t>&lt;http://purl.obolibrary.org/obo/UBERON_0010314&gt;</t>
        </is>
      </c>
      <c r="C4213" t="inlineStr">
        <is>
          <t>paravestibular nucleus</t>
        </is>
      </c>
      <c r="D4213" t="inlineStr">
        <is>
          <t>&lt;http://purl.obolibrary.org/obo/DHBA_12586&gt;</t>
        </is>
      </c>
    </row>
    <row r="4214">
      <c r="A4214">
        <f>HYPERLINK("https://www.ebi.ac.uk/ols/ontologies/uberon/terms?iri=http://purl.obolibrary.org/obo/UBERON_0010314","structure with developmental contribution from neural crest")</f>
        <v/>
      </c>
      <c r="B4214" t="inlineStr">
        <is>
          <t>&lt;http://purl.obolibrary.org/obo/UBERON_0010314&gt;</t>
        </is>
      </c>
      <c r="C4214" t="inlineStr">
        <is>
          <t>sensory relay nuclei in medulla oblongata</t>
        </is>
      </c>
      <c r="D4214" t="inlineStr">
        <is>
          <t>&lt;http://purl.obolibrary.org/obo/DHBA_12587&gt;</t>
        </is>
      </c>
    </row>
    <row r="4215">
      <c r="A4215">
        <f>HYPERLINK("https://www.ebi.ac.uk/ols/ontologies/uberon/terms?iri=http://purl.obolibrary.org/obo/UBERON_0010314","structure with developmental contribution from neural crest")</f>
        <v/>
      </c>
      <c r="B4215" t="inlineStr">
        <is>
          <t>&lt;http://purl.obolibrary.org/obo/UBERON_0010314&gt;</t>
        </is>
      </c>
      <c r="C4215" t="inlineStr">
        <is>
          <t>external (accessory/lateral) cuneate nucleus</t>
        </is>
      </c>
      <c r="D4215" t="inlineStr">
        <is>
          <t>&lt;http://purl.obolibrary.org/obo/DHBA_12588&gt;</t>
        </is>
      </c>
    </row>
    <row r="4216">
      <c r="A4216">
        <f>HYPERLINK("https://www.ebi.ac.uk/ols/ontologies/uberon/terms?iri=http://purl.obolibrary.org/obo/UBERON_0010314","structure with developmental contribution from neural crest")</f>
        <v/>
      </c>
      <c r="B4216" t="inlineStr">
        <is>
          <t>&lt;http://purl.obolibrary.org/obo/UBERON_0010314&gt;</t>
        </is>
      </c>
      <c r="C4216" t="inlineStr">
        <is>
          <t>cuneate nucleus</t>
        </is>
      </c>
      <c r="D4216" t="inlineStr">
        <is>
          <t>&lt;http://purl.obolibrary.org/obo/DHBA_12589&gt;</t>
        </is>
      </c>
    </row>
    <row r="4217">
      <c r="A4217">
        <f>HYPERLINK("https://www.ebi.ac.uk/ols/ontologies/uberon/terms?iri=http://purl.obolibrary.org/obo/UBERON_0010314","structure with developmental contribution from neural crest")</f>
        <v/>
      </c>
      <c r="B4217" t="inlineStr">
        <is>
          <t>&lt;http://purl.obolibrary.org/obo/UBERON_0010314&gt;</t>
        </is>
      </c>
      <c r="C4217" t="inlineStr">
        <is>
          <t>Cuneate nucleus, rotundus part</t>
        </is>
      </c>
      <c r="D4217" t="inlineStr">
        <is>
          <t>&lt;http://purl.obolibrary.org/obo/DHBA_12590&gt;</t>
        </is>
      </c>
    </row>
    <row r="4218">
      <c r="A4218">
        <f>HYPERLINK("https://www.ebi.ac.uk/ols/ontologies/uberon/terms?iri=http://purl.obolibrary.org/obo/UBERON_0010314","structure with developmental contribution from neural crest")</f>
        <v/>
      </c>
      <c r="B4218" t="inlineStr">
        <is>
          <t>&lt;http://purl.obolibrary.org/obo/UBERON_0010314&gt;</t>
        </is>
      </c>
      <c r="C4218" t="inlineStr">
        <is>
          <t>Cuneate nucleus, triangular part</t>
        </is>
      </c>
      <c r="D4218" t="inlineStr">
        <is>
          <t>&lt;http://purl.obolibrary.org/obo/DHBA_12591&gt;</t>
        </is>
      </c>
    </row>
    <row r="4219">
      <c r="A4219">
        <f>HYPERLINK("https://www.ebi.ac.uk/ols/ontologies/uberon/terms?iri=http://purl.obolibrary.org/obo/UBERON_0010314","structure with developmental contribution from neural crest")</f>
        <v/>
      </c>
      <c r="B4219" t="inlineStr">
        <is>
          <t>&lt;http://purl.obolibrary.org/obo/UBERON_0010314&gt;</t>
        </is>
      </c>
      <c r="C4219" t="inlineStr">
        <is>
          <t>gracile nucleus</t>
        </is>
      </c>
      <c r="D4219" t="inlineStr">
        <is>
          <t>&lt;http://purl.obolibrary.org/obo/DHBA_12592&gt;</t>
        </is>
      </c>
    </row>
    <row r="4220">
      <c r="A4220">
        <f>HYPERLINK("https://www.ebi.ac.uk/ols/ontologies/uberon/terms?iri=http://purl.obolibrary.org/obo/UBERON_0010314","structure with developmental contribution from neural crest")</f>
        <v/>
      </c>
      <c r="B4220" t="inlineStr">
        <is>
          <t>&lt;http://purl.obolibrary.org/obo/UBERON_0010314&gt;</t>
        </is>
      </c>
      <c r="C4220" t="inlineStr">
        <is>
          <t>gracile nucleus, central part</t>
        </is>
      </c>
      <c r="D4220" t="inlineStr">
        <is>
          <t>&lt;http://purl.obolibrary.org/obo/DHBA_12593&gt;</t>
        </is>
      </c>
    </row>
    <row r="4221">
      <c r="A4221">
        <f>HYPERLINK("https://www.ebi.ac.uk/ols/ontologies/uberon/terms?iri=http://purl.obolibrary.org/obo/UBERON_0010314","structure with developmental contribution from neural crest")</f>
        <v/>
      </c>
      <c r="B4221" t="inlineStr">
        <is>
          <t>&lt;http://purl.obolibrary.org/obo/UBERON_0010314&gt;</t>
        </is>
      </c>
      <c r="C4221" t="inlineStr">
        <is>
          <t>gracile nucleus, rostral part (shell)</t>
        </is>
      </c>
      <c r="D4221" t="inlineStr">
        <is>
          <t>&lt;http://purl.obolibrary.org/obo/DHBA_12594&gt;</t>
        </is>
      </c>
    </row>
    <row r="4222">
      <c r="A4222">
        <f>HYPERLINK("https://www.ebi.ac.uk/ols/ontologies/uberon/terms?iri=http://purl.obolibrary.org/obo/UBERON_0010314","structure with developmental contribution from neural crest")</f>
        <v/>
      </c>
      <c r="B4222" t="inlineStr">
        <is>
          <t>&lt;http://purl.obolibrary.org/obo/UBERON_0010314&gt;</t>
        </is>
      </c>
      <c r="C4222" t="inlineStr">
        <is>
          <t>precerebellar nuclei</t>
        </is>
      </c>
      <c r="D4222" t="inlineStr">
        <is>
          <t>&lt;http://purl.obolibrary.org/obo/DHBA_12595&gt;</t>
        </is>
      </c>
    </row>
    <row r="4223">
      <c r="A4223">
        <f>HYPERLINK("https://www.ebi.ac.uk/ols/ontologies/uberon/terms?iri=http://purl.obolibrary.org/obo/UBERON_0010314","structure with developmental contribution from neural crest")</f>
        <v/>
      </c>
      <c r="B4223" t="inlineStr">
        <is>
          <t>&lt;http://purl.obolibrary.org/obo/UBERON_0010314&gt;</t>
        </is>
      </c>
      <c r="C4223" t="inlineStr">
        <is>
          <t>cribriform nucleus</t>
        </is>
      </c>
      <c r="D4223" t="inlineStr">
        <is>
          <t>&lt;http://purl.obolibrary.org/obo/DHBA_12596&gt;</t>
        </is>
      </c>
    </row>
    <row r="4224">
      <c r="A4224">
        <f>HYPERLINK("https://www.ebi.ac.uk/ols/ontologies/uberon/terms?iri=http://purl.obolibrary.org/obo/UBERON_0010314","structure with developmental contribution from neural crest")</f>
        <v/>
      </c>
      <c r="B4224" t="inlineStr">
        <is>
          <t>&lt;http://purl.obolibrary.org/obo/UBERON_0010314&gt;</t>
        </is>
      </c>
      <c r="C4224" t="inlineStr">
        <is>
          <t>dorsal paramedian nucleus</t>
        </is>
      </c>
      <c r="D4224" t="inlineStr">
        <is>
          <t>&lt;http://purl.obolibrary.org/obo/DHBA_12597&gt;</t>
        </is>
      </c>
    </row>
    <row r="4225">
      <c r="A4225">
        <f>HYPERLINK("https://www.ebi.ac.uk/ols/ontologies/uberon/terms?iri=http://purl.obolibrary.org/obo/UBERON_0010314","structure with developmental contribution from neural crest")</f>
        <v/>
      </c>
      <c r="B4225" t="inlineStr">
        <is>
          <t>&lt;http://purl.obolibrary.org/obo/UBERON_0010314&gt;</t>
        </is>
      </c>
      <c r="C4225" t="inlineStr">
        <is>
          <t>caudal dorsal paramedian nucleus</t>
        </is>
      </c>
      <c r="D4225" t="inlineStr">
        <is>
          <t>&lt;http://purl.obolibrary.org/obo/DHBA_12598&gt;</t>
        </is>
      </c>
    </row>
    <row r="4226">
      <c r="A4226">
        <f>HYPERLINK("https://www.ebi.ac.uk/ols/ontologies/uberon/terms?iri=http://purl.obolibrary.org/obo/UBERON_0010314","structure with developmental contribution from neural crest")</f>
        <v/>
      </c>
      <c r="B4226" t="inlineStr">
        <is>
          <t>&lt;http://purl.obolibrary.org/obo/UBERON_0010314&gt;</t>
        </is>
      </c>
      <c r="C4226" t="inlineStr">
        <is>
          <t>rostral (oral) dorsal paramedian nucleus</t>
        </is>
      </c>
      <c r="D4226" t="inlineStr">
        <is>
          <t>&lt;http://purl.obolibrary.org/obo/DHBA_12599&gt;</t>
        </is>
      </c>
    </row>
    <row r="4227">
      <c r="A4227">
        <f>HYPERLINK("https://www.ebi.ac.uk/ols/ontologies/uberon/terms?iri=http://purl.obolibrary.org/obo/UBERON_0010314","structure with developmental contribution from neural crest")</f>
        <v/>
      </c>
      <c r="B4227" t="inlineStr">
        <is>
          <t>&lt;http://purl.obolibrary.org/obo/UBERON_0010314&gt;</t>
        </is>
      </c>
      <c r="C4227" t="inlineStr">
        <is>
          <t>inferior olive, dorsomedial cell group</t>
        </is>
      </c>
      <c r="D4227" t="inlineStr">
        <is>
          <t>&lt;http://purl.obolibrary.org/obo/DHBA_12601&gt;</t>
        </is>
      </c>
    </row>
    <row r="4228">
      <c r="A4228">
        <f>HYPERLINK("https://www.ebi.ac.uk/ols/ontologies/uberon/terms?iri=http://purl.obolibrary.org/obo/UBERON_0010314","structure with developmental contribution from neural crest")</f>
        <v/>
      </c>
      <c r="B4228" t="inlineStr">
        <is>
          <t>&lt;http://purl.obolibrary.org/obo/UBERON_0010314&gt;</t>
        </is>
      </c>
      <c r="C4228" t="inlineStr">
        <is>
          <t>inferior olive, beta nucleus</t>
        </is>
      </c>
      <c r="D4228" t="inlineStr">
        <is>
          <t>&lt;http://purl.obolibrary.org/obo/DHBA_12602&gt;</t>
        </is>
      </c>
    </row>
    <row r="4229">
      <c r="A4229">
        <f>HYPERLINK("https://www.ebi.ac.uk/ols/ontologies/uberon/terms?iri=http://purl.obolibrary.org/obo/UBERON_0010314","structure with developmental contribution from neural crest")</f>
        <v/>
      </c>
      <c r="B4229" t="inlineStr">
        <is>
          <t>&lt;http://purl.obolibrary.org/obo/UBERON_0010314&gt;</t>
        </is>
      </c>
      <c r="C4229" t="inlineStr">
        <is>
          <t>inferior olive, dorsal nucleus</t>
        </is>
      </c>
      <c r="D4229" t="inlineStr">
        <is>
          <t>&lt;http://purl.obolibrary.org/obo/DHBA_12603&gt;</t>
        </is>
      </c>
    </row>
    <row r="4230">
      <c r="A4230">
        <f>HYPERLINK("https://www.ebi.ac.uk/ols/ontologies/uberon/terms?iri=http://purl.obolibrary.org/obo/UBERON_0010314","structure with developmental contribution from neural crest")</f>
        <v/>
      </c>
      <c r="B4230" t="inlineStr">
        <is>
          <t>&lt;http://purl.obolibrary.org/obo/UBERON_0010314&gt;</t>
        </is>
      </c>
      <c r="C4230" t="inlineStr">
        <is>
          <t>inferior olive, dorsal nucleus, caudal part</t>
        </is>
      </c>
      <c r="D4230" t="inlineStr">
        <is>
          <t>&lt;http://purl.obolibrary.org/obo/DHBA_12604&gt;</t>
        </is>
      </c>
    </row>
    <row r="4231">
      <c r="A4231">
        <f>HYPERLINK("https://www.ebi.ac.uk/ols/ontologies/uberon/terms?iri=http://purl.obolibrary.org/obo/UBERON_0010314","structure with developmental contribution from neural crest")</f>
        <v/>
      </c>
      <c r="B4231" t="inlineStr">
        <is>
          <t>&lt;http://purl.obolibrary.org/obo/UBERON_0010314&gt;</t>
        </is>
      </c>
      <c r="C4231" t="inlineStr">
        <is>
          <t>inferior olive, medial nucleus</t>
        </is>
      </c>
      <c r="D4231" t="inlineStr">
        <is>
          <t>&lt;http://purl.obolibrary.org/obo/DHBA_12605&gt;</t>
        </is>
      </c>
    </row>
    <row r="4232">
      <c r="A4232">
        <f>HYPERLINK("https://www.ebi.ac.uk/ols/ontologies/uberon/terms?iri=http://purl.obolibrary.org/obo/UBERON_0010314","structure with developmental contribution from neural crest")</f>
        <v/>
      </c>
      <c r="B4232" t="inlineStr">
        <is>
          <t>&lt;http://purl.obolibrary.org/obo/UBERON_0010314&gt;</t>
        </is>
      </c>
      <c r="C4232" t="inlineStr">
        <is>
          <t>Cap of Kooy of medial nucleus</t>
        </is>
      </c>
      <c r="D4232" t="inlineStr">
        <is>
          <t>&lt;http://purl.obolibrary.org/obo/DHBA_12606&gt;</t>
        </is>
      </c>
    </row>
    <row r="4233">
      <c r="A4233">
        <f>HYPERLINK("https://www.ebi.ac.uk/ols/ontologies/uberon/terms?iri=http://purl.obolibrary.org/obo/UBERON_0010314","structure with developmental contribution from neural crest")</f>
        <v/>
      </c>
      <c r="B4233" t="inlineStr">
        <is>
          <t>&lt;http://purl.obolibrary.org/obo/UBERON_0010314&gt;</t>
        </is>
      </c>
      <c r="C4233" t="inlineStr">
        <is>
          <t>subnucleus A of medial nucleus</t>
        </is>
      </c>
      <c r="D4233" t="inlineStr">
        <is>
          <t>&lt;http://purl.obolibrary.org/obo/DHBA_12607&gt;</t>
        </is>
      </c>
    </row>
    <row r="4234">
      <c r="A4234">
        <f>HYPERLINK("https://www.ebi.ac.uk/ols/ontologies/uberon/terms?iri=http://purl.obolibrary.org/obo/UBERON_0010314","structure with developmental contribution from neural crest")</f>
        <v/>
      </c>
      <c r="B4234" t="inlineStr">
        <is>
          <t>&lt;http://purl.obolibrary.org/obo/UBERON_0010314&gt;</t>
        </is>
      </c>
      <c r="C4234" t="inlineStr">
        <is>
          <t>subnucleus B of medial nucleus</t>
        </is>
      </c>
      <c r="D4234" t="inlineStr">
        <is>
          <t>&lt;http://purl.obolibrary.org/obo/DHBA_12608&gt;</t>
        </is>
      </c>
    </row>
    <row r="4235">
      <c r="A4235">
        <f>HYPERLINK("https://www.ebi.ac.uk/ols/ontologies/uberon/terms?iri=http://purl.obolibrary.org/obo/UBERON_0010314","structure with developmental contribution from neural crest")</f>
        <v/>
      </c>
      <c r="B4235" t="inlineStr">
        <is>
          <t>&lt;http://purl.obolibrary.org/obo/UBERON_0010314&gt;</t>
        </is>
      </c>
      <c r="C4235" t="inlineStr">
        <is>
          <t>subnucleus C of medial nucleus</t>
        </is>
      </c>
      <c r="D4235" t="inlineStr">
        <is>
          <t>&lt;http://purl.obolibrary.org/obo/DHBA_12609&gt;</t>
        </is>
      </c>
    </row>
    <row r="4236">
      <c r="A4236">
        <f>HYPERLINK("https://www.ebi.ac.uk/ols/ontologies/uberon/terms?iri=http://purl.obolibrary.org/obo/UBERON_0010314","structure with developmental contribution from neural crest")</f>
        <v/>
      </c>
      <c r="B4236" t="inlineStr">
        <is>
          <t>&lt;http://purl.obolibrary.org/obo/UBERON_0010314&gt;</t>
        </is>
      </c>
      <c r="C4236" t="inlineStr">
        <is>
          <t>inferior olive, principal nucleus</t>
        </is>
      </c>
      <c r="D4236" t="inlineStr">
        <is>
          <t>&lt;http://purl.obolibrary.org/obo/DHBA_12610&gt;</t>
        </is>
      </c>
    </row>
    <row r="4237">
      <c r="A4237">
        <f>HYPERLINK("https://www.ebi.ac.uk/ols/ontologies/uberon/terms?iri=http://purl.obolibrary.org/obo/UBERON_0010314","structure with developmental contribution from neural crest")</f>
        <v/>
      </c>
      <c r="B4237" t="inlineStr">
        <is>
          <t>&lt;http://purl.obolibrary.org/obo/UBERON_0010314&gt;</t>
        </is>
      </c>
      <c r="C4237" t="inlineStr">
        <is>
          <t>ventrolateral outgrowth of inferior olive</t>
        </is>
      </c>
      <c r="D4237" t="inlineStr">
        <is>
          <t>&lt;http://purl.obolibrary.org/obo/DHBA_12611&gt;</t>
        </is>
      </c>
    </row>
    <row r="4238">
      <c r="A4238">
        <f>HYPERLINK("https://www.ebi.ac.uk/ols/ontologies/uberon/terms?iri=http://purl.obolibrary.org/obo/UBERON_0010314","structure with developmental contribution from neural crest")</f>
        <v/>
      </c>
      <c r="B4238" t="inlineStr">
        <is>
          <t>&lt;http://purl.obolibrary.org/obo/UBERON_0010314&gt;</t>
        </is>
      </c>
      <c r="C4238" t="inlineStr">
        <is>
          <t>intercalated nucleus of medulla</t>
        </is>
      </c>
      <c r="D4238" t="inlineStr">
        <is>
          <t>&lt;http://purl.obolibrary.org/obo/DHBA_12612&gt;</t>
        </is>
      </c>
    </row>
    <row r="4239">
      <c r="A4239">
        <f>HYPERLINK("https://www.ebi.ac.uk/ols/ontologies/uberon/terms?iri=http://purl.obolibrary.org/obo/UBERON_0010314","structure with developmental contribution from neural crest")</f>
        <v/>
      </c>
      <c r="B4239" t="inlineStr">
        <is>
          <t>&lt;http://purl.obolibrary.org/obo/UBERON_0010314&gt;</t>
        </is>
      </c>
      <c r="C4239" t="inlineStr">
        <is>
          <t>interpositus nucleus</t>
        </is>
      </c>
      <c r="D4239" t="inlineStr">
        <is>
          <t>&lt;http://purl.obolibrary.org/obo/DHBA_12613&gt;</t>
        </is>
      </c>
    </row>
    <row r="4240">
      <c r="A4240">
        <f>HYPERLINK("https://www.ebi.ac.uk/ols/ontologies/uberon/terms?iri=http://purl.obolibrary.org/obo/UBERON_0010314","structure with developmental contribution from neural crest")</f>
        <v/>
      </c>
      <c r="B4240" t="inlineStr">
        <is>
          <t>&lt;http://purl.obolibrary.org/obo/UBERON_0010314&gt;</t>
        </is>
      </c>
      <c r="C4240" t="inlineStr">
        <is>
          <t>pontobulbar nucleus</t>
        </is>
      </c>
      <c r="D4240" t="inlineStr">
        <is>
          <t>&lt;http://purl.obolibrary.org/obo/DHBA_12614&gt;</t>
        </is>
      </c>
    </row>
    <row r="4241">
      <c r="A4241">
        <f>HYPERLINK("https://www.ebi.ac.uk/ols/ontologies/uberon/terms?iri=http://purl.obolibrary.org/obo/UBERON_0010314","structure with developmental contribution from neural crest")</f>
        <v/>
      </c>
      <c r="B4241" t="inlineStr">
        <is>
          <t>&lt;http://purl.obolibrary.org/obo/UBERON_0010314&gt;</t>
        </is>
      </c>
      <c r="C4241" t="inlineStr">
        <is>
          <t>prepositus hypoglossal nucleus</t>
        </is>
      </c>
      <c r="D4241" t="inlineStr">
        <is>
          <t>&lt;http://purl.obolibrary.org/obo/DHBA_12615&gt;</t>
        </is>
      </c>
    </row>
    <row r="4242">
      <c r="A4242">
        <f>HYPERLINK("https://www.ebi.ac.uk/ols/ontologies/uberon/terms?iri=http://purl.obolibrary.org/obo/UBERON_0010314","structure with developmental contribution from neural crest")</f>
        <v/>
      </c>
      <c r="B4242" t="inlineStr">
        <is>
          <t>&lt;http://purl.obolibrary.org/obo/UBERON_0010314&gt;</t>
        </is>
      </c>
      <c r="C4242" t="inlineStr">
        <is>
          <t>dorsal reticular nucleus</t>
        </is>
      </c>
      <c r="D4242" t="inlineStr">
        <is>
          <t>&lt;http://purl.obolibrary.org/obo/DHBA_12617&gt;</t>
        </is>
      </c>
    </row>
    <row r="4243">
      <c r="A4243">
        <f>HYPERLINK("https://www.ebi.ac.uk/ols/ontologies/uberon/terms?iri=http://purl.obolibrary.org/obo/UBERON_0010314","structure with developmental contribution from neural crest")</f>
        <v/>
      </c>
      <c r="B4243" t="inlineStr">
        <is>
          <t>&lt;http://purl.obolibrary.org/obo/UBERON_0010314&gt;</t>
        </is>
      </c>
      <c r="C4243" t="inlineStr">
        <is>
          <t>alpha division of parvicellular reticular nucleus</t>
        </is>
      </c>
      <c r="D4243" t="inlineStr">
        <is>
          <t>&lt;http://purl.obolibrary.org/obo/DHBA_12619&gt;</t>
        </is>
      </c>
    </row>
    <row r="4244">
      <c r="A4244">
        <f>HYPERLINK("https://www.ebi.ac.uk/ols/ontologies/uberon/terms?iri=http://purl.obolibrary.org/obo/UBERON_0010314","structure with developmental contribution from neural crest")</f>
        <v/>
      </c>
      <c r="B4244" t="inlineStr">
        <is>
          <t>&lt;http://purl.obolibrary.org/obo/UBERON_0010314&gt;</t>
        </is>
      </c>
      <c r="C4244" t="inlineStr">
        <is>
          <t>intermediate reticular nucleus</t>
        </is>
      </c>
      <c r="D4244" t="inlineStr">
        <is>
          <t>&lt;http://purl.obolibrary.org/obo/DHBA_12620&gt;</t>
        </is>
      </c>
    </row>
    <row r="4245">
      <c r="A4245">
        <f>HYPERLINK("https://www.ebi.ac.uk/ols/ontologies/uberon/terms?iri=http://purl.obolibrary.org/obo/UBERON_0010314","structure with developmental contribution from neural crest")</f>
        <v/>
      </c>
      <c r="B4245" t="inlineStr">
        <is>
          <t>&lt;http://purl.obolibrary.org/obo/UBERON_0010314&gt;</t>
        </is>
      </c>
      <c r="C4245" t="inlineStr">
        <is>
          <t>caudoventrolateral reticular nucleus</t>
        </is>
      </c>
      <c r="D4245" t="inlineStr">
        <is>
          <t>&lt;http://purl.obolibrary.org/obo/DHBA_12621&gt;</t>
        </is>
      </c>
    </row>
    <row r="4246">
      <c r="A4246">
        <f>HYPERLINK("https://www.ebi.ac.uk/ols/ontologies/uberon/terms?iri=http://purl.obolibrary.org/obo/UBERON_0010314","structure with developmental contribution from neural crest")</f>
        <v/>
      </c>
      <c r="B4246" t="inlineStr">
        <is>
          <t>&lt;http://purl.obolibrary.org/obo/UBERON_0010314&gt;</t>
        </is>
      </c>
      <c r="C4246" t="inlineStr">
        <is>
          <t>noradrenaline/adrenaline cell group 1</t>
        </is>
      </c>
      <c r="D4246" t="inlineStr">
        <is>
          <t>&lt;http://purl.obolibrary.org/obo/DHBA_12622&gt;</t>
        </is>
      </c>
    </row>
    <row r="4247">
      <c r="A4247">
        <f>HYPERLINK("https://www.ebi.ac.uk/ols/ontologies/uberon/terms?iri=http://purl.obolibrary.org/obo/UBERON_0010314","structure with developmental contribution from neural crest")</f>
        <v/>
      </c>
      <c r="B4247" t="inlineStr">
        <is>
          <t>&lt;http://purl.obolibrary.org/obo/UBERON_0010314&gt;</t>
        </is>
      </c>
      <c r="C4247" t="inlineStr">
        <is>
          <t>rostral ventral respiratory cell group</t>
        </is>
      </c>
      <c r="D4247" t="inlineStr">
        <is>
          <t>&lt;http://purl.obolibrary.org/obo/DHBA_12623&gt;</t>
        </is>
      </c>
    </row>
    <row r="4248">
      <c r="A4248">
        <f>HYPERLINK("https://www.ebi.ac.uk/ols/ontologies/uberon/terms?iri=http://purl.obolibrary.org/obo/UBERON_0010314","structure with developmental contribution from neural crest")</f>
        <v/>
      </c>
      <c r="B4248" t="inlineStr">
        <is>
          <t>&lt;http://purl.obolibrary.org/obo/UBERON_0010314&gt;</t>
        </is>
      </c>
      <c r="C4248" t="inlineStr">
        <is>
          <t>rostroventrolateral reticular nucleus of hindbrain</t>
        </is>
      </c>
      <c r="D4248" t="inlineStr">
        <is>
          <t>&lt;http://purl.obolibrary.org/obo/DHBA_12624&gt;</t>
        </is>
      </c>
    </row>
    <row r="4249">
      <c r="A4249">
        <f>HYPERLINK("https://www.ebi.ac.uk/ols/ontologies/uberon/terms?iri=http://purl.obolibrary.org/obo/UBERON_0010314","structure with developmental contribution from neural crest")</f>
        <v/>
      </c>
      <c r="B4249" t="inlineStr">
        <is>
          <t>&lt;http://purl.obolibrary.org/obo/UBERON_0010314&gt;</t>
        </is>
      </c>
      <c r="C4249" t="inlineStr">
        <is>
          <t>gigantocellular reticular nuclei</t>
        </is>
      </c>
      <c r="D4249" t="inlineStr">
        <is>
          <t>&lt;http://purl.obolibrary.org/obo/DHBA_12625&gt;</t>
        </is>
      </c>
    </row>
    <row r="4250">
      <c r="A4250">
        <f>HYPERLINK("https://www.ebi.ac.uk/ols/ontologies/uberon/terms?iri=http://purl.obolibrary.org/obo/UBERON_0010314","structure with developmental contribution from neural crest")</f>
        <v/>
      </c>
      <c r="B4250" t="inlineStr">
        <is>
          <t>&lt;http://purl.obolibrary.org/obo/UBERON_0010314&gt;</t>
        </is>
      </c>
      <c r="C4250" t="inlineStr">
        <is>
          <t>paragigantocellular nucleus</t>
        </is>
      </c>
      <c r="D4250" t="inlineStr">
        <is>
          <t>&lt;http://purl.obolibrary.org/obo/DHBA_12626&gt;</t>
        </is>
      </c>
    </row>
    <row r="4251">
      <c r="A4251">
        <f>HYPERLINK("https://www.ebi.ac.uk/ols/ontologies/uberon/terms?iri=http://purl.obolibrary.org/obo/UBERON_0010314","structure with developmental contribution from neural crest")</f>
        <v/>
      </c>
      <c r="B4251" t="inlineStr">
        <is>
          <t>&lt;http://purl.obolibrary.org/obo/UBERON_0010314&gt;</t>
        </is>
      </c>
      <c r="C4251" t="inlineStr">
        <is>
          <t>alpha part of paragigantocellular nucleus</t>
        </is>
      </c>
      <c r="D4251" t="inlineStr">
        <is>
          <t>&lt;http://purl.obolibrary.org/obo/DHBA_12627&gt;</t>
        </is>
      </c>
    </row>
    <row r="4252">
      <c r="A4252">
        <f>HYPERLINK("https://www.ebi.ac.uk/ols/ontologies/uberon/terms?iri=http://purl.obolibrary.org/obo/UBERON_0010314","structure with developmental contribution from neural crest")</f>
        <v/>
      </c>
      <c r="B4252" t="inlineStr">
        <is>
          <t>&lt;http://purl.obolibrary.org/obo/UBERON_0010314&gt;</t>
        </is>
      </c>
      <c r="C4252" t="inlineStr">
        <is>
          <t>ventral gigantocellular reticular nucleus</t>
        </is>
      </c>
      <c r="D4252" t="inlineStr">
        <is>
          <t>&lt;http://purl.obolibrary.org/obo/DHBA_12630&gt;</t>
        </is>
      </c>
    </row>
    <row r="4253">
      <c r="A4253">
        <f>HYPERLINK("https://www.ebi.ac.uk/ols/ontologies/uberon/terms?iri=http://purl.obolibrary.org/obo/UBERON_0010314","structure with developmental contribution from neural crest")</f>
        <v/>
      </c>
      <c r="B4253" t="inlineStr">
        <is>
          <t>&lt;http://purl.obolibrary.org/obo/UBERON_0010314&gt;</t>
        </is>
      </c>
      <c r="C4253" t="inlineStr">
        <is>
          <t>alpha gigantocellular reticular nucleus</t>
        </is>
      </c>
      <c r="D4253" t="inlineStr">
        <is>
          <t>&lt;http://purl.obolibrary.org/obo/DHBA_12631&gt;</t>
        </is>
      </c>
    </row>
    <row r="4254">
      <c r="A4254">
        <f>HYPERLINK("https://www.ebi.ac.uk/ols/ontologies/uberon/terms?iri=http://purl.obolibrary.org/obo/UBERON_0010314","structure with developmental contribution from neural crest")</f>
        <v/>
      </c>
      <c r="B4254" t="inlineStr">
        <is>
          <t>&lt;http://purl.obolibrary.org/obo/UBERON_0010314&gt;</t>
        </is>
      </c>
      <c r="C4254" t="inlineStr">
        <is>
          <t>lateral reticular nuclei</t>
        </is>
      </c>
      <c r="D4254" t="inlineStr">
        <is>
          <t>&lt;http://purl.obolibrary.org/obo/DHBA_12632&gt;</t>
        </is>
      </c>
    </row>
    <row r="4255">
      <c r="A4255">
        <f>HYPERLINK("https://www.ebi.ac.uk/ols/ontologies/uberon/terms?iri=http://purl.obolibrary.org/obo/UBERON_0010314","structure with developmental contribution from neural crest")</f>
        <v/>
      </c>
      <c r="B4255" t="inlineStr">
        <is>
          <t>&lt;http://purl.obolibrary.org/obo/UBERON_0010314&gt;</t>
        </is>
      </c>
      <c r="C4255" t="inlineStr">
        <is>
          <t>lateral reticular nucleus (principal part)</t>
        </is>
      </c>
      <c r="D4255" t="inlineStr">
        <is>
          <t>&lt;http://purl.obolibrary.org/obo/DHBA_12634&gt;</t>
        </is>
      </c>
    </row>
    <row r="4256">
      <c r="A4256">
        <f>HYPERLINK("https://www.ebi.ac.uk/ols/ontologies/uberon/terms?iri=http://purl.obolibrary.org/obo/UBERON_0010314","structure with developmental contribution from neural crest")</f>
        <v/>
      </c>
      <c r="B4256" t="inlineStr">
        <is>
          <t>&lt;http://purl.obolibrary.org/obo/UBERON_0010314&gt;</t>
        </is>
      </c>
      <c r="C4256" t="inlineStr">
        <is>
          <t>lateral reticular nucleus, magnocellular part</t>
        </is>
      </c>
      <c r="D4256" t="inlineStr">
        <is>
          <t>&lt;http://purl.obolibrary.org/obo/DHBA_12635&gt;</t>
        </is>
      </c>
    </row>
    <row r="4257">
      <c r="A4257">
        <f>HYPERLINK("https://www.ebi.ac.uk/ols/ontologies/uberon/terms?iri=http://purl.obolibrary.org/obo/UBERON_0010314","structure with developmental contribution from neural crest")</f>
        <v/>
      </c>
      <c r="B4257" t="inlineStr">
        <is>
          <t>&lt;http://purl.obolibrary.org/obo/UBERON_0010314&gt;</t>
        </is>
      </c>
      <c r="C4257" t="inlineStr">
        <is>
          <t>lateral reticular nucleus, parvicellular part</t>
        </is>
      </c>
      <c r="D4257" t="inlineStr">
        <is>
          <t>&lt;http://purl.obolibrary.org/obo/DHBA_12636&gt;</t>
        </is>
      </c>
    </row>
    <row r="4258">
      <c r="A4258">
        <f>HYPERLINK("https://www.ebi.ac.uk/ols/ontologies/uberon/terms?iri=http://purl.obolibrary.org/obo/UBERON_0010314","structure with developmental contribution from neural crest")</f>
        <v/>
      </c>
      <c r="B4258" t="inlineStr">
        <is>
          <t>&lt;http://purl.obolibrary.org/obo/UBERON_0010314&gt;</t>
        </is>
      </c>
      <c r="C4258" t="inlineStr">
        <is>
          <t>lateral reticular nucleus, subtrigeminal part</t>
        </is>
      </c>
      <c r="D4258" t="inlineStr">
        <is>
          <t>&lt;http://purl.obolibrary.org/obo/DHBA_12637&gt;</t>
        </is>
      </c>
    </row>
    <row r="4259">
      <c r="A4259">
        <f>HYPERLINK("https://www.ebi.ac.uk/ols/ontologies/uberon/terms?iri=http://purl.obolibrary.org/obo/UBERON_0010314","structure with developmental contribution from neural crest")</f>
        <v/>
      </c>
      <c r="B4259" t="inlineStr">
        <is>
          <t>&lt;http://purl.obolibrary.org/obo/UBERON_0010314&gt;</t>
        </is>
      </c>
      <c r="C4259" t="inlineStr">
        <is>
          <t>medullary reticular nucleus, dorsal part (ventral reticular nucleus)</t>
        </is>
      </c>
      <c r="D4259" t="inlineStr">
        <is>
          <t>&lt;http://purl.obolibrary.org/obo/DHBA_12639&gt;</t>
        </is>
      </c>
    </row>
    <row r="4260">
      <c r="A4260">
        <f>HYPERLINK("https://www.ebi.ac.uk/ols/ontologies/uberon/terms?iri=http://purl.obolibrary.org/obo/UBERON_0010314","structure with developmental contribution from neural crest")</f>
        <v/>
      </c>
      <c r="B4260" t="inlineStr">
        <is>
          <t>&lt;http://purl.obolibrary.org/obo/UBERON_0010314&gt;</t>
        </is>
      </c>
      <c r="C4260" t="inlineStr">
        <is>
          <t>medullary reticular nucleus, ventral part (medial reticular nucleus)</t>
        </is>
      </c>
      <c r="D4260" t="inlineStr">
        <is>
          <t>&lt;http://purl.obolibrary.org/obo/DHBA_12640&gt;</t>
        </is>
      </c>
    </row>
    <row r="4261">
      <c r="A4261">
        <f>HYPERLINK("https://www.ebi.ac.uk/ols/ontologies/uberon/terms?iri=http://purl.obolibrary.org/obo/UBERON_0010314","structure with developmental contribution from neural crest")</f>
        <v/>
      </c>
      <c r="B4261" t="inlineStr">
        <is>
          <t>&lt;http://purl.obolibrary.org/obo/UBERON_0010314&gt;</t>
        </is>
      </c>
      <c r="C4261" t="inlineStr">
        <is>
          <t>raphe nuclei in medulla oblongata</t>
        </is>
      </c>
      <c r="D4261" t="inlineStr">
        <is>
          <t>&lt;http://purl.obolibrary.org/obo/DHBA_12641&gt;</t>
        </is>
      </c>
    </row>
    <row r="4262">
      <c r="A4262">
        <f>HYPERLINK("https://www.ebi.ac.uk/ols/ontologies/uberon/terms?iri=http://purl.obolibrary.org/obo/UBERON_0010314","structure with developmental contribution from neural crest")</f>
        <v/>
      </c>
      <c r="B4262" t="inlineStr">
        <is>
          <t>&lt;http://purl.obolibrary.org/obo/UBERON_0010314&gt;</t>
        </is>
      </c>
      <c r="C4262" t="inlineStr">
        <is>
          <t>raphe magnus nucleus</t>
        </is>
      </c>
      <c r="D4262" t="inlineStr">
        <is>
          <t>&lt;http://purl.obolibrary.org/obo/DHBA_12642&gt;</t>
        </is>
      </c>
    </row>
    <row r="4263">
      <c r="A4263">
        <f>HYPERLINK("https://www.ebi.ac.uk/ols/ontologies/uberon/terms?iri=http://purl.obolibrary.org/obo/UBERON_0010314","structure with developmental contribution from neural crest")</f>
        <v/>
      </c>
      <c r="B4263" t="inlineStr">
        <is>
          <t>&lt;http://purl.obolibrary.org/obo/UBERON_0010314&gt;</t>
        </is>
      </c>
      <c r="C4263" t="inlineStr">
        <is>
          <t>raphe obscurus nucleus</t>
        </is>
      </c>
      <c r="D4263" t="inlineStr">
        <is>
          <t>&lt;http://purl.obolibrary.org/obo/DHBA_12643&gt;</t>
        </is>
      </c>
    </row>
    <row r="4264">
      <c r="A4264">
        <f>HYPERLINK("https://www.ebi.ac.uk/ols/ontologies/uberon/terms?iri=http://purl.obolibrary.org/obo/UBERON_0010314","structure with developmental contribution from neural crest")</f>
        <v/>
      </c>
      <c r="B4264" t="inlineStr">
        <is>
          <t>&lt;http://purl.obolibrary.org/obo/UBERON_0010314&gt;</t>
        </is>
      </c>
      <c r="C4264" t="inlineStr">
        <is>
          <t>raphe pallidus nucleus</t>
        </is>
      </c>
      <c r="D4264" t="inlineStr">
        <is>
          <t>&lt;http://purl.obolibrary.org/obo/DHBA_12644&gt;</t>
        </is>
      </c>
    </row>
    <row r="4265">
      <c r="A4265">
        <f>HYPERLINK("https://www.ebi.ac.uk/ols/ontologies/uberon/terms?iri=http://purl.obolibrary.org/obo/UBERON_0010314","structure with developmental contribution from neural crest")</f>
        <v/>
      </c>
      <c r="B4265" t="inlineStr">
        <is>
          <t>&lt;http://purl.obolibrary.org/obo/UBERON_0010314&gt;</t>
        </is>
      </c>
      <c r="C4265" t="inlineStr">
        <is>
          <t>other nuclei in medullary tegmentum</t>
        </is>
      </c>
      <c r="D4265" t="inlineStr">
        <is>
          <t>&lt;http://purl.obolibrary.org/obo/DHBA_12645&gt;</t>
        </is>
      </c>
    </row>
    <row r="4266">
      <c r="A4266">
        <f>HYPERLINK("https://www.ebi.ac.uk/ols/ontologies/uberon/terms?iri=http://purl.obolibrary.org/obo/UBERON_0010314","structure with developmental contribution from neural crest")</f>
        <v/>
      </c>
      <c r="B4266" t="inlineStr">
        <is>
          <t>&lt;http://purl.obolibrary.org/obo/UBERON_0010314&gt;</t>
        </is>
      </c>
      <c r="C4266" t="inlineStr">
        <is>
          <t>Botzinger complex</t>
        </is>
      </c>
      <c r="D4266" t="inlineStr">
        <is>
          <t>&lt;http://purl.obolibrary.org/obo/DHBA_12646&gt;</t>
        </is>
      </c>
    </row>
    <row r="4267">
      <c r="A4267">
        <f>HYPERLINK("https://www.ebi.ac.uk/ols/ontologies/uberon/terms?iri=http://purl.obolibrary.org/obo/UBERON_0010314","structure with developmental contribution from neural crest")</f>
        <v/>
      </c>
      <c r="B4267" t="inlineStr">
        <is>
          <t>&lt;http://purl.obolibrary.org/obo/UBERON_0010314&gt;</t>
        </is>
      </c>
      <c r="C4267" t="inlineStr">
        <is>
          <t>central glial substance</t>
        </is>
      </c>
      <c r="D4267" t="inlineStr">
        <is>
          <t>&lt;http://purl.obolibrary.org/obo/DHBA_12647&gt;</t>
        </is>
      </c>
    </row>
    <row r="4268">
      <c r="A4268">
        <f>HYPERLINK("https://www.ebi.ac.uk/ols/ontologies/uberon/terms?iri=http://purl.obolibrary.org/obo/UBERON_0010314","structure with developmental contribution from neural crest")</f>
        <v/>
      </c>
      <c r="B4268" t="inlineStr">
        <is>
          <t>&lt;http://purl.obolibrary.org/obo/UBERON_0010314&gt;</t>
        </is>
      </c>
      <c r="C4268" t="inlineStr">
        <is>
          <t>endolemniscal nucleus</t>
        </is>
      </c>
      <c r="D4268" t="inlineStr">
        <is>
          <t>&lt;http://purl.obolibrary.org/obo/DHBA_12648&gt;</t>
        </is>
      </c>
    </row>
    <row r="4269">
      <c r="A4269">
        <f>HYPERLINK("https://www.ebi.ac.uk/ols/ontologies/uberon/terms?iri=http://purl.obolibrary.org/obo/UBERON_0010314","structure with developmental contribution from neural crest")</f>
        <v/>
      </c>
      <c r="B4269" t="inlineStr">
        <is>
          <t>&lt;http://purl.obolibrary.org/obo/UBERON_0010314&gt;</t>
        </is>
      </c>
      <c r="C4269" t="inlineStr">
        <is>
          <t>epifascicular nucleus</t>
        </is>
      </c>
      <c r="D4269" t="inlineStr">
        <is>
          <t>&lt;http://purl.obolibrary.org/obo/DHBA_12649&gt;</t>
        </is>
      </c>
    </row>
    <row r="4270">
      <c r="A4270">
        <f>HYPERLINK("https://www.ebi.ac.uk/ols/ontologies/uberon/terms?iri=http://purl.obolibrary.org/obo/UBERON_0010314","structure with developmental contribution from neural crest")</f>
        <v/>
      </c>
      <c r="B4270" t="inlineStr">
        <is>
          <t>&lt;http://purl.obolibrary.org/obo/UBERON_0010314&gt;</t>
        </is>
      </c>
      <c r="C4270" t="inlineStr">
        <is>
          <t>interfascicular hypoglossal nucleus</t>
        </is>
      </c>
      <c r="D4270" t="inlineStr">
        <is>
          <t>&lt;http://purl.obolibrary.org/obo/DHBA_12650&gt;</t>
        </is>
      </c>
    </row>
    <row r="4271">
      <c r="A4271">
        <f>HYPERLINK("https://www.ebi.ac.uk/ols/ontologies/uberon/terms?iri=http://purl.obolibrary.org/obo/UBERON_0010314","structure with developmental contribution from neural crest")</f>
        <v/>
      </c>
      <c r="B4271" t="inlineStr">
        <is>
          <t>&lt;http://purl.obolibrary.org/obo/UBERON_0010314&gt;</t>
        </is>
      </c>
      <c r="C4271" t="inlineStr">
        <is>
          <t>nucleus Z (posterodorsal subnucleus)</t>
        </is>
      </c>
      <c r="D4271" t="inlineStr">
        <is>
          <t>&lt;http://purl.obolibrary.org/obo/DHBA_12651&gt;</t>
        </is>
      </c>
    </row>
    <row r="4272">
      <c r="A4272">
        <f>HYPERLINK("https://www.ebi.ac.uk/ols/ontologies/uberon/terms?iri=http://purl.obolibrary.org/obo/UBERON_0010314","structure with developmental contribution from neural crest")</f>
        <v/>
      </c>
      <c r="B4272" t="inlineStr">
        <is>
          <t>&lt;http://purl.obolibrary.org/obo/UBERON_0010314&gt;</t>
        </is>
      </c>
      <c r="C4272" t="inlineStr">
        <is>
          <t>nucleus Y</t>
        </is>
      </c>
      <c r="D4272" t="inlineStr">
        <is>
          <t>&lt;http://purl.obolibrary.org/obo/DHBA_12652&gt;</t>
        </is>
      </c>
    </row>
    <row r="4273">
      <c r="A4273">
        <f>HYPERLINK("https://www.ebi.ac.uk/ols/ontologies/uberon/terms?iri=http://purl.obolibrary.org/obo/UBERON_0010314","structure with developmental contribution from neural crest")</f>
        <v/>
      </c>
      <c r="B4273" t="inlineStr">
        <is>
          <t>&lt;http://purl.obolibrary.org/obo/UBERON_0010314&gt;</t>
        </is>
      </c>
      <c r="C4273" t="inlineStr">
        <is>
          <t>nucleus of Roller</t>
        </is>
      </c>
      <c r="D4273" t="inlineStr">
        <is>
          <t>&lt;http://purl.obolibrary.org/obo/DHBA_12654&gt;</t>
        </is>
      </c>
    </row>
    <row r="4274">
      <c r="A4274">
        <f>HYPERLINK("https://www.ebi.ac.uk/ols/ontologies/uberon/terms?iri=http://purl.obolibrary.org/obo/UBERON_0010314","structure with developmental contribution from neural crest")</f>
        <v/>
      </c>
      <c r="B4274" t="inlineStr">
        <is>
          <t>&lt;http://purl.obolibrary.org/obo/UBERON_0010314&gt;</t>
        </is>
      </c>
      <c r="C4274" t="inlineStr">
        <is>
          <t>pararaphales nucleus</t>
        </is>
      </c>
      <c r="D4274" t="inlineStr">
        <is>
          <t>&lt;http://purl.obolibrary.org/obo/DHBA_12655&gt;</t>
        </is>
      </c>
    </row>
    <row r="4275">
      <c r="A4275">
        <f>HYPERLINK("https://www.ebi.ac.uk/ols/ontologies/uberon/terms?iri=http://purl.obolibrary.org/obo/UBERON_0010314","structure with developmental contribution from neural crest")</f>
        <v/>
      </c>
      <c r="B4275" t="inlineStr">
        <is>
          <t>&lt;http://purl.obolibrary.org/obo/UBERON_0010314&gt;</t>
        </is>
      </c>
      <c r="C4275" t="inlineStr">
        <is>
          <t>paratrigeminal nucleus</t>
        </is>
      </c>
      <c r="D4275" t="inlineStr">
        <is>
          <t>&lt;http://purl.obolibrary.org/obo/DHBA_12656&gt;</t>
        </is>
      </c>
    </row>
    <row r="4276">
      <c r="A4276">
        <f>HYPERLINK("https://www.ebi.ac.uk/ols/ontologies/uberon/terms?iri=http://purl.obolibrary.org/obo/UBERON_0010314","structure with developmental contribution from neural crest")</f>
        <v/>
      </c>
      <c r="B4276" t="inlineStr">
        <is>
          <t>&lt;http://purl.obolibrary.org/obo/UBERON_0010314&gt;</t>
        </is>
      </c>
      <c r="C4276" t="inlineStr">
        <is>
          <t>pericuneate nucleus</t>
        </is>
      </c>
      <c r="D4276" t="inlineStr">
        <is>
          <t>&lt;http://purl.obolibrary.org/obo/DHBA_12657&gt;</t>
        </is>
      </c>
    </row>
    <row r="4277">
      <c r="A4277">
        <f>HYPERLINK("https://www.ebi.ac.uk/ols/ontologies/uberon/terms?iri=http://purl.obolibrary.org/obo/UBERON_0010314","structure with developmental contribution from neural crest")</f>
        <v/>
      </c>
      <c r="B4277" t="inlineStr">
        <is>
          <t>&lt;http://purl.obolibrary.org/obo/UBERON_0010314&gt;</t>
        </is>
      </c>
      <c r="C4277" t="inlineStr">
        <is>
          <t>peritrigeminal nucleus</t>
        </is>
      </c>
      <c r="D4277" t="inlineStr">
        <is>
          <t>&lt;http://purl.obolibrary.org/obo/DHBA_12658&gt;</t>
        </is>
      </c>
    </row>
    <row r="4278">
      <c r="A4278">
        <f>HYPERLINK("https://www.ebi.ac.uk/ols/ontologies/uberon/terms?iri=http://purl.obolibrary.org/obo/UBERON_0010314","structure with developmental contribution from neural crest")</f>
        <v/>
      </c>
      <c r="B4278" t="inlineStr">
        <is>
          <t>&lt;http://purl.obolibrary.org/obo/UBERON_0010314&gt;</t>
        </is>
      </c>
      <c r="C4278" t="inlineStr">
        <is>
          <t>retroambiguous nucleus</t>
        </is>
      </c>
      <c r="D4278" t="inlineStr">
        <is>
          <t>&lt;http://purl.obolibrary.org/obo/DHBA_12660&gt;</t>
        </is>
      </c>
    </row>
    <row r="4279">
      <c r="A4279">
        <f>HYPERLINK("https://www.ebi.ac.uk/ols/ontologies/uberon/terms?iri=http://purl.obolibrary.org/obo/UBERON_0010314","structure with developmental contribution from neural crest")</f>
        <v/>
      </c>
      <c r="B4279" t="inlineStr">
        <is>
          <t>&lt;http://purl.obolibrary.org/obo/UBERON_0010314&gt;</t>
        </is>
      </c>
      <c r="C4279" t="inlineStr">
        <is>
          <t>spinal accessory (supraspinal) nucleus</t>
        </is>
      </c>
      <c r="D4279" t="inlineStr">
        <is>
          <t>&lt;http://purl.obolibrary.org/obo/DHBA_12661&gt;</t>
        </is>
      </c>
    </row>
    <row r="4280">
      <c r="A4280">
        <f>HYPERLINK("https://www.ebi.ac.uk/ols/ontologies/uberon/terms?iri=http://purl.obolibrary.org/obo/UBERON_0010314","structure with developmental contribution from neural crest")</f>
        <v/>
      </c>
      <c r="B4280" t="inlineStr">
        <is>
          <t>&lt;http://purl.obolibrary.org/obo/UBERON_0010314&gt;</t>
        </is>
      </c>
      <c r="C4280" t="inlineStr">
        <is>
          <t>supragenual nucleus</t>
        </is>
      </c>
      <c r="D4280" t="inlineStr">
        <is>
          <t>&lt;http://purl.obolibrary.org/obo/DHBA_12662&gt;</t>
        </is>
      </c>
    </row>
    <row r="4281">
      <c r="A4281">
        <f>HYPERLINK("https://www.ebi.ac.uk/ols/ontologies/uberon/terms?iri=http://purl.obolibrary.org/obo/UBERON_0010314","structure with developmental contribution from neural crest")</f>
        <v/>
      </c>
      <c r="B4281" t="inlineStr">
        <is>
          <t>&lt;http://purl.obolibrary.org/obo/UBERON_0010314&gt;</t>
        </is>
      </c>
      <c r="C4281" t="inlineStr">
        <is>
          <t>supralemniscal nucleus</t>
        </is>
      </c>
      <c r="D4281" t="inlineStr">
        <is>
          <t>&lt;http://purl.obolibrary.org/obo/DHBA_12663&gt;</t>
        </is>
      </c>
    </row>
    <row r="4282">
      <c r="A4282">
        <f>HYPERLINK("https://www.ebi.ac.uk/ols/ontologies/uberon/terms?iri=http://purl.obolibrary.org/obo/UBERON_0010314","structure with developmental contribution from neural crest")</f>
        <v/>
      </c>
      <c r="B4282" t="inlineStr">
        <is>
          <t>&lt;http://purl.obolibrary.org/obo/UBERON_0010314&gt;</t>
        </is>
      </c>
      <c r="C4282" t="inlineStr">
        <is>
          <t>rhombencephalic isthmus</t>
        </is>
      </c>
      <c r="D4282" t="inlineStr">
        <is>
          <t>&lt;http://purl.obolibrary.org/obo/DHBA_12665&gt;</t>
        </is>
      </c>
    </row>
    <row r="4283">
      <c r="A4283">
        <f>HYPERLINK("https://www.ebi.ac.uk/ols/ontologies/uberon/terms?iri=http://purl.obolibrary.org/obo/UBERON_0010314","structure with developmental contribution from neural crest")</f>
        <v/>
      </c>
      <c r="B4283" t="inlineStr">
        <is>
          <t>&lt;http://purl.obolibrary.org/obo/UBERON_0010314&gt;</t>
        </is>
      </c>
      <c r="C4283" t="inlineStr">
        <is>
          <t>rhombomere A</t>
        </is>
      </c>
      <c r="D4283" t="inlineStr">
        <is>
          <t>&lt;http://purl.obolibrary.org/obo/DHBA_12666&gt;</t>
        </is>
      </c>
    </row>
    <row r="4284">
      <c r="A4284">
        <f>HYPERLINK("https://www.ebi.ac.uk/ols/ontologies/uberon/terms?iri=http://purl.obolibrary.org/obo/UBERON_0010314","structure with developmental contribution from neural crest")</f>
        <v/>
      </c>
      <c r="B4284" t="inlineStr">
        <is>
          <t>&lt;http://purl.obolibrary.org/obo/UBERON_0010314&gt;</t>
        </is>
      </c>
      <c r="C4284" t="inlineStr">
        <is>
          <t>rhombomere B</t>
        </is>
      </c>
      <c r="D4284" t="inlineStr">
        <is>
          <t>&lt;http://purl.obolibrary.org/obo/DHBA_12670&gt;</t>
        </is>
      </c>
    </row>
    <row r="4285">
      <c r="A4285">
        <f>HYPERLINK("https://www.ebi.ac.uk/ols/ontologies/uberon/terms?iri=http://purl.obolibrary.org/obo/UBERON_0010314","structure with developmental contribution from neural crest")</f>
        <v/>
      </c>
      <c r="B4285" t="inlineStr">
        <is>
          <t>&lt;http://purl.obolibrary.org/obo/UBERON_0010314&gt;</t>
        </is>
      </c>
      <c r="C4285" t="inlineStr">
        <is>
          <t>rhombomere C</t>
        </is>
      </c>
      <c r="D4285" t="inlineStr">
        <is>
          <t>&lt;http://purl.obolibrary.org/obo/DHBA_12672&gt;</t>
        </is>
      </c>
    </row>
    <row r="4286">
      <c r="A4286">
        <f>HYPERLINK("https://www.ebi.ac.uk/ols/ontologies/uberon/terms?iri=http://purl.obolibrary.org/obo/UBERON_0010314","structure with developmental contribution from neural crest")</f>
        <v/>
      </c>
      <c r="B4286" t="inlineStr">
        <is>
          <t>&lt;http://purl.obolibrary.org/obo/UBERON_0010314&gt;</t>
        </is>
      </c>
      <c r="C4286" t="inlineStr">
        <is>
          <t>rhombomere D</t>
        </is>
      </c>
      <c r="D4286" t="inlineStr">
        <is>
          <t>&lt;http://purl.obolibrary.org/obo/DHBA_12676&gt;</t>
        </is>
      </c>
    </row>
    <row r="4287">
      <c r="A4287">
        <f>HYPERLINK("https://www.ebi.ac.uk/ols/ontologies/uberon/terms?iri=http://purl.obolibrary.org/obo/UBERON_0010314","structure with developmental contribution from neural crest")</f>
        <v/>
      </c>
      <c r="B4287" t="inlineStr">
        <is>
          <t>&lt;http://purl.obolibrary.org/obo/UBERON_0010314&gt;</t>
        </is>
      </c>
      <c r="C4287" t="inlineStr">
        <is>
          <t>ventricular (matrix) zone in hindbrain</t>
        </is>
      </c>
      <c r="D4287" t="inlineStr">
        <is>
          <t>&lt;http://purl.obolibrary.org/obo/DHBA_12678&gt;</t>
        </is>
      </c>
    </row>
    <row r="4288">
      <c r="A4288">
        <f>HYPERLINK("https://www.ebi.ac.uk/ols/ontologies/uberon/terms?iri=http://purl.obolibrary.org/obo/UBERON_0010314","structure with developmental contribution from neural crest")</f>
        <v/>
      </c>
      <c r="B4288" t="inlineStr">
        <is>
          <t>&lt;http://purl.obolibrary.org/obo/UBERON_0010314&gt;</t>
        </is>
      </c>
      <c r="C4288" t="inlineStr">
        <is>
          <t>ventricular (matrix) zone of cerebellum</t>
        </is>
      </c>
      <c r="D4288" t="inlineStr">
        <is>
          <t>&lt;http://purl.obolibrary.org/obo/DHBA_12679&gt;</t>
        </is>
      </c>
    </row>
    <row r="4289">
      <c r="A4289">
        <f>HYPERLINK("https://www.ebi.ac.uk/ols/ontologies/uberon/terms?iri=http://purl.obolibrary.org/obo/UBERON_0010314","structure with developmental contribution from neural crest")</f>
        <v/>
      </c>
      <c r="B4289" t="inlineStr">
        <is>
          <t>&lt;http://purl.obolibrary.org/obo/UBERON_0010314&gt;</t>
        </is>
      </c>
      <c r="C4289" t="inlineStr">
        <is>
          <t>ventricular (matrix) zone of pons</t>
        </is>
      </c>
      <c r="D4289" t="inlineStr">
        <is>
          <t>&lt;http://purl.obolibrary.org/obo/DHBA_12680&gt;</t>
        </is>
      </c>
    </row>
    <row r="4290">
      <c r="A4290">
        <f>HYPERLINK("https://www.ebi.ac.uk/ols/ontologies/uberon/terms?iri=http://purl.obolibrary.org/obo/UBERON_0010314","structure with developmental contribution from neural crest")</f>
        <v/>
      </c>
      <c r="B4290" t="inlineStr">
        <is>
          <t>&lt;http://purl.obolibrary.org/obo/UBERON_0010314&gt;</t>
        </is>
      </c>
      <c r="C4290" t="inlineStr">
        <is>
          <t>ventricular (matrix) zone of medulla</t>
        </is>
      </c>
      <c r="D4290" t="inlineStr">
        <is>
          <t>&lt;http://purl.obolibrary.org/obo/DHBA_12681&gt;</t>
        </is>
      </c>
    </row>
    <row r="4291">
      <c r="A4291">
        <f>HYPERLINK("https://www.ebi.ac.uk/ols/ontologies/uberon/terms?iri=http://purl.obolibrary.org/obo/UBERON_0010314","structure with developmental contribution from neural crest")</f>
        <v/>
      </c>
      <c r="B4291" t="inlineStr">
        <is>
          <t>&lt;http://purl.obolibrary.org/obo/UBERON_0010314&gt;</t>
        </is>
      </c>
      <c r="C4291" t="inlineStr">
        <is>
          <t>intermediate (mantle) zone of hindbrain</t>
        </is>
      </c>
      <c r="D4291" t="inlineStr">
        <is>
          <t>&lt;http://purl.obolibrary.org/obo/DHBA_12682&gt;</t>
        </is>
      </c>
    </row>
    <row r="4292">
      <c r="A4292">
        <f>HYPERLINK("https://www.ebi.ac.uk/ols/ontologies/uberon/terms?iri=http://purl.obolibrary.org/obo/UBERON_0010314","structure with developmental contribution from neural crest")</f>
        <v/>
      </c>
      <c r="B4292" t="inlineStr">
        <is>
          <t>&lt;http://purl.obolibrary.org/obo/UBERON_0010314&gt;</t>
        </is>
      </c>
      <c r="C4292" t="inlineStr">
        <is>
          <t>roof plate of intermediate zone of hindbrain</t>
        </is>
      </c>
      <c r="D4292" t="inlineStr">
        <is>
          <t>&lt;http://purl.obolibrary.org/obo/DHBA_12683&gt;</t>
        </is>
      </c>
    </row>
    <row r="4293">
      <c r="A4293">
        <f>HYPERLINK("https://www.ebi.ac.uk/ols/ontologies/uberon/terms?iri=http://purl.obolibrary.org/obo/UBERON_0010314","structure with developmental contribution from neural crest")</f>
        <v/>
      </c>
      <c r="B4293" t="inlineStr">
        <is>
          <t>&lt;http://purl.obolibrary.org/obo/UBERON_0010314&gt;</t>
        </is>
      </c>
      <c r="C4293" t="inlineStr">
        <is>
          <t>alar plate of intermediate zone of hindbrain</t>
        </is>
      </c>
      <c r="D4293" t="inlineStr">
        <is>
          <t>&lt;http://purl.obolibrary.org/obo/DHBA_12684&gt;</t>
        </is>
      </c>
    </row>
    <row r="4294">
      <c r="A4294">
        <f>HYPERLINK("https://www.ebi.ac.uk/ols/ontologies/uberon/terms?iri=http://purl.obolibrary.org/obo/UBERON_0010314","structure with developmental contribution from neural crest")</f>
        <v/>
      </c>
      <c r="B4294" t="inlineStr">
        <is>
          <t>&lt;http://purl.obolibrary.org/obo/UBERON_0010314&gt;</t>
        </is>
      </c>
      <c r="C4294" t="inlineStr">
        <is>
          <t>special somatic afferent cell column of hindbrain</t>
        </is>
      </c>
      <c r="D4294" t="inlineStr">
        <is>
          <t>&lt;http://purl.obolibrary.org/obo/DHBA_12685&gt;</t>
        </is>
      </c>
    </row>
    <row r="4295">
      <c r="A4295">
        <f>HYPERLINK("https://www.ebi.ac.uk/ols/ontologies/uberon/terms?iri=http://purl.obolibrary.org/obo/UBERON_0010314","structure with developmental contribution from neural crest")</f>
        <v/>
      </c>
      <c r="B4295" t="inlineStr">
        <is>
          <t>&lt;http://purl.obolibrary.org/obo/UBERON_0010314&gt;</t>
        </is>
      </c>
      <c r="C4295" t="inlineStr">
        <is>
          <t>general somatic afferent cell column of hindbrain</t>
        </is>
      </c>
      <c r="D4295" t="inlineStr">
        <is>
          <t>&lt;http://purl.obolibrary.org/obo/DHBA_12686&gt;</t>
        </is>
      </c>
    </row>
    <row r="4296">
      <c r="A4296">
        <f>HYPERLINK("https://www.ebi.ac.uk/ols/ontologies/uberon/terms?iri=http://purl.obolibrary.org/obo/UBERON_0010314","structure with developmental contribution from neural crest")</f>
        <v/>
      </c>
      <c r="B4296" t="inlineStr">
        <is>
          <t>&lt;http://purl.obolibrary.org/obo/UBERON_0010314&gt;</t>
        </is>
      </c>
      <c r="C4296" t="inlineStr">
        <is>
          <t>general visceral afferent cell column of hindbrain</t>
        </is>
      </c>
      <c r="D4296" t="inlineStr">
        <is>
          <t>&lt;http://purl.obolibrary.org/obo/DHBA_12687&gt;</t>
        </is>
      </c>
    </row>
    <row r="4297">
      <c r="A4297">
        <f>HYPERLINK("https://www.ebi.ac.uk/ols/ontologies/uberon/terms?iri=http://purl.obolibrary.org/obo/UBERON_0010314","structure with developmental contribution from neural crest")</f>
        <v/>
      </c>
      <c r="B4297" t="inlineStr">
        <is>
          <t>&lt;http://purl.obolibrary.org/obo/UBERON_0010314&gt;</t>
        </is>
      </c>
      <c r="C4297" t="inlineStr">
        <is>
          <t>special visceral afferent cell column of hindbrain</t>
        </is>
      </c>
      <c r="D4297" t="inlineStr">
        <is>
          <t>&lt;http://purl.obolibrary.org/obo/DHBA_12688&gt;</t>
        </is>
      </c>
    </row>
    <row r="4298">
      <c r="A4298">
        <f>HYPERLINK("https://www.ebi.ac.uk/ols/ontologies/uberon/terms?iri=http://purl.obolibrary.org/obo/UBERON_0010314","structure with developmental contribution from neural crest")</f>
        <v/>
      </c>
      <c r="B4298" t="inlineStr">
        <is>
          <t>&lt;http://purl.obolibrary.org/obo/UBERON_0010314&gt;</t>
        </is>
      </c>
      <c r="C4298" t="inlineStr">
        <is>
          <t>basal plate of intermediate zone of hindbrain</t>
        </is>
      </c>
      <c r="D4298" t="inlineStr">
        <is>
          <t>&lt;http://purl.obolibrary.org/obo/DHBA_12689&gt;</t>
        </is>
      </c>
    </row>
    <row r="4299">
      <c r="A4299">
        <f>HYPERLINK("https://www.ebi.ac.uk/ols/ontologies/uberon/terms?iri=http://purl.obolibrary.org/obo/UBERON_0010314","structure with developmental contribution from neural crest")</f>
        <v/>
      </c>
      <c r="B4299" t="inlineStr">
        <is>
          <t>&lt;http://purl.obolibrary.org/obo/UBERON_0010314&gt;</t>
        </is>
      </c>
      <c r="C4299" t="inlineStr">
        <is>
          <t>general visceral efferent cell column of hindbrain</t>
        </is>
      </c>
      <c r="D4299" t="inlineStr">
        <is>
          <t>&lt;http://purl.obolibrary.org/obo/DHBA_12690&gt;</t>
        </is>
      </c>
    </row>
    <row r="4300">
      <c r="A4300">
        <f>HYPERLINK("https://www.ebi.ac.uk/ols/ontologies/uberon/terms?iri=http://purl.obolibrary.org/obo/UBERON_0010314","structure with developmental contribution from neural crest")</f>
        <v/>
      </c>
      <c r="B4300" t="inlineStr">
        <is>
          <t>&lt;http://purl.obolibrary.org/obo/UBERON_0010314&gt;</t>
        </is>
      </c>
      <c r="C4300" t="inlineStr">
        <is>
          <t>special visceral efferent cell column of hindbrain</t>
        </is>
      </c>
      <c r="D4300" t="inlineStr">
        <is>
          <t>&lt;http://purl.obolibrary.org/obo/DHBA_12691&gt;</t>
        </is>
      </c>
    </row>
    <row r="4301">
      <c r="A4301">
        <f>HYPERLINK("https://www.ebi.ac.uk/ols/ontologies/uberon/terms?iri=http://purl.obolibrary.org/obo/UBERON_0010314","structure with developmental contribution from neural crest")</f>
        <v/>
      </c>
      <c r="B4301" t="inlineStr">
        <is>
          <t>&lt;http://purl.obolibrary.org/obo/UBERON_0010314&gt;</t>
        </is>
      </c>
      <c r="C4301" t="inlineStr">
        <is>
          <t>general somatic efferent cell column of hindbrain</t>
        </is>
      </c>
      <c r="D4301" t="inlineStr">
        <is>
          <t>&lt;http://purl.obolibrary.org/obo/DHBA_12692&gt;</t>
        </is>
      </c>
    </row>
    <row r="4302">
      <c r="A4302">
        <f>HYPERLINK("https://www.ebi.ac.uk/ols/ontologies/uberon/terms?iri=http://purl.obolibrary.org/obo/UBERON_0010314","structure with developmental contribution from neural crest")</f>
        <v/>
      </c>
      <c r="B4302" t="inlineStr">
        <is>
          <t>&lt;http://purl.obolibrary.org/obo/UBERON_0010314&gt;</t>
        </is>
      </c>
      <c r="C4302" t="inlineStr">
        <is>
          <t>floor plate of intermediate zone of hindbrain</t>
        </is>
      </c>
      <c r="D4302" t="inlineStr">
        <is>
          <t>&lt;http://purl.obolibrary.org/obo/DHBA_12693&gt;</t>
        </is>
      </c>
    </row>
    <row r="4303">
      <c r="A4303">
        <f>HYPERLINK("https://www.ebi.ac.uk/ols/ontologies/uberon/terms?iri=http://purl.obolibrary.org/obo/UBERON_0010314","structure with developmental contribution from neural crest")</f>
        <v/>
      </c>
      <c r="B4303" t="inlineStr">
        <is>
          <t>&lt;http://purl.obolibrary.org/obo/UBERON_0010314&gt;</t>
        </is>
      </c>
      <c r="C4303" t="inlineStr">
        <is>
          <t>marginal zone of hindbrain</t>
        </is>
      </c>
      <c r="D4303" t="inlineStr">
        <is>
          <t>&lt;http://purl.obolibrary.org/obo/DHBA_12694&gt;</t>
        </is>
      </c>
    </row>
    <row r="4304">
      <c r="A4304">
        <f>HYPERLINK("https://www.ebi.ac.uk/ols/ontologies/uberon/terms?iri=http://purl.obolibrary.org/obo/UBERON_0010314","structure with developmental contribution from neural crest")</f>
        <v/>
      </c>
      <c r="B4304" t="inlineStr">
        <is>
          <t>&lt;http://purl.obolibrary.org/obo/UBERON_0010314&gt;</t>
        </is>
      </c>
      <c r="C4304" t="inlineStr">
        <is>
          <t>marginal zone of pons</t>
        </is>
      </c>
      <c r="D4304" t="inlineStr">
        <is>
          <t>&lt;http://purl.obolibrary.org/obo/DHBA_12696&gt;</t>
        </is>
      </c>
    </row>
    <row r="4305">
      <c r="A4305">
        <f>HYPERLINK("https://www.ebi.ac.uk/ols/ontologies/uberon/terms?iri=http://purl.obolibrary.org/obo/UBERON_0010314","structure with developmental contribution from neural crest")</f>
        <v/>
      </c>
      <c r="B4305" t="inlineStr">
        <is>
          <t>&lt;http://purl.obolibrary.org/obo/UBERON_0010314&gt;</t>
        </is>
      </c>
      <c r="C4305" t="inlineStr">
        <is>
          <t>marginal zone of medulla</t>
        </is>
      </c>
      <c r="D4305" t="inlineStr">
        <is>
          <t>&lt;http://purl.obolibrary.org/obo/DHBA_12697&gt;</t>
        </is>
      </c>
    </row>
    <row r="4306">
      <c r="A4306">
        <f>HYPERLINK("https://www.ebi.ac.uk/ols/ontologies/uberon/terms?iri=http://purl.obolibrary.org/obo/UBERON_0010314","structure with developmental contribution from neural crest")</f>
        <v/>
      </c>
      <c r="B4306" t="inlineStr">
        <is>
          <t>&lt;http://purl.obolibrary.org/obo/UBERON_0010314&gt;</t>
        </is>
      </c>
      <c r="C4306" t="inlineStr">
        <is>
          <t>ventricular (neuroepithelial) zone of cerebellar plate</t>
        </is>
      </c>
      <c r="D4306" t="inlineStr">
        <is>
          <t>&lt;http://purl.obolibrary.org/obo/DHBA_12699&gt;</t>
        </is>
      </c>
    </row>
    <row r="4307">
      <c r="A4307">
        <f>HYPERLINK("https://www.ebi.ac.uk/ols/ontologies/uberon/terms?iri=http://purl.obolibrary.org/obo/UBERON_0010314","structure with developmental contribution from neural crest")</f>
        <v/>
      </c>
      <c r="B4307" t="inlineStr">
        <is>
          <t>&lt;http://purl.obolibrary.org/obo/UBERON_0010314&gt;</t>
        </is>
      </c>
      <c r="C4307" t="inlineStr">
        <is>
          <t>intermediate (mantle) zone of cerebellar plate</t>
        </is>
      </c>
      <c r="D4307" t="inlineStr">
        <is>
          <t>&lt;http://purl.obolibrary.org/obo/DHBA_12700&gt;</t>
        </is>
      </c>
    </row>
    <row r="4308">
      <c r="A4308">
        <f>HYPERLINK("https://www.ebi.ac.uk/ols/ontologies/uberon/terms?iri=http://purl.obolibrary.org/obo/UBERON_0010314","structure with developmental contribution from neural crest")</f>
        <v/>
      </c>
      <c r="B4308" t="inlineStr">
        <is>
          <t>&lt;http://purl.obolibrary.org/obo/UBERON_0010314&gt;</t>
        </is>
      </c>
      <c r="C4308" t="inlineStr">
        <is>
          <t>marginal (subpial stream) zone of cerebellar plate</t>
        </is>
      </c>
      <c r="D4308" t="inlineStr">
        <is>
          <t>&lt;http://purl.obolibrary.org/obo/DHBA_12701&gt;</t>
        </is>
      </c>
    </row>
    <row r="4309">
      <c r="A4309">
        <f>HYPERLINK("https://www.ebi.ac.uk/ols/ontologies/uberon/terms?iri=http://purl.obolibrary.org/obo/UBERON_0010314","structure with developmental contribution from neural crest")</f>
        <v/>
      </c>
      <c r="B4309" t="inlineStr">
        <is>
          <t>&lt;http://purl.obolibrary.org/obo/UBERON_0010314&gt;</t>
        </is>
      </c>
      <c r="C4309" t="inlineStr">
        <is>
          <t>external granular (germinal) layer of upper rhombic lip</t>
        </is>
      </c>
      <c r="D4309" t="inlineStr">
        <is>
          <t>&lt;http://purl.obolibrary.org/obo/DHBA_12702&gt;</t>
        </is>
      </c>
    </row>
    <row r="4310">
      <c r="A4310">
        <f>HYPERLINK("https://www.ebi.ac.uk/ols/ontologies/uberon/terms?iri=http://purl.obolibrary.org/obo/UBERON_0010314","structure with developmental contribution from neural crest")</f>
        <v/>
      </c>
      <c r="B4310" t="inlineStr">
        <is>
          <t>&lt;http://purl.obolibrary.org/obo/UBERON_0010314&gt;</t>
        </is>
      </c>
      <c r="C4310" t="inlineStr">
        <is>
          <t>external granular (germinal) layer of lower rhombic lip</t>
        </is>
      </c>
      <c r="D4310" t="inlineStr">
        <is>
          <t>&lt;http://purl.obolibrary.org/obo/DHBA_12703&gt;</t>
        </is>
      </c>
    </row>
    <row r="4311">
      <c r="A4311">
        <f>HYPERLINK("https://www.ebi.ac.uk/ols/ontologies/uberon/terms?iri=http://purl.obolibrary.org/obo/UBERON_0010314","structure with developmental contribution from neural crest")</f>
        <v/>
      </c>
      <c r="B4311" t="inlineStr">
        <is>
          <t>&lt;http://purl.obolibrary.org/obo/UBERON_0010314&gt;</t>
        </is>
      </c>
      <c r="C4311" t="inlineStr">
        <is>
          <t>medial cell column of pons</t>
        </is>
      </c>
      <c r="D4311" t="inlineStr">
        <is>
          <t>&lt;http://purl.obolibrary.org/obo/DHBA_12704&gt;</t>
        </is>
      </c>
    </row>
    <row r="4312">
      <c r="A4312">
        <f>HYPERLINK("https://www.ebi.ac.uk/ols/ontologies/uberon/terms?iri=http://purl.obolibrary.org/obo/UBERON_0010314","structure with developmental contribution from neural crest")</f>
        <v/>
      </c>
      <c r="B4312" t="inlineStr">
        <is>
          <t>&lt;http://purl.obolibrary.org/obo/UBERON_0010314&gt;</t>
        </is>
      </c>
      <c r="C4312" t="inlineStr">
        <is>
          <t>intermediate cell column of pons</t>
        </is>
      </c>
      <c r="D4312" t="inlineStr">
        <is>
          <t>&lt;http://purl.obolibrary.org/obo/DHBA_12705&gt;</t>
        </is>
      </c>
    </row>
    <row r="4313">
      <c r="A4313">
        <f>HYPERLINK("https://www.ebi.ac.uk/ols/ontologies/uberon/terms?iri=http://purl.obolibrary.org/obo/UBERON_0010314","structure with developmental contribution from neural crest")</f>
        <v/>
      </c>
      <c r="B4313" t="inlineStr">
        <is>
          <t>&lt;http://purl.obolibrary.org/obo/UBERON_0010314&gt;</t>
        </is>
      </c>
      <c r="C4313" t="inlineStr">
        <is>
          <t>lateral cell column of pons</t>
        </is>
      </c>
      <c r="D4313" t="inlineStr">
        <is>
          <t>&lt;http://purl.obolibrary.org/obo/DHBA_12706&gt;</t>
        </is>
      </c>
    </row>
    <row r="4314">
      <c r="A4314">
        <f>HYPERLINK("https://www.ebi.ac.uk/ols/ontologies/uberon/terms?iri=http://purl.obolibrary.org/obo/UBERON_0010314","structure with developmental contribution from neural crest")</f>
        <v/>
      </c>
      <c r="B4314" t="inlineStr">
        <is>
          <t>&lt;http://purl.obolibrary.org/obo/UBERON_0010314&gt;</t>
        </is>
      </c>
      <c r="C4314" t="inlineStr">
        <is>
          <t>transient Purkinje cell clusters</t>
        </is>
      </c>
      <c r="D4314" t="inlineStr">
        <is>
          <t>&lt;http://purl.obolibrary.org/obo/DHBA_12707&gt;</t>
        </is>
      </c>
    </row>
    <row r="4315">
      <c r="A4315">
        <f>HYPERLINK("https://www.ebi.ac.uk/ols/ontologies/uberon/terms?iri=http://purl.obolibrary.org/obo/UBERON_0010314","structure with developmental contribution from neural crest")</f>
        <v/>
      </c>
      <c r="B4315" t="inlineStr">
        <is>
          <t>&lt;http://purl.obolibrary.org/obo/UBERON_0010314&gt;</t>
        </is>
      </c>
      <c r="C4315" t="inlineStr">
        <is>
          <t>cluster A of Purkinje cells</t>
        </is>
      </c>
      <c r="D4315" t="inlineStr">
        <is>
          <t>&lt;http://purl.obolibrary.org/obo/DHBA_12708&gt;</t>
        </is>
      </c>
    </row>
    <row r="4316">
      <c r="A4316">
        <f>HYPERLINK("https://www.ebi.ac.uk/ols/ontologies/uberon/terms?iri=http://purl.obolibrary.org/obo/UBERON_0010314","structure with developmental contribution from neural crest")</f>
        <v/>
      </c>
      <c r="B4316" t="inlineStr">
        <is>
          <t>&lt;http://purl.obolibrary.org/obo/UBERON_0010314&gt;</t>
        </is>
      </c>
      <c r="C4316" t="inlineStr">
        <is>
          <t>cluster B of Purkinje cells</t>
        </is>
      </c>
      <c r="D4316" t="inlineStr">
        <is>
          <t>&lt;http://purl.obolibrary.org/obo/DHBA_12709&gt;</t>
        </is>
      </c>
    </row>
    <row r="4317">
      <c r="A4317">
        <f>HYPERLINK("https://www.ebi.ac.uk/ols/ontologies/uberon/terms?iri=http://purl.obolibrary.org/obo/UBERON_0010314","structure with developmental contribution from neural crest")</f>
        <v/>
      </c>
      <c r="B4317" t="inlineStr">
        <is>
          <t>&lt;http://purl.obolibrary.org/obo/UBERON_0010314&gt;</t>
        </is>
      </c>
      <c r="C4317" t="inlineStr">
        <is>
          <t>cluster C of Purkinje cells</t>
        </is>
      </c>
      <c r="D4317" t="inlineStr">
        <is>
          <t>&lt;http://purl.obolibrary.org/obo/DHBA_12710&gt;</t>
        </is>
      </c>
    </row>
    <row r="4318">
      <c r="A4318">
        <f>HYPERLINK("https://www.ebi.ac.uk/ols/ontologies/uberon/terms?iri=http://purl.obolibrary.org/obo/UBERON_0010314","structure with developmental contribution from neural crest")</f>
        <v/>
      </c>
      <c r="B4318" t="inlineStr">
        <is>
          <t>&lt;http://purl.obolibrary.org/obo/UBERON_0010314&gt;</t>
        </is>
      </c>
      <c r="C4318" t="inlineStr">
        <is>
          <t>cluster D of Purkinje cells</t>
        </is>
      </c>
      <c r="D4318" t="inlineStr">
        <is>
          <t>&lt;http://purl.obolibrary.org/obo/DHBA_12711&gt;</t>
        </is>
      </c>
    </row>
    <row r="4319">
      <c r="A4319">
        <f>HYPERLINK("https://www.ebi.ac.uk/ols/ontologies/uberon/terms?iri=http://purl.obolibrary.org/obo/UBERON_0010314","structure with developmental contribution from neural crest")</f>
        <v/>
      </c>
      <c r="B4319" t="inlineStr">
        <is>
          <t>&lt;http://purl.obolibrary.org/obo/UBERON_0010314&gt;</t>
        </is>
      </c>
      <c r="C4319" t="inlineStr">
        <is>
          <t>cluster E of Purkinje cells</t>
        </is>
      </c>
      <c r="D4319" t="inlineStr">
        <is>
          <t>&lt;http://purl.obolibrary.org/obo/DHBA_12712&gt;</t>
        </is>
      </c>
    </row>
    <row r="4320">
      <c r="A4320">
        <f>HYPERLINK("https://www.ebi.ac.uk/ols/ontologies/uberon/terms?iri=http://purl.obolibrary.org/obo/UBERON_0010314","structure with developmental contribution from neural crest")</f>
        <v/>
      </c>
      <c r="B4320" t="inlineStr">
        <is>
          <t>&lt;http://purl.obolibrary.org/obo/UBERON_0010314&gt;</t>
        </is>
      </c>
      <c r="C4320" t="inlineStr">
        <is>
          <t>cluster F of Purkinje cells</t>
        </is>
      </c>
      <c r="D4320" t="inlineStr">
        <is>
          <t>&lt;http://purl.obolibrary.org/obo/DHBA_12713&gt;</t>
        </is>
      </c>
    </row>
    <row r="4321">
      <c r="A4321">
        <f>HYPERLINK("https://www.ebi.ac.uk/ols/ontologies/uberon/terms?iri=http://purl.obolibrary.org/obo/UBERON_0010314","structure with developmental contribution from neural crest")</f>
        <v/>
      </c>
      <c r="B4321" t="inlineStr">
        <is>
          <t>&lt;http://purl.obolibrary.org/obo/UBERON_0010314&gt;</t>
        </is>
      </c>
      <c r="C4321" t="inlineStr">
        <is>
          <t>cluster G of Purkinje cells</t>
        </is>
      </c>
      <c r="D4321" t="inlineStr">
        <is>
          <t>&lt;http://purl.obolibrary.org/obo/DHBA_12714&gt;</t>
        </is>
      </c>
    </row>
    <row r="4322">
      <c r="A4322">
        <f>HYPERLINK("https://www.ebi.ac.uk/ols/ontologies/uberon/terms?iri=http://purl.obolibrary.org/obo/UBERON_0010314","structure with developmental contribution from neural crest")</f>
        <v/>
      </c>
      <c r="B4322" t="inlineStr">
        <is>
          <t>&lt;http://purl.obolibrary.org/obo/UBERON_0010314&gt;</t>
        </is>
      </c>
      <c r="C4322" t="inlineStr">
        <is>
          <t>cluster H of Purkinje cells</t>
        </is>
      </c>
      <c r="D4322" t="inlineStr">
        <is>
          <t>&lt;http://purl.obolibrary.org/obo/DHBA_12715&gt;</t>
        </is>
      </c>
    </row>
    <row r="4323">
      <c r="A4323">
        <f>HYPERLINK("https://www.ebi.ac.uk/ols/ontologies/uberon/terms?iri=http://purl.obolibrary.org/obo/UBERON_0010314","structure with developmental contribution from neural crest")</f>
        <v/>
      </c>
      <c r="B4323" t="inlineStr">
        <is>
          <t>&lt;http://purl.obolibrary.org/obo/UBERON_0010314&gt;</t>
        </is>
      </c>
      <c r="C4323" t="inlineStr">
        <is>
          <t>cerebellar swelling</t>
        </is>
      </c>
      <c r="D4323" t="inlineStr">
        <is>
          <t>&lt;http://purl.obolibrary.org/obo/DHBA_12716&gt;</t>
        </is>
      </c>
    </row>
    <row r="4324">
      <c r="A4324">
        <f>HYPERLINK("https://www.ebi.ac.uk/ols/ontologies/uberon/terms?iri=http://purl.obolibrary.org/obo/UBERON_0010314","structure with developmental contribution from neural crest")</f>
        <v/>
      </c>
      <c r="B4324" t="inlineStr">
        <is>
          <t>&lt;http://purl.obolibrary.org/obo/UBERON_0010314&gt;</t>
        </is>
      </c>
      <c r="C4324" t="inlineStr">
        <is>
          <t>internal cerebellar swelling</t>
        </is>
      </c>
      <c r="D4324" t="inlineStr">
        <is>
          <t>&lt;http://purl.obolibrary.org/obo/DHBA_12717&gt;</t>
        </is>
      </c>
    </row>
    <row r="4325">
      <c r="A4325">
        <f>HYPERLINK("https://www.ebi.ac.uk/ols/ontologies/uberon/terms?iri=http://purl.obolibrary.org/obo/UBERON_0010314","structure with developmental contribution from neural crest")</f>
        <v/>
      </c>
      <c r="B4325" t="inlineStr">
        <is>
          <t>&lt;http://purl.obolibrary.org/obo/UBERON_0010314&gt;</t>
        </is>
      </c>
      <c r="C4325" t="inlineStr">
        <is>
          <t>external cerebellar swelling</t>
        </is>
      </c>
      <c r="D4325" t="inlineStr">
        <is>
          <t>&lt;http://purl.obolibrary.org/obo/DHBA_12718&gt;</t>
        </is>
      </c>
    </row>
    <row r="4326">
      <c r="A4326">
        <f>HYPERLINK("https://www.ebi.ac.uk/ols/ontologies/uberon/terms?iri=http://purl.obolibrary.org/obo/UBERON_0010314","structure with developmental contribution from neural crest")</f>
        <v/>
      </c>
      <c r="B4326" t="inlineStr">
        <is>
          <t>&lt;http://purl.obolibrary.org/obo/UBERON_0010314&gt;</t>
        </is>
      </c>
      <c r="C4326" t="inlineStr">
        <is>
          <t>pontine flexures</t>
        </is>
      </c>
      <c r="D4326" t="inlineStr">
        <is>
          <t>&lt;http://purl.obolibrary.org/obo/DHBA_12719&gt;</t>
        </is>
      </c>
    </row>
    <row r="4327">
      <c r="A4327">
        <f>HYPERLINK("https://www.ebi.ac.uk/ols/ontologies/uberon/terms?iri=http://purl.obolibrary.org/obo/UBERON_0010314","structure with developmental contribution from neural crest")</f>
        <v/>
      </c>
      <c r="B4327" t="inlineStr">
        <is>
          <t>&lt;http://purl.obolibrary.org/obo/UBERON_0010314&gt;</t>
        </is>
      </c>
      <c r="C4327" t="inlineStr">
        <is>
          <t>cranial (metacephalic) slope</t>
        </is>
      </c>
      <c r="D4327" t="inlineStr">
        <is>
          <t>&lt;http://purl.obolibrary.org/obo/DHBA_12720&gt;</t>
        </is>
      </c>
    </row>
    <row r="4328">
      <c r="A4328">
        <f>HYPERLINK("https://www.ebi.ac.uk/ols/ontologies/uberon/terms?iri=http://purl.obolibrary.org/obo/UBERON_0010314","structure with developmental contribution from neural crest")</f>
        <v/>
      </c>
      <c r="B4328" t="inlineStr">
        <is>
          <t>&lt;http://purl.obolibrary.org/obo/UBERON_0010314&gt;</t>
        </is>
      </c>
      <c r="C4328" t="inlineStr">
        <is>
          <t>caudal (myelencephalic) slope</t>
        </is>
      </c>
      <c r="D4328" t="inlineStr">
        <is>
          <t>&lt;http://purl.obolibrary.org/obo/DHBA_12721&gt;</t>
        </is>
      </c>
    </row>
    <row r="4329">
      <c r="A4329">
        <f>HYPERLINK("https://www.ebi.ac.uk/ols/ontologies/uberon/terms?iri=http://purl.obolibrary.org/obo/UBERON_0010314","structure with developmental contribution from neural crest")</f>
        <v/>
      </c>
      <c r="B4329" t="inlineStr">
        <is>
          <t>&lt;http://purl.obolibrary.org/obo/UBERON_0010314&gt;</t>
        </is>
      </c>
      <c r="C4329" t="inlineStr">
        <is>
          <t>migratory streams in hindbrain</t>
        </is>
      </c>
      <c r="D4329" t="inlineStr">
        <is>
          <t>&lt;http://purl.obolibrary.org/obo/DHBA_12722&gt;</t>
        </is>
      </c>
    </row>
    <row r="4330">
      <c r="A4330">
        <f>HYPERLINK("https://www.ebi.ac.uk/ols/ontologies/uberon/terms?iri=http://purl.obolibrary.org/obo/UBERON_0010314","structure with developmental contribution from neural crest")</f>
        <v/>
      </c>
      <c r="B4330" t="inlineStr">
        <is>
          <t>&lt;http://purl.obolibrary.org/obo/UBERON_0010314&gt;</t>
        </is>
      </c>
      <c r="C4330" t="inlineStr">
        <is>
          <t>rostral (anterior) extramural migratory stream</t>
        </is>
      </c>
      <c r="D4330" t="inlineStr">
        <is>
          <t>&lt;http://purl.obolibrary.org/obo/DHBA_12723&gt;</t>
        </is>
      </c>
    </row>
    <row r="4331">
      <c r="A4331">
        <f>HYPERLINK("https://www.ebi.ac.uk/ols/ontologies/uberon/terms?iri=http://purl.obolibrary.org/obo/UBERON_0010314","structure with developmental contribution from neural crest")</f>
        <v/>
      </c>
      <c r="B4331" t="inlineStr">
        <is>
          <t>&lt;http://purl.obolibrary.org/obo/UBERON_0010314&gt;</t>
        </is>
      </c>
      <c r="C4331" t="inlineStr">
        <is>
          <t>caudal (posterior) extramural migratory stream</t>
        </is>
      </c>
      <c r="D4331" t="inlineStr">
        <is>
          <t>&lt;http://purl.obolibrary.org/obo/DHBA_12724&gt;</t>
        </is>
      </c>
    </row>
    <row r="4332">
      <c r="A4332">
        <f>HYPERLINK("https://www.ebi.ac.uk/ols/ontologies/uberon/terms?iri=http://purl.obolibrary.org/obo/UBERON_0010314","structure with developmental contribution from neural crest")</f>
        <v/>
      </c>
      <c r="B4332" t="inlineStr">
        <is>
          <t>&lt;http://purl.obolibrary.org/obo/UBERON_0010314&gt;</t>
        </is>
      </c>
      <c r="C4332" t="inlineStr">
        <is>
          <t>intramural migratory stream</t>
        </is>
      </c>
      <c r="D4332" t="inlineStr">
        <is>
          <t>&lt;http://purl.obolibrary.org/obo/DHBA_12725&gt;</t>
        </is>
      </c>
    </row>
    <row r="4333">
      <c r="A4333">
        <f>HYPERLINK("https://www.ebi.ac.uk/ols/ontologies/uberon/terms?iri=http://purl.obolibrary.org/obo/UBERON_0010314","structure with developmental contribution from neural crest")</f>
        <v/>
      </c>
      <c r="B4333" t="inlineStr">
        <is>
          <t>&lt;http://purl.obolibrary.org/obo/UBERON_0010314&gt;</t>
        </is>
      </c>
      <c r="C4333" t="inlineStr">
        <is>
          <t>pontobulbar body</t>
        </is>
      </c>
      <c r="D4333" t="inlineStr">
        <is>
          <t>&lt;http://purl.obolibrary.org/obo/DHBA_12726&gt;</t>
        </is>
      </c>
    </row>
    <row r="4334">
      <c r="A4334">
        <f>HYPERLINK("https://www.ebi.ac.uk/ols/ontologies/uberon/terms?iri=http://purl.obolibrary.org/obo/UBERON_0010314","structure with developmental contribution from neural crest")</f>
        <v/>
      </c>
      <c r="B4334" t="inlineStr">
        <is>
          <t>&lt;http://purl.obolibrary.org/obo/UBERON_0010314&gt;</t>
        </is>
      </c>
      <c r="C4334" t="inlineStr">
        <is>
          <t>rhombic grooves</t>
        </is>
      </c>
      <c r="D4334" t="inlineStr">
        <is>
          <t>&lt;http://purl.obolibrary.org/obo/DHBA_12727&gt;</t>
        </is>
      </c>
    </row>
    <row r="4335">
      <c r="A4335">
        <f>HYPERLINK("https://www.ebi.ac.uk/ols/ontologies/uberon/terms?iri=http://purl.obolibrary.org/obo/UBERON_0010314","structure with developmental contribution from neural crest")</f>
        <v/>
      </c>
      <c r="B4335" t="inlineStr">
        <is>
          <t>&lt;http://purl.obolibrary.org/obo/UBERON_0010314&gt;</t>
        </is>
      </c>
      <c r="C4335" t="inlineStr">
        <is>
          <t>ascending fibers of the facial nerve</t>
        </is>
      </c>
      <c r="D4335" t="inlineStr">
        <is>
          <t>&lt;http://purl.obolibrary.org/obo/DHBA_12729&gt;</t>
        </is>
      </c>
    </row>
    <row r="4336">
      <c r="A4336">
        <f>HYPERLINK("https://www.ebi.ac.uk/ols/ontologies/uberon/terms?iri=http://purl.obolibrary.org/obo/UBERON_0010314","structure with developmental contribution from neural crest")</f>
        <v/>
      </c>
      <c r="B4336" t="inlineStr">
        <is>
          <t>&lt;http://purl.obolibrary.org/obo/UBERON_0010314&gt;</t>
        </is>
      </c>
      <c r="C4336" t="inlineStr">
        <is>
          <t>central tegmental tract</t>
        </is>
      </c>
      <c r="D4336" t="inlineStr">
        <is>
          <t>&lt;http://purl.obolibrary.org/obo/DHBA_12730&gt;</t>
        </is>
      </c>
    </row>
    <row r="4337">
      <c r="A4337">
        <f>HYPERLINK("https://www.ebi.ac.uk/ols/ontologies/uberon/terms?iri=http://purl.obolibrary.org/obo/UBERON_0010314","structure with developmental contribution from neural crest")</f>
        <v/>
      </c>
      <c r="B4337" t="inlineStr">
        <is>
          <t>&lt;http://purl.obolibrary.org/obo/UBERON_0010314&gt;</t>
        </is>
      </c>
      <c r="C4337" t="inlineStr">
        <is>
          <t>cuneate fasciculus</t>
        </is>
      </c>
      <c r="D4337" t="inlineStr">
        <is>
          <t>&lt;http://purl.obolibrary.org/obo/DHBA_12731&gt;</t>
        </is>
      </c>
    </row>
    <row r="4338">
      <c r="A4338">
        <f>HYPERLINK("https://www.ebi.ac.uk/ols/ontologies/uberon/terms?iri=http://purl.obolibrary.org/obo/UBERON_0010314","structure with developmental contribution from neural crest")</f>
        <v/>
      </c>
      <c r="B4338" t="inlineStr">
        <is>
          <t>&lt;http://purl.obolibrary.org/obo/UBERON_0010314&gt;</t>
        </is>
      </c>
      <c r="C4338" t="inlineStr">
        <is>
          <t>decussation of medial lemniscus</t>
        </is>
      </c>
      <c r="D4338" t="inlineStr">
        <is>
          <t>&lt;http://purl.obolibrary.org/obo/DHBA_12732&gt;</t>
        </is>
      </c>
    </row>
    <row r="4339">
      <c r="A4339">
        <f>HYPERLINK("https://www.ebi.ac.uk/ols/ontologies/uberon/terms?iri=http://purl.obolibrary.org/obo/UBERON_0010314","structure with developmental contribution from neural crest")</f>
        <v/>
      </c>
      <c r="B4339" t="inlineStr">
        <is>
          <t>&lt;http://purl.obolibrary.org/obo/UBERON_0010314&gt;</t>
        </is>
      </c>
      <c r="C4339" t="inlineStr">
        <is>
          <t>dorsal external fibers</t>
        </is>
      </c>
      <c r="D4339" t="inlineStr">
        <is>
          <t>&lt;http://purl.obolibrary.org/obo/DHBA_12734&gt;</t>
        </is>
      </c>
    </row>
    <row r="4340">
      <c r="A4340">
        <f>HYPERLINK("https://www.ebi.ac.uk/ols/ontologies/uberon/terms?iri=http://purl.obolibrary.org/obo/UBERON_0010314","structure with developmental contribution from neural crest")</f>
        <v/>
      </c>
      <c r="B4340" t="inlineStr">
        <is>
          <t>&lt;http://purl.obolibrary.org/obo/UBERON_0010314&gt;</t>
        </is>
      </c>
      <c r="C4340" t="inlineStr">
        <is>
          <t>dorsal longitudinal fasciculus</t>
        </is>
      </c>
      <c r="D4340" t="inlineStr">
        <is>
          <t>&lt;http://purl.obolibrary.org/obo/DHBA_12735&gt;</t>
        </is>
      </c>
    </row>
    <row r="4341">
      <c r="A4341">
        <f>HYPERLINK("https://www.ebi.ac.uk/ols/ontologies/uberon/terms?iri=http://purl.obolibrary.org/obo/UBERON_0010314","structure with developmental contribution from neural crest")</f>
        <v/>
      </c>
      <c r="B4341" t="inlineStr">
        <is>
          <t>&lt;http://purl.obolibrary.org/obo/UBERON_0010314&gt;</t>
        </is>
      </c>
      <c r="C4341" t="inlineStr">
        <is>
          <t>external arcuate fibers</t>
        </is>
      </c>
      <c r="D4341" t="inlineStr">
        <is>
          <t>&lt;http://purl.obolibrary.org/obo/DHBA_12737&gt;</t>
        </is>
      </c>
    </row>
    <row r="4342">
      <c r="A4342">
        <f>HYPERLINK("https://www.ebi.ac.uk/ols/ontologies/uberon/terms?iri=http://purl.obolibrary.org/obo/UBERON_0010314","structure with developmental contribution from neural crest")</f>
        <v/>
      </c>
      <c r="B4342" t="inlineStr">
        <is>
          <t>&lt;http://purl.obolibrary.org/obo/UBERON_0010314&gt;</t>
        </is>
      </c>
      <c r="C4342" t="inlineStr">
        <is>
          <t>genu of the facial nerve</t>
        </is>
      </c>
      <c r="D4342" t="inlineStr">
        <is>
          <t>&lt;http://purl.obolibrary.org/obo/DHBA_12738&gt;</t>
        </is>
      </c>
    </row>
    <row r="4343">
      <c r="A4343">
        <f>HYPERLINK("https://www.ebi.ac.uk/ols/ontologies/uberon/terms?iri=http://purl.obolibrary.org/obo/UBERON_0010314","structure with developmental contribution from neural crest")</f>
        <v/>
      </c>
      <c r="B4343" t="inlineStr">
        <is>
          <t>&lt;http://purl.obolibrary.org/obo/UBERON_0010314&gt;</t>
        </is>
      </c>
      <c r="C4343" t="inlineStr">
        <is>
          <t>gracile fasciculus</t>
        </is>
      </c>
      <c r="D4343" t="inlineStr">
        <is>
          <t>&lt;http://purl.obolibrary.org/obo/DHBA_12739&gt;</t>
        </is>
      </c>
    </row>
    <row r="4344">
      <c r="A4344">
        <f>HYPERLINK("https://www.ebi.ac.uk/ols/ontologies/uberon/terms?iri=http://purl.obolibrary.org/obo/UBERON_0010314","structure with developmental contribution from neural crest")</f>
        <v/>
      </c>
      <c r="B4344" t="inlineStr">
        <is>
          <t>&lt;http://purl.obolibrary.org/obo/UBERON_0010314&gt;</t>
        </is>
      </c>
      <c r="C4344" t="inlineStr">
        <is>
          <t>hypothalamospinal tract</t>
        </is>
      </c>
      <c r="D4344" t="inlineStr">
        <is>
          <t>&lt;http://purl.obolibrary.org/obo/DHBA_12740&gt;</t>
        </is>
      </c>
    </row>
    <row r="4345">
      <c r="A4345">
        <f>HYPERLINK("https://www.ebi.ac.uk/ols/ontologies/uberon/terms?iri=http://purl.obolibrary.org/obo/UBERON_0010314","structure with developmental contribution from neural crest")</f>
        <v/>
      </c>
      <c r="B4345" t="inlineStr">
        <is>
          <t>&lt;http://purl.obolibrary.org/obo/UBERON_0010314&gt;</t>
        </is>
      </c>
      <c r="C4345" t="inlineStr">
        <is>
          <t>restiform body</t>
        </is>
      </c>
      <c r="D4345" t="inlineStr">
        <is>
          <t>&lt;http://purl.obolibrary.org/obo/DHBA_12742&gt;</t>
        </is>
      </c>
    </row>
    <row r="4346">
      <c r="A4346">
        <f>HYPERLINK("https://www.ebi.ac.uk/ols/ontologies/uberon/terms?iri=http://purl.obolibrary.org/obo/UBERON_0010314","structure with developmental contribution from neural crest")</f>
        <v/>
      </c>
      <c r="B4346" t="inlineStr">
        <is>
          <t>&lt;http://purl.obolibrary.org/obo/UBERON_0010314&gt;</t>
        </is>
      </c>
      <c r="C4346" t="inlineStr">
        <is>
          <t>cerebelloreticular fibers</t>
        </is>
      </c>
      <c r="D4346" t="inlineStr">
        <is>
          <t>&lt;http://purl.obolibrary.org/obo/DHBA_12743&gt;</t>
        </is>
      </c>
    </row>
    <row r="4347">
      <c r="A4347">
        <f>HYPERLINK("https://www.ebi.ac.uk/ols/ontologies/uberon/terms?iri=http://purl.obolibrary.org/obo/UBERON_0010314","structure with developmental contribution from neural crest")</f>
        <v/>
      </c>
      <c r="B4347" t="inlineStr">
        <is>
          <t>&lt;http://purl.obolibrary.org/obo/UBERON_0010314&gt;</t>
        </is>
      </c>
      <c r="C4347" t="inlineStr">
        <is>
          <t>cerebellovestibular fibers</t>
        </is>
      </c>
      <c r="D4347" t="inlineStr">
        <is>
          <t>&lt;http://purl.obolibrary.org/obo/DHBA_12744&gt;</t>
        </is>
      </c>
    </row>
    <row r="4348">
      <c r="A4348">
        <f>HYPERLINK("https://www.ebi.ac.uk/ols/ontologies/uberon/terms?iri=http://purl.obolibrary.org/obo/UBERON_0010314","structure with developmental contribution from neural crest")</f>
        <v/>
      </c>
      <c r="B4348" t="inlineStr">
        <is>
          <t>&lt;http://purl.obolibrary.org/obo/UBERON_0010314&gt;</t>
        </is>
      </c>
      <c r="C4348" t="inlineStr">
        <is>
          <t>cuneocerebellar tract</t>
        </is>
      </c>
      <c r="D4348" t="inlineStr">
        <is>
          <t>&lt;http://purl.obolibrary.org/obo/DHBA_12745&gt;</t>
        </is>
      </c>
    </row>
    <row r="4349">
      <c r="A4349">
        <f>HYPERLINK("https://www.ebi.ac.uk/ols/ontologies/uberon/terms?iri=http://purl.obolibrary.org/obo/UBERON_0010314","structure with developmental contribution from neural crest")</f>
        <v/>
      </c>
      <c r="B4349" t="inlineStr">
        <is>
          <t>&lt;http://purl.obolibrary.org/obo/UBERON_0010314&gt;</t>
        </is>
      </c>
      <c r="C4349" t="inlineStr">
        <is>
          <t>dorsal spinocerebellar tract</t>
        </is>
      </c>
      <c r="D4349" t="inlineStr">
        <is>
          <t>&lt;http://purl.obolibrary.org/obo/DHBA_12746&gt;</t>
        </is>
      </c>
    </row>
    <row r="4350">
      <c r="A4350">
        <f>HYPERLINK("https://www.ebi.ac.uk/ols/ontologies/uberon/terms?iri=http://purl.obolibrary.org/obo/UBERON_0010314","structure with developmental contribution from neural crest")</f>
        <v/>
      </c>
      <c r="B4350" t="inlineStr">
        <is>
          <t>&lt;http://purl.obolibrary.org/obo/UBERON_0010314&gt;</t>
        </is>
      </c>
      <c r="C4350" t="inlineStr">
        <is>
          <t>olivocerebellar tract</t>
        </is>
      </c>
      <c r="D4350" t="inlineStr">
        <is>
          <t>&lt;http://purl.obolibrary.org/obo/DHBA_12747&gt;</t>
        </is>
      </c>
    </row>
    <row r="4351">
      <c r="A4351">
        <f>HYPERLINK("https://www.ebi.ac.uk/ols/ontologies/uberon/terms?iri=http://purl.obolibrary.org/obo/UBERON_0010314","structure with developmental contribution from neural crest")</f>
        <v/>
      </c>
      <c r="B4351" t="inlineStr">
        <is>
          <t>&lt;http://purl.obolibrary.org/obo/UBERON_0010314&gt;</t>
        </is>
      </c>
      <c r="C4351" t="inlineStr">
        <is>
          <t>reticulocerebellar tract, medullary division</t>
        </is>
      </c>
      <c r="D4351" t="inlineStr">
        <is>
          <t>&lt;http://purl.obolibrary.org/obo/DHBA_12748&gt;</t>
        </is>
      </c>
    </row>
    <row r="4352">
      <c r="A4352">
        <f>HYPERLINK("https://www.ebi.ac.uk/ols/ontologies/uberon/terms?iri=http://purl.obolibrary.org/obo/UBERON_0010314","structure with developmental contribution from neural crest")</f>
        <v/>
      </c>
      <c r="B4352" t="inlineStr">
        <is>
          <t>&lt;http://purl.obolibrary.org/obo/UBERON_0010314&gt;</t>
        </is>
      </c>
      <c r="C4352" t="inlineStr">
        <is>
          <t>spinocerebellar tract</t>
        </is>
      </c>
      <c r="D4352" t="inlineStr">
        <is>
          <t>&lt;http://purl.obolibrary.org/obo/DHBA_12749&gt;</t>
        </is>
      </c>
    </row>
    <row r="4353">
      <c r="A4353">
        <f>HYPERLINK("https://www.ebi.ac.uk/ols/ontologies/uberon/terms?iri=http://purl.obolibrary.org/obo/UBERON_0010314","structure with developmental contribution from neural crest")</f>
        <v/>
      </c>
      <c r="B4353" t="inlineStr">
        <is>
          <t>&lt;http://purl.obolibrary.org/obo/UBERON_0010314&gt;</t>
        </is>
      </c>
      <c r="C4353" t="inlineStr">
        <is>
          <t>fastigial reticular tract</t>
        </is>
      </c>
      <c r="D4353" t="inlineStr">
        <is>
          <t>&lt;http://purl.obolibrary.org/obo/DHBA_12751&gt;</t>
        </is>
      </c>
    </row>
    <row r="4354">
      <c r="A4354">
        <f>HYPERLINK("https://www.ebi.ac.uk/ols/ontologies/uberon/terms?iri=http://purl.obolibrary.org/obo/UBERON_0010314","structure with developmental contribution from neural crest")</f>
        <v/>
      </c>
      <c r="B4354" t="inlineStr">
        <is>
          <t>&lt;http://purl.obolibrary.org/obo/UBERON_0010314&gt;</t>
        </is>
      </c>
      <c r="C4354" t="inlineStr">
        <is>
          <t>fastigial vestibular tract</t>
        </is>
      </c>
      <c r="D4354" t="inlineStr">
        <is>
          <t>&lt;http://purl.obolibrary.org/obo/DHBA_12752&gt;</t>
        </is>
      </c>
    </row>
    <row r="4355">
      <c r="A4355">
        <f>HYPERLINK("https://www.ebi.ac.uk/ols/ontologies/uberon/terms?iri=http://purl.obolibrary.org/obo/UBERON_0010314","structure with developmental contribution from neural crest")</f>
        <v/>
      </c>
      <c r="B4355" t="inlineStr">
        <is>
          <t>&lt;http://purl.obolibrary.org/obo/UBERON_0010314&gt;</t>
        </is>
      </c>
      <c r="C4355" t="inlineStr">
        <is>
          <t>trigeminocerebellar tract</t>
        </is>
      </c>
      <c r="D4355" t="inlineStr">
        <is>
          <t>&lt;http://purl.obolibrary.org/obo/DHBA_12753&gt;</t>
        </is>
      </c>
    </row>
    <row r="4356">
      <c r="A4356">
        <f>HYPERLINK("https://www.ebi.ac.uk/ols/ontologies/uberon/terms?iri=http://purl.obolibrary.org/obo/UBERON_0010314","structure with developmental contribution from neural crest")</f>
        <v/>
      </c>
      <c r="B4356" t="inlineStr">
        <is>
          <t>&lt;http://purl.obolibrary.org/obo/UBERON_0010314&gt;</t>
        </is>
      </c>
      <c r="C4356" t="inlineStr">
        <is>
          <t>vestibulocerebellar tract</t>
        </is>
      </c>
      <c r="D4356" t="inlineStr">
        <is>
          <t>&lt;http://purl.obolibrary.org/obo/DHBA_12754&gt;</t>
        </is>
      </c>
    </row>
    <row r="4357">
      <c r="A4357">
        <f>HYPERLINK("https://www.ebi.ac.uk/ols/ontologies/uberon/terms?iri=http://purl.obolibrary.org/obo/UBERON_0010314","structure with developmental contribution from neural crest")</f>
        <v/>
      </c>
      <c r="B4357" t="inlineStr">
        <is>
          <t>&lt;http://purl.obolibrary.org/obo/UBERON_0010314&gt;</t>
        </is>
      </c>
      <c r="C4357" t="inlineStr">
        <is>
          <t>internal arcuate fibers</t>
        </is>
      </c>
      <c r="D4357" t="inlineStr">
        <is>
          <t>&lt;http://purl.obolibrary.org/obo/DHBA_12756&gt;</t>
        </is>
      </c>
    </row>
    <row r="4358">
      <c r="A4358">
        <f>HYPERLINK("https://www.ebi.ac.uk/ols/ontologies/uberon/terms?iri=http://purl.obolibrary.org/obo/UBERON_0010314","structure with developmental contribution from neural crest")</f>
        <v/>
      </c>
      <c r="B4358" t="inlineStr">
        <is>
          <t>&lt;http://purl.obolibrary.org/obo/UBERON_0010314&gt;</t>
        </is>
      </c>
      <c r="C4358" t="inlineStr">
        <is>
          <t>interstitiospinal tract</t>
        </is>
      </c>
      <c r="D4358" t="inlineStr">
        <is>
          <t>&lt;http://purl.obolibrary.org/obo/DHBA_12757&gt;</t>
        </is>
      </c>
    </row>
    <row r="4359">
      <c r="A4359">
        <f>HYPERLINK("https://www.ebi.ac.uk/ols/ontologies/uberon/terms?iri=http://purl.obolibrary.org/obo/UBERON_0010314","structure with developmental contribution from neural crest")</f>
        <v/>
      </c>
      <c r="B4359" t="inlineStr">
        <is>
          <t>&lt;http://purl.obolibrary.org/obo/UBERON_0010314&gt;</t>
        </is>
      </c>
      <c r="C4359" t="inlineStr">
        <is>
          <t>lateral bulboreticulospinal tract</t>
        </is>
      </c>
      <c r="D4359" t="inlineStr">
        <is>
          <t>&lt;http://purl.obolibrary.org/obo/DHBA_12758&gt;</t>
        </is>
      </c>
    </row>
    <row r="4360">
      <c r="A4360">
        <f>HYPERLINK("https://www.ebi.ac.uk/ols/ontologies/uberon/terms?iri=http://purl.obolibrary.org/obo/UBERON_0010314","structure with developmental contribution from neural crest")</f>
        <v/>
      </c>
      <c r="B4360" t="inlineStr">
        <is>
          <t>&lt;http://purl.obolibrary.org/obo/UBERON_0010314&gt;</t>
        </is>
      </c>
      <c r="C4360" t="inlineStr">
        <is>
          <t>lateral corticospinal tract</t>
        </is>
      </c>
      <c r="D4360" t="inlineStr">
        <is>
          <t>&lt;http://purl.obolibrary.org/obo/DHBA_12759&gt;</t>
        </is>
      </c>
    </row>
    <row r="4361">
      <c r="A4361">
        <f>HYPERLINK("https://www.ebi.ac.uk/ols/ontologies/uberon/terms?iri=http://purl.obolibrary.org/obo/UBERON_0010314","structure with developmental contribution from neural crest")</f>
        <v/>
      </c>
      <c r="B4361" t="inlineStr">
        <is>
          <t>&lt;http://purl.obolibrary.org/obo/UBERON_0010314&gt;</t>
        </is>
      </c>
      <c r="C4361" t="inlineStr">
        <is>
          <t>lateral lemniscus</t>
        </is>
      </c>
      <c r="D4361" t="inlineStr">
        <is>
          <t>&lt;http://purl.obolibrary.org/obo/DHBA_12760&gt;</t>
        </is>
      </c>
    </row>
    <row r="4362">
      <c r="A4362">
        <f>HYPERLINK("https://www.ebi.ac.uk/ols/ontologies/uberon/terms?iri=http://purl.obolibrary.org/obo/UBERON_0010314","structure with developmental contribution from neural crest")</f>
        <v/>
      </c>
      <c r="B4362" t="inlineStr">
        <is>
          <t>&lt;http://purl.obolibrary.org/obo/UBERON_0010314&gt;</t>
        </is>
      </c>
      <c r="C4362" t="inlineStr">
        <is>
          <t>lateral vestibulospinal tract</t>
        </is>
      </c>
      <c r="D4362" t="inlineStr">
        <is>
          <t>&lt;http://purl.obolibrary.org/obo/DHBA_12761&gt;</t>
        </is>
      </c>
    </row>
    <row r="4363">
      <c r="A4363">
        <f>HYPERLINK("https://www.ebi.ac.uk/ols/ontologies/uberon/terms?iri=http://purl.obolibrary.org/obo/UBERON_0010314","structure with developmental contribution from neural crest")</f>
        <v/>
      </c>
      <c r="B4363" t="inlineStr">
        <is>
          <t>&lt;http://purl.obolibrary.org/obo/UBERON_0010314&gt;</t>
        </is>
      </c>
      <c r="C4363" t="inlineStr">
        <is>
          <t>longitudinal fasciculus of the pons</t>
        </is>
      </c>
      <c r="D4363" t="inlineStr">
        <is>
          <t>&lt;http://purl.obolibrary.org/obo/DHBA_12762&gt;</t>
        </is>
      </c>
    </row>
    <row r="4364">
      <c r="A4364">
        <f>HYPERLINK("https://www.ebi.ac.uk/ols/ontologies/uberon/terms?iri=http://purl.obolibrary.org/obo/UBERON_0010314","structure with developmental contribution from neural crest")</f>
        <v/>
      </c>
      <c r="B4364" t="inlineStr">
        <is>
          <t>&lt;http://purl.obolibrary.org/obo/UBERON_0010314&gt;</t>
        </is>
      </c>
      <c r="C4364" t="inlineStr">
        <is>
          <t>medial lemniscus</t>
        </is>
      </c>
      <c r="D4364" t="inlineStr">
        <is>
          <t>&lt;http://purl.obolibrary.org/obo/DHBA_12763&gt;</t>
        </is>
      </c>
    </row>
    <row r="4365">
      <c r="A4365">
        <f>HYPERLINK("https://www.ebi.ac.uk/ols/ontologies/uberon/terms?iri=http://purl.obolibrary.org/obo/UBERON_0010314","structure with developmental contribution from neural crest")</f>
        <v/>
      </c>
      <c r="B4365" t="inlineStr">
        <is>
          <t>&lt;http://purl.obolibrary.org/obo/UBERON_0010314&gt;</t>
        </is>
      </c>
      <c r="C4365" t="inlineStr">
        <is>
          <t>medial longitudinal fasciculus</t>
        </is>
      </c>
      <c r="D4365" t="inlineStr">
        <is>
          <t>&lt;http://purl.obolibrary.org/obo/DHBA_12764&gt;</t>
        </is>
      </c>
    </row>
    <row r="4366">
      <c r="A4366">
        <f>HYPERLINK("https://www.ebi.ac.uk/ols/ontologies/uberon/terms?iri=http://purl.obolibrary.org/obo/UBERON_0010314","structure with developmental contribution from neural crest")</f>
        <v/>
      </c>
      <c r="B4366" t="inlineStr">
        <is>
          <t>&lt;http://purl.obolibrary.org/obo/UBERON_0010314&gt;</t>
        </is>
      </c>
      <c r="C4366" t="inlineStr">
        <is>
          <t>medial tegmental tract</t>
        </is>
      </c>
      <c r="D4366" t="inlineStr">
        <is>
          <t>&lt;http://purl.obolibrary.org/obo/DHBA_12765&gt;</t>
        </is>
      </c>
    </row>
    <row r="4367">
      <c r="A4367">
        <f>HYPERLINK("https://www.ebi.ac.uk/ols/ontologies/uberon/terms?iri=http://purl.obolibrary.org/obo/UBERON_0010314","structure with developmental contribution from neural crest")</f>
        <v/>
      </c>
      <c r="B4367" t="inlineStr">
        <is>
          <t>&lt;http://purl.obolibrary.org/obo/UBERON_0010314&gt;</t>
        </is>
      </c>
      <c r="C4367" t="inlineStr">
        <is>
          <t>medial vestibulospinal tract</t>
        </is>
      </c>
      <c r="D4367" t="inlineStr">
        <is>
          <t>&lt;http://purl.obolibrary.org/obo/DHBA_12766&gt;</t>
        </is>
      </c>
    </row>
    <row r="4368">
      <c r="A4368">
        <f>HYPERLINK("https://www.ebi.ac.uk/ols/ontologies/uberon/terms?iri=http://purl.obolibrary.org/obo/UBERON_0010314","structure with developmental contribution from neural crest")</f>
        <v/>
      </c>
      <c r="B4368" t="inlineStr">
        <is>
          <t>&lt;http://purl.obolibrary.org/obo/UBERON_0010314&gt;</t>
        </is>
      </c>
      <c r="C4368" t="inlineStr">
        <is>
          <t>mesencephalic trigeminal tract</t>
        </is>
      </c>
      <c r="D4368" t="inlineStr">
        <is>
          <t>&lt;http://purl.obolibrary.org/obo/DHBA_12767&gt;</t>
        </is>
      </c>
    </row>
    <row r="4369">
      <c r="A4369">
        <f>HYPERLINK("https://www.ebi.ac.uk/ols/ontologies/uberon/terms?iri=http://purl.obolibrary.org/obo/UBERON_0010314","structure with developmental contribution from neural crest")</f>
        <v/>
      </c>
      <c r="B4369" t="inlineStr">
        <is>
          <t>&lt;http://purl.obolibrary.org/obo/UBERON_0010314&gt;</t>
        </is>
      </c>
      <c r="C4369" t="inlineStr">
        <is>
          <t>pontocerebellar tract</t>
        </is>
      </c>
      <c r="D4369" t="inlineStr">
        <is>
          <t>&lt;http://purl.obolibrary.org/obo/DHBA_12769&gt;</t>
        </is>
      </c>
    </row>
    <row r="4370">
      <c r="A4370">
        <f>HYPERLINK("https://www.ebi.ac.uk/ols/ontologies/uberon/terms?iri=http://purl.obolibrary.org/obo/UBERON_0010314","structure with developmental contribution from neural crest")</f>
        <v/>
      </c>
      <c r="B4370" t="inlineStr">
        <is>
          <t>&lt;http://purl.obolibrary.org/obo/UBERON_0010314&gt;</t>
        </is>
      </c>
      <c r="C4370" t="inlineStr">
        <is>
          <t>reticulocerebellar tract, pontine division</t>
        </is>
      </c>
      <c r="D4370" t="inlineStr">
        <is>
          <t>&lt;http://purl.obolibrary.org/obo/DHBA_12770&gt;</t>
        </is>
      </c>
    </row>
    <row r="4371">
      <c r="A4371">
        <f>HYPERLINK("https://www.ebi.ac.uk/ols/ontologies/uberon/terms?iri=http://purl.obolibrary.org/obo/UBERON_0010314","structure with developmental contribution from neural crest")</f>
        <v/>
      </c>
      <c r="B4371" t="inlineStr">
        <is>
          <t>&lt;http://purl.obolibrary.org/obo/UBERON_0010314&gt;</t>
        </is>
      </c>
      <c r="C4371" t="inlineStr">
        <is>
          <t>olivocochlear bundle</t>
        </is>
      </c>
      <c r="D4371" t="inlineStr">
        <is>
          <t>&lt;http://purl.obolibrary.org/obo/DHBA_12771&gt;</t>
        </is>
      </c>
    </row>
    <row r="4372">
      <c r="A4372">
        <f>HYPERLINK("https://www.ebi.ac.uk/ols/ontologies/uberon/terms?iri=http://purl.obolibrary.org/obo/UBERON_0010314","structure with developmental contribution from neural crest")</f>
        <v/>
      </c>
      <c r="B4372" t="inlineStr">
        <is>
          <t>&lt;http://purl.obolibrary.org/obo/UBERON_0010314&gt;</t>
        </is>
      </c>
      <c r="C4372" t="inlineStr">
        <is>
          <t>pyramidal decussation</t>
        </is>
      </c>
      <c r="D4372" t="inlineStr">
        <is>
          <t>&lt;http://purl.obolibrary.org/obo/DHBA_12772&gt;</t>
        </is>
      </c>
    </row>
    <row r="4373">
      <c r="A4373">
        <f>HYPERLINK("https://www.ebi.ac.uk/ols/ontologies/uberon/terms?iri=http://purl.obolibrary.org/obo/UBERON_0010314","structure with developmental contribution from neural crest")</f>
        <v/>
      </c>
      <c r="B4373" t="inlineStr">
        <is>
          <t>&lt;http://purl.obolibrary.org/obo/UBERON_0010314&gt;</t>
        </is>
      </c>
      <c r="C4373" t="inlineStr">
        <is>
          <t>pyramidal tract</t>
        </is>
      </c>
      <c r="D4373" t="inlineStr">
        <is>
          <t>&lt;http://purl.obolibrary.org/obo/DHBA_12773&gt;</t>
        </is>
      </c>
    </row>
    <row r="4374">
      <c r="A4374">
        <f>HYPERLINK("https://www.ebi.ac.uk/ols/ontologies/uberon/terms?iri=http://purl.obolibrary.org/obo/UBERON_0010314","structure with developmental contribution from neural crest")</f>
        <v/>
      </c>
      <c r="B4374" t="inlineStr">
        <is>
          <t>&lt;http://purl.obolibrary.org/obo/UBERON_0010314&gt;</t>
        </is>
      </c>
      <c r="C4374" t="inlineStr">
        <is>
          <t>corticobulbar tract</t>
        </is>
      </c>
      <c r="D4374" t="inlineStr">
        <is>
          <t>&lt;http://purl.obolibrary.org/obo/DHBA_12774&gt;</t>
        </is>
      </c>
    </row>
    <row r="4375">
      <c r="A4375">
        <f>HYPERLINK("https://www.ebi.ac.uk/ols/ontologies/uberon/terms?iri=http://purl.obolibrary.org/obo/UBERON_0010314","structure with developmental contribution from neural crest")</f>
        <v/>
      </c>
      <c r="B4375" t="inlineStr">
        <is>
          <t>&lt;http://purl.obolibrary.org/obo/UBERON_0010314&gt;</t>
        </is>
      </c>
      <c r="C4375" t="inlineStr">
        <is>
          <t>corticoreticular tract</t>
        </is>
      </c>
      <c r="D4375" t="inlineStr">
        <is>
          <t>&lt;http://purl.obolibrary.org/obo/DHBA_12775&gt;</t>
        </is>
      </c>
    </row>
    <row r="4376">
      <c r="A4376">
        <f>HYPERLINK("https://www.ebi.ac.uk/ols/ontologies/uberon/terms?iri=http://purl.obolibrary.org/obo/UBERON_0010314","structure with developmental contribution from neural crest")</f>
        <v/>
      </c>
      <c r="B4376" t="inlineStr">
        <is>
          <t>&lt;http://purl.obolibrary.org/obo/UBERON_0010314&gt;</t>
        </is>
      </c>
      <c r="C4376" t="inlineStr">
        <is>
          <t>corticospinal tract</t>
        </is>
      </c>
      <c r="D4376" t="inlineStr">
        <is>
          <t>&lt;http://purl.obolibrary.org/obo/DHBA_12776&gt;</t>
        </is>
      </c>
    </row>
    <row r="4377">
      <c r="A4377">
        <f>HYPERLINK("https://www.ebi.ac.uk/ols/ontologies/uberon/terms?iri=http://purl.obolibrary.org/obo/UBERON_0010314","structure with developmental contribution from neural crest")</f>
        <v/>
      </c>
      <c r="B4377" t="inlineStr">
        <is>
          <t>&lt;http://purl.obolibrary.org/obo/UBERON_0010314&gt;</t>
        </is>
      </c>
      <c r="C4377" t="inlineStr">
        <is>
          <t>raphespinal tract</t>
        </is>
      </c>
      <c r="D4377" t="inlineStr">
        <is>
          <t>&lt;http://purl.obolibrary.org/obo/DHBA_12777&gt;</t>
        </is>
      </c>
    </row>
    <row r="4378">
      <c r="A4378">
        <f>HYPERLINK("https://www.ebi.ac.uk/ols/ontologies/uberon/terms?iri=http://purl.obolibrary.org/obo/UBERON_0010314","structure with developmental contribution from neural crest")</f>
        <v/>
      </c>
      <c r="B4378" t="inlineStr">
        <is>
          <t>&lt;http://purl.obolibrary.org/obo/UBERON_0010314&gt;</t>
        </is>
      </c>
      <c r="C4378" t="inlineStr">
        <is>
          <t>lateral raphespinal tract</t>
        </is>
      </c>
      <c r="D4378" t="inlineStr">
        <is>
          <t>&lt;http://purl.obolibrary.org/obo/DHBA_12778&gt;</t>
        </is>
      </c>
    </row>
    <row r="4379">
      <c r="A4379">
        <f>HYPERLINK("https://www.ebi.ac.uk/ols/ontologies/uberon/terms?iri=http://purl.obolibrary.org/obo/UBERON_0010314","structure with developmental contribution from neural crest")</f>
        <v/>
      </c>
      <c r="B4379" t="inlineStr">
        <is>
          <t>&lt;http://purl.obolibrary.org/obo/UBERON_0010314&gt;</t>
        </is>
      </c>
      <c r="C4379" t="inlineStr">
        <is>
          <t>ventral raphespinal tract</t>
        </is>
      </c>
      <c r="D4379" t="inlineStr">
        <is>
          <t>&lt;http://purl.obolibrary.org/obo/DHBA_12779&gt;</t>
        </is>
      </c>
    </row>
    <row r="4380">
      <c r="A4380">
        <f>HYPERLINK("https://www.ebi.ac.uk/ols/ontologies/uberon/terms?iri=http://purl.obolibrary.org/obo/UBERON_0010314","structure with developmental contribution from neural crest")</f>
        <v/>
      </c>
      <c r="B4380" t="inlineStr">
        <is>
          <t>&lt;http://purl.obolibrary.org/obo/UBERON_0010314&gt;</t>
        </is>
      </c>
      <c r="C4380" t="inlineStr">
        <is>
          <t>rubrobulbar tract</t>
        </is>
      </c>
      <c r="D4380" t="inlineStr">
        <is>
          <t>&lt;http://purl.obolibrary.org/obo/DHBA_12780&gt;</t>
        </is>
      </c>
    </row>
    <row r="4381">
      <c r="A4381">
        <f>HYPERLINK("https://www.ebi.ac.uk/ols/ontologies/uberon/terms?iri=http://purl.obolibrary.org/obo/UBERON_0010314","structure with developmental contribution from neural crest")</f>
        <v/>
      </c>
      <c r="B4381" t="inlineStr">
        <is>
          <t>&lt;http://purl.obolibrary.org/obo/UBERON_0010314&gt;</t>
        </is>
      </c>
      <c r="C4381" t="inlineStr">
        <is>
          <t>rubro-olivary tract</t>
        </is>
      </c>
      <c r="D4381" t="inlineStr">
        <is>
          <t>&lt;http://purl.obolibrary.org/obo/DHBA_12781&gt;</t>
        </is>
      </c>
    </row>
    <row r="4382">
      <c r="A4382">
        <f>HYPERLINK("https://www.ebi.ac.uk/ols/ontologies/uberon/terms?iri=http://purl.obolibrary.org/obo/UBERON_0010314","structure with developmental contribution from neural crest")</f>
        <v/>
      </c>
      <c r="B4382" t="inlineStr">
        <is>
          <t>&lt;http://purl.obolibrary.org/obo/UBERON_0010314&gt;</t>
        </is>
      </c>
      <c r="C4382" t="inlineStr">
        <is>
          <t>rubrospinal tract</t>
        </is>
      </c>
      <c r="D4382" t="inlineStr">
        <is>
          <t>&lt;http://purl.obolibrary.org/obo/DHBA_12782&gt;</t>
        </is>
      </c>
    </row>
    <row r="4383">
      <c r="A4383">
        <f>HYPERLINK("https://www.ebi.ac.uk/ols/ontologies/uberon/terms?iri=http://purl.obolibrary.org/obo/UBERON_0010314","structure with developmental contribution from neural crest")</f>
        <v/>
      </c>
      <c r="B4383" t="inlineStr">
        <is>
          <t>&lt;http://purl.obolibrary.org/obo/UBERON_0010314&gt;</t>
        </is>
      </c>
      <c r="C4383" t="inlineStr">
        <is>
          <t>solitary tract</t>
        </is>
      </c>
      <c r="D4383" t="inlineStr">
        <is>
          <t>&lt;http://purl.obolibrary.org/obo/DHBA_12783&gt;</t>
        </is>
      </c>
    </row>
    <row r="4384">
      <c r="A4384">
        <f>HYPERLINK("https://www.ebi.ac.uk/ols/ontologies/uberon/terms?iri=http://purl.obolibrary.org/obo/UBERON_0010314","structure with developmental contribution from neural crest")</f>
        <v/>
      </c>
      <c r="B4384" t="inlineStr">
        <is>
          <t>&lt;http://purl.obolibrary.org/obo/UBERON_0010314&gt;</t>
        </is>
      </c>
      <c r="C4384" t="inlineStr">
        <is>
          <t>spinal lemniscus in hindbrain</t>
        </is>
      </c>
      <c r="D4384" t="inlineStr">
        <is>
          <t>&lt;http://purl.obolibrary.org/obo/DHBA_12784&gt;</t>
        </is>
      </c>
    </row>
    <row r="4385">
      <c r="A4385">
        <f>HYPERLINK("https://www.ebi.ac.uk/ols/ontologies/uberon/terms?iri=http://purl.obolibrary.org/obo/UBERON_0010314","structure with developmental contribution from neural crest")</f>
        <v/>
      </c>
      <c r="B4385" t="inlineStr">
        <is>
          <t>&lt;http://purl.obolibrary.org/obo/UBERON_0010314&gt;</t>
        </is>
      </c>
      <c r="C4385" t="inlineStr">
        <is>
          <t>spinobulbar tract</t>
        </is>
      </c>
      <c r="D4385" t="inlineStr">
        <is>
          <t>&lt;http://purl.obolibrary.org/obo/DHBA_12785&gt;</t>
        </is>
      </c>
    </row>
    <row r="4386">
      <c r="A4386">
        <f>HYPERLINK("https://www.ebi.ac.uk/ols/ontologies/uberon/terms?iri=http://purl.obolibrary.org/obo/UBERON_0010314","structure with developmental contribution from neural crest")</f>
        <v/>
      </c>
      <c r="B4386" t="inlineStr">
        <is>
          <t>&lt;http://purl.obolibrary.org/obo/UBERON_0010314&gt;</t>
        </is>
      </c>
      <c r="C4386" t="inlineStr">
        <is>
          <t>spinohypothalamic tract</t>
        </is>
      </c>
      <c r="D4386" t="inlineStr">
        <is>
          <t>&lt;http://purl.obolibrary.org/obo/DHBA_12786&gt;</t>
        </is>
      </c>
    </row>
    <row r="4387">
      <c r="A4387">
        <f>HYPERLINK("https://www.ebi.ac.uk/ols/ontologies/uberon/terms?iri=http://purl.obolibrary.org/obo/UBERON_0010314","structure with developmental contribution from neural crest")</f>
        <v/>
      </c>
      <c r="B4387" t="inlineStr">
        <is>
          <t>&lt;http://purl.obolibrary.org/obo/UBERON_0010314&gt;</t>
        </is>
      </c>
      <c r="C4387" t="inlineStr">
        <is>
          <t>spinomesencephalic tract</t>
        </is>
      </c>
      <c r="D4387" t="inlineStr">
        <is>
          <t>&lt;http://purl.obolibrary.org/obo/DHBA_12787&gt;</t>
        </is>
      </c>
    </row>
    <row r="4388">
      <c r="A4388">
        <f>HYPERLINK("https://www.ebi.ac.uk/ols/ontologies/uberon/terms?iri=http://purl.obolibrary.org/obo/UBERON_0010314","structure with developmental contribution from neural crest")</f>
        <v/>
      </c>
      <c r="B4388" t="inlineStr">
        <is>
          <t>&lt;http://purl.obolibrary.org/obo/UBERON_0010314&gt;</t>
        </is>
      </c>
      <c r="C4388" t="inlineStr">
        <is>
          <t>spinoreticular tract</t>
        </is>
      </c>
      <c r="D4388" t="inlineStr">
        <is>
          <t>&lt;http://purl.obolibrary.org/obo/DHBA_12788&gt;</t>
        </is>
      </c>
    </row>
    <row r="4389">
      <c r="A4389">
        <f>HYPERLINK("https://www.ebi.ac.uk/ols/ontologies/uberon/terms?iri=http://purl.obolibrary.org/obo/UBERON_0010314","structure with developmental contribution from neural crest")</f>
        <v/>
      </c>
      <c r="B4389" t="inlineStr">
        <is>
          <t>&lt;http://purl.obolibrary.org/obo/UBERON_0010314&gt;</t>
        </is>
      </c>
      <c r="C4389" t="inlineStr">
        <is>
          <t>spinothalamic tract</t>
        </is>
      </c>
      <c r="D4389" t="inlineStr">
        <is>
          <t>&lt;http://purl.obolibrary.org/obo/DHBA_12789&gt;</t>
        </is>
      </c>
    </row>
    <row r="4390">
      <c r="A4390">
        <f>HYPERLINK("https://www.ebi.ac.uk/ols/ontologies/uberon/terms?iri=http://purl.obolibrary.org/obo/UBERON_0010314","structure with developmental contribution from neural crest")</f>
        <v/>
      </c>
      <c r="B4390" t="inlineStr">
        <is>
          <t>&lt;http://purl.obolibrary.org/obo/UBERON_0010314&gt;</t>
        </is>
      </c>
      <c r="C4390" t="inlineStr">
        <is>
          <t>spinovestibular tract</t>
        </is>
      </c>
      <c r="D4390" t="inlineStr">
        <is>
          <t>&lt;http://purl.obolibrary.org/obo/DHBA_12790&gt;</t>
        </is>
      </c>
    </row>
    <row r="4391">
      <c r="A4391">
        <f>HYPERLINK("https://www.ebi.ac.uk/ols/ontologies/uberon/terms?iri=http://purl.obolibrary.org/obo/UBERON_0010314","structure with developmental contribution from neural crest")</f>
        <v/>
      </c>
      <c r="B4391" t="inlineStr">
        <is>
          <t>&lt;http://purl.obolibrary.org/obo/UBERON_0010314&gt;</t>
        </is>
      </c>
      <c r="C4391" t="inlineStr">
        <is>
          <t>tectobulbar tract</t>
        </is>
      </c>
      <c r="D4391" t="inlineStr">
        <is>
          <t>&lt;http://purl.obolibrary.org/obo/DHBA_12791&gt;</t>
        </is>
      </c>
    </row>
    <row r="4392">
      <c r="A4392">
        <f>HYPERLINK("https://www.ebi.ac.uk/ols/ontologies/uberon/terms?iri=http://purl.obolibrary.org/obo/UBERON_0010314","structure with developmental contribution from neural crest")</f>
        <v/>
      </c>
      <c r="B4392" t="inlineStr">
        <is>
          <t>&lt;http://purl.obolibrary.org/obo/UBERON_0010314&gt;</t>
        </is>
      </c>
      <c r="C4392" t="inlineStr">
        <is>
          <t>spinal trigeminal tract</t>
        </is>
      </c>
      <c r="D4392" t="inlineStr">
        <is>
          <t>&lt;http://purl.obolibrary.org/obo/DHBA_12792&gt;</t>
        </is>
      </c>
    </row>
    <row r="4393">
      <c r="A4393">
        <f>HYPERLINK("https://www.ebi.ac.uk/ols/ontologies/uberon/terms?iri=http://purl.obolibrary.org/obo/UBERON_0010314","structure with developmental contribution from neural crest")</f>
        <v/>
      </c>
      <c r="B4393" t="inlineStr">
        <is>
          <t>&lt;http://purl.obolibrary.org/obo/UBERON_0010314&gt;</t>
        </is>
      </c>
      <c r="C4393" t="inlineStr">
        <is>
          <t>spino-olivary tract</t>
        </is>
      </c>
      <c r="D4393" t="inlineStr">
        <is>
          <t>&lt;http://purl.obolibrary.org/obo/DHBA_12793&gt;</t>
        </is>
      </c>
    </row>
    <row r="4394">
      <c r="A4394">
        <f>HYPERLINK("https://www.ebi.ac.uk/ols/ontologies/uberon/terms?iri=http://purl.obolibrary.org/obo/UBERON_0010314","structure with developmental contribution from neural crest")</f>
        <v/>
      </c>
      <c r="B4394" t="inlineStr">
        <is>
          <t>&lt;http://purl.obolibrary.org/obo/UBERON_0010314&gt;</t>
        </is>
      </c>
      <c r="C4394" t="inlineStr">
        <is>
          <t>tectospinal tract</t>
        </is>
      </c>
      <c r="D4394" t="inlineStr">
        <is>
          <t>&lt;http://purl.obolibrary.org/obo/DHBA_12794&gt;</t>
        </is>
      </c>
    </row>
    <row r="4395">
      <c r="A4395">
        <f>HYPERLINK("https://www.ebi.ac.uk/ols/ontologies/uberon/terms?iri=http://purl.obolibrary.org/obo/UBERON_0010314","structure with developmental contribution from neural crest")</f>
        <v/>
      </c>
      <c r="B4395" t="inlineStr">
        <is>
          <t>&lt;http://purl.obolibrary.org/obo/UBERON_0010314&gt;</t>
        </is>
      </c>
      <c r="C4395" t="inlineStr">
        <is>
          <t>transverse fibers of pons</t>
        </is>
      </c>
      <c r="D4395" t="inlineStr">
        <is>
          <t>&lt;http://purl.obolibrary.org/obo/DHBA_12795&gt;</t>
        </is>
      </c>
    </row>
    <row r="4396">
      <c r="A4396">
        <f>HYPERLINK("https://www.ebi.ac.uk/ols/ontologies/uberon/terms?iri=http://purl.obolibrary.org/obo/UBERON_0010314","structure with developmental contribution from neural crest")</f>
        <v/>
      </c>
      <c r="B4396" t="inlineStr">
        <is>
          <t>&lt;http://purl.obolibrary.org/obo/UBERON_0010314&gt;</t>
        </is>
      </c>
      <c r="C4396" t="inlineStr">
        <is>
          <t>trigeminothalamic tract</t>
        </is>
      </c>
      <c r="D4396" t="inlineStr">
        <is>
          <t>&lt;http://purl.obolibrary.org/obo/DHBA_12797&gt;</t>
        </is>
      </c>
    </row>
    <row r="4397">
      <c r="A4397">
        <f>HYPERLINK("https://www.ebi.ac.uk/ols/ontologies/uberon/terms?iri=http://purl.obolibrary.org/obo/UBERON_0010314","structure with developmental contribution from neural crest")</f>
        <v/>
      </c>
      <c r="B4397" t="inlineStr">
        <is>
          <t>&lt;http://purl.obolibrary.org/obo/UBERON_0010314&gt;</t>
        </is>
      </c>
      <c r="C4397" t="inlineStr">
        <is>
          <t>ventral corticospinal tract</t>
        </is>
      </c>
      <c r="D4397" t="inlineStr">
        <is>
          <t>&lt;http://purl.obolibrary.org/obo/DHBA_12798&gt;</t>
        </is>
      </c>
    </row>
    <row r="4398">
      <c r="A4398">
        <f>HYPERLINK("https://www.ebi.ac.uk/ols/ontologies/uberon/terms?iri=http://purl.obolibrary.org/obo/UBERON_0010314","structure with developmental contribution from neural crest")</f>
        <v/>
      </c>
      <c r="B4398" t="inlineStr">
        <is>
          <t>&lt;http://purl.obolibrary.org/obo/UBERON_0010314&gt;</t>
        </is>
      </c>
      <c r="C4398" t="inlineStr">
        <is>
          <t>ventral external fibers</t>
        </is>
      </c>
      <c r="D4398" t="inlineStr">
        <is>
          <t>&lt;http://purl.obolibrary.org/obo/DHBA_12799&gt;</t>
        </is>
      </c>
    </row>
    <row r="4399">
      <c r="A4399">
        <f>HYPERLINK("https://www.ebi.ac.uk/ols/ontologies/uberon/terms?iri=http://purl.obolibrary.org/obo/UBERON_0010314","structure with developmental contribution from neural crest")</f>
        <v/>
      </c>
      <c r="B4399" t="inlineStr">
        <is>
          <t>&lt;http://purl.obolibrary.org/obo/UBERON_0010314&gt;</t>
        </is>
      </c>
      <c r="C4399" t="inlineStr">
        <is>
          <t>ventral reticulospinal tract</t>
        </is>
      </c>
      <c r="D4399" t="inlineStr">
        <is>
          <t>&lt;http://purl.obolibrary.org/obo/DHBA_12800&gt;</t>
        </is>
      </c>
    </row>
    <row r="4400">
      <c r="A4400">
        <f>HYPERLINK("https://www.ebi.ac.uk/ols/ontologies/uberon/terms?iri=http://purl.obolibrary.org/obo/UBERON_0010314","structure with developmental contribution from neural crest")</f>
        <v/>
      </c>
      <c r="B4400" t="inlineStr">
        <is>
          <t>&lt;http://purl.obolibrary.org/obo/UBERON_0010314&gt;</t>
        </is>
      </c>
      <c r="C4400" t="inlineStr">
        <is>
          <t>ventral spinocerebellar tract</t>
        </is>
      </c>
      <c r="D4400" t="inlineStr">
        <is>
          <t>&lt;http://purl.obolibrary.org/obo/DHBA_12801&gt;</t>
        </is>
      </c>
    </row>
    <row r="4401">
      <c r="A4401">
        <f>HYPERLINK("https://www.ebi.ac.uk/ols/ontologies/uberon/terms?iri=http://purl.obolibrary.org/obo/UBERON_0010314","structure with developmental contribution from neural crest")</f>
        <v/>
      </c>
      <c r="B4401" t="inlineStr">
        <is>
          <t>&lt;http://purl.obolibrary.org/obo/UBERON_0010314&gt;</t>
        </is>
      </c>
      <c r="C4401" t="inlineStr">
        <is>
          <t>ventral tegmental tract</t>
        </is>
      </c>
      <c r="D4401" t="inlineStr">
        <is>
          <t>&lt;http://purl.obolibrary.org/obo/DHBA_12802&gt;</t>
        </is>
      </c>
    </row>
    <row r="4402">
      <c r="A4402">
        <f>HYPERLINK("https://www.ebi.ac.uk/ols/ontologies/uberon/terms?iri=http://purl.obolibrary.org/obo/UBERON_0010314","structure with developmental contribution from neural crest")</f>
        <v/>
      </c>
      <c r="B4402" t="inlineStr">
        <is>
          <t>&lt;http://purl.obolibrary.org/obo/UBERON_0010314&gt;</t>
        </is>
      </c>
      <c r="C4402" t="inlineStr">
        <is>
          <t>vestibulomesencephalic tract</t>
        </is>
      </c>
      <c r="D4402" t="inlineStr">
        <is>
          <t>&lt;http://purl.obolibrary.org/obo/DHBA_12804&gt;</t>
        </is>
      </c>
    </row>
    <row r="4403">
      <c r="A4403">
        <f>HYPERLINK("https://www.ebi.ac.uk/ols/ontologies/uberon/terms?iri=http://purl.obolibrary.org/obo/UBERON_0010314","structure with developmental contribution from neural crest")</f>
        <v/>
      </c>
      <c r="B4403" t="inlineStr">
        <is>
          <t>&lt;http://purl.obolibrary.org/obo/UBERON_0010314&gt;</t>
        </is>
      </c>
      <c r="C4403" t="inlineStr">
        <is>
          <t>roof of fourth ventricle</t>
        </is>
      </c>
      <c r="D4403" t="inlineStr">
        <is>
          <t>&lt;http://purl.obolibrary.org/obo/DHBA_12806&gt;</t>
        </is>
      </c>
    </row>
    <row r="4404">
      <c r="A4404">
        <f>HYPERLINK("https://www.ebi.ac.uk/ols/ontologies/uberon/terms?iri=http://purl.obolibrary.org/obo/UBERON_0010314","structure with developmental contribution from neural crest")</f>
        <v/>
      </c>
      <c r="B4404" t="inlineStr">
        <is>
          <t>&lt;http://purl.obolibrary.org/obo/UBERON_0010314&gt;</t>
        </is>
      </c>
      <c r="C4404" t="inlineStr">
        <is>
          <t>lateral aperture (foramen of Luschka)</t>
        </is>
      </c>
      <c r="D4404" t="inlineStr">
        <is>
          <t>&lt;http://purl.obolibrary.org/obo/DHBA_12809&gt;</t>
        </is>
      </c>
    </row>
    <row r="4405">
      <c r="A4405">
        <f>HYPERLINK("https://www.ebi.ac.uk/ols/ontologies/uberon/terms?iri=http://purl.obolibrary.org/obo/UBERON_0010314","structure with developmental contribution from neural crest")</f>
        <v/>
      </c>
      <c r="B4405" t="inlineStr">
        <is>
          <t>&lt;http://purl.obolibrary.org/obo/UBERON_0010314&gt;</t>
        </is>
      </c>
      <c r="C4405" t="inlineStr">
        <is>
          <t>lateral recess of fourth ventricle</t>
        </is>
      </c>
      <c r="D4405" t="inlineStr">
        <is>
          <t>&lt;http://purl.obolibrary.org/obo/DHBA_12810&gt;</t>
        </is>
      </c>
    </row>
    <row r="4406">
      <c r="A4406">
        <f>HYPERLINK("https://www.ebi.ac.uk/ols/ontologies/uberon/terms?iri=http://purl.obolibrary.org/obo/UBERON_0010314","structure with developmental contribution from neural crest")</f>
        <v/>
      </c>
      <c r="B4406" t="inlineStr">
        <is>
          <t>&lt;http://purl.obolibrary.org/obo/UBERON_0010314&gt;</t>
        </is>
      </c>
      <c r="C4406" t="inlineStr">
        <is>
          <t>median aperture (foramen of Magendie)</t>
        </is>
      </c>
      <c r="D4406" t="inlineStr">
        <is>
          <t>&lt;http://purl.obolibrary.org/obo/DHBA_12811&gt;</t>
        </is>
      </c>
    </row>
    <row r="4407">
      <c r="A4407">
        <f>HYPERLINK("https://www.ebi.ac.uk/ols/ontologies/uberon/terms?iri=http://purl.obolibrary.org/obo/UBERON_0010314","structure with developmental contribution from neural crest")</f>
        <v/>
      </c>
      <c r="B4407" t="inlineStr">
        <is>
          <t>&lt;http://purl.obolibrary.org/obo/UBERON_0010314&gt;</t>
        </is>
      </c>
      <c r="C4407" t="inlineStr">
        <is>
          <t>obex</t>
        </is>
      </c>
      <c r="D4407" t="inlineStr">
        <is>
          <t>&lt;http://purl.obolibrary.org/obo/DHBA_12812&gt;</t>
        </is>
      </c>
    </row>
    <row r="4408">
      <c r="A4408">
        <f>HYPERLINK("https://www.ebi.ac.uk/ols/ontologies/uberon/terms?iri=http://purl.obolibrary.org/obo/UBERON_0010314","structure with developmental contribution from neural crest")</f>
        <v/>
      </c>
      <c r="B4408" t="inlineStr">
        <is>
          <t>&lt;http://purl.obolibrary.org/obo/UBERON_0010314&gt;</t>
        </is>
      </c>
      <c r="C4408" t="inlineStr">
        <is>
          <t>floor of fourth ventricle (rhomboid fossa)</t>
        </is>
      </c>
      <c r="D4408" t="inlineStr">
        <is>
          <t>&lt;http://purl.obolibrary.org/obo/DHBA_12813&gt;</t>
        </is>
      </c>
    </row>
    <row r="4409">
      <c r="A4409">
        <f>HYPERLINK("https://www.ebi.ac.uk/ols/ontologies/uberon/terms?iri=http://purl.obolibrary.org/obo/UBERON_0010314","structure with developmental contribution from neural crest")</f>
        <v/>
      </c>
      <c r="B4409" t="inlineStr">
        <is>
          <t>&lt;http://purl.obolibrary.org/obo/UBERON_0010314&gt;</t>
        </is>
      </c>
      <c r="C4409" t="inlineStr">
        <is>
          <t>facial colliculus</t>
        </is>
      </c>
      <c r="D4409" t="inlineStr">
        <is>
          <t>&lt;http://purl.obolibrary.org/obo/DHBA_12814&gt;</t>
        </is>
      </c>
    </row>
    <row r="4410">
      <c r="A4410">
        <f>HYPERLINK("https://www.ebi.ac.uk/ols/ontologies/uberon/terms?iri=http://purl.obolibrary.org/obo/UBERON_0010314","structure with developmental contribution from neural crest")</f>
        <v/>
      </c>
      <c r="B4410" t="inlineStr">
        <is>
          <t>&lt;http://purl.obolibrary.org/obo/UBERON_0010314&gt;</t>
        </is>
      </c>
      <c r="C4410" t="inlineStr">
        <is>
          <t>fovea inferior</t>
        </is>
      </c>
      <c r="D4410" t="inlineStr">
        <is>
          <t>&lt;http://purl.obolibrary.org/obo/DHBA_12815&gt;</t>
        </is>
      </c>
    </row>
    <row r="4411">
      <c r="A4411">
        <f>HYPERLINK("https://www.ebi.ac.uk/ols/ontologies/uberon/terms?iri=http://purl.obolibrary.org/obo/UBERON_0010314","structure with developmental contribution from neural crest")</f>
        <v/>
      </c>
      <c r="B4411" t="inlineStr">
        <is>
          <t>&lt;http://purl.obolibrary.org/obo/UBERON_0010314&gt;</t>
        </is>
      </c>
      <c r="C4411" t="inlineStr">
        <is>
          <t>fovea superior</t>
        </is>
      </c>
      <c r="D4411" t="inlineStr">
        <is>
          <t>&lt;http://purl.obolibrary.org/obo/DHBA_12816&gt;</t>
        </is>
      </c>
    </row>
    <row r="4412">
      <c r="A4412">
        <f>HYPERLINK("https://www.ebi.ac.uk/ols/ontologies/uberon/terms?iri=http://purl.obolibrary.org/obo/UBERON_0010314","structure with developmental contribution from neural crest")</f>
        <v/>
      </c>
      <c r="B4412" t="inlineStr">
        <is>
          <t>&lt;http://purl.obolibrary.org/obo/UBERON_0010314&gt;</t>
        </is>
      </c>
      <c r="C4412" t="inlineStr">
        <is>
          <t>funiculus seperans</t>
        </is>
      </c>
      <c r="D4412" t="inlineStr">
        <is>
          <t>&lt;http://purl.obolibrary.org/obo/DHBA_12817&gt;</t>
        </is>
      </c>
    </row>
    <row r="4413">
      <c r="A4413">
        <f>HYPERLINK("https://www.ebi.ac.uk/ols/ontologies/uberon/terms?iri=http://purl.obolibrary.org/obo/UBERON_0010314","structure with developmental contribution from neural crest")</f>
        <v/>
      </c>
      <c r="B4413" t="inlineStr">
        <is>
          <t>&lt;http://purl.obolibrary.org/obo/UBERON_0010314&gt;</t>
        </is>
      </c>
      <c r="C4413" t="inlineStr">
        <is>
          <t>hypoglossal trigone</t>
        </is>
      </c>
      <c r="D4413" t="inlineStr">
        <is>
          <t>&lt;http://purl.obolibrary.org/obo/DHBA_12818&gt;</t>
        </is>
      </c>
    </row>
    <row r="4414">
      <c r="A4414">
        <f>HYPERLINK("https://www.ebi.ac.uk/ols/ontologies/uberon/terms?iri=http://purl.obolibrary.org/obo/UBERON_0010314","structure with developmental contribution from neural crest")</f>
        <v/>
      </c>
      <c r="B4414" t="inlineStr">
        <is>
          <t>&lt;http://purl.obolibrary.org/obo/UBERON_0010314&gt;</t>
        </is>
      </c>
      <c r="C4414" t="inlineStr">
        <is>
          <t>locus coeruleus</t>
        </is>
      </c>
      <c r="D4414" t="inlineStr">
        <is>
          <t>&lt;http://purl.obolibrary.org/obo/DHBA_12819&gt;</t>
        </is>
      </c>
    </row>
    <row r="4415">
      <c r="A4415">
        <f>HYPERLINK("https://www.ebi.ac.uk/ols/ontologies/uberon/terms?iri=http://purl.obolibrary.org/obo/UBERON_0010314","structure with developmental contribution from neural crest")</f>
        <v/>
      </c>
      <c r="B4415" t="inlineStr">
        <is>
          <t>&lt;http://purl.obolibrary.org/obo/UBERON_0010314&gt;</t>
        </is>
      </c>
      <c r="C4415" t="inlineStr">
        <is>
          <t>medial eminence</t>
        </is>
      </c>
      <c r="D4415" t="inlineStr">
        <is>
          <t>&lt;http://purl.obolibrary.org/obo/DHBA_12820&gt;</t>
        </is>
      </c>
    </row>
    <row r="4416">
      <c r="A4416">
        <f>HYPERLINK("https://www.ebi.ac.uk/ols/ontologies/uberon/terms?iri=http://purl.obolibrary.org/obo/UBERON_0010314","structure with developmental contribution from neural crest")</f>
        <v/>
      </c>
      <c r="B4416" t="inlineStr">
        <is>
          <t>&lt;http://purl.obolibrary.org/obo/UBERON_0010314&gt;</t>
        </is>
      </c>
      <c r="C4416" t="inlineStr">
        <is>
          <t>median sulcus</t>
        </is>
      </c>
      <c r="D4416" t="inlineStr">
        <is>
          <t>&lt;http://purl.obolibrary.org/obo/DHBA_12821&gt;</t>
        </is>
      </c>
    </row>
    <row r="4417">
      <c r="A4417">
        <f>HYPERLINK("https://www.ebi.ac.uk/ols/ontologies/uberon/terms?iri=http://purl.obolibrary.org/obo/UBERON_0010314","structure with developmental contribution from neural crest")</f>
        <v/>
      </c>
      <c r="B4417" t="inlineStr">
        <is>
          <t>&lt;http://purl.obolibrary.org/obo/UBERON_0010314&gt;</t>
        </is>
      </c>
      <c r="C4417" t="inlineStr">
        <is>
          <t>stria medulares of the fourth ventricle</t>
        </is>
      </c>
      <c r="D4417" t="inlineStr">
        <is>
          <t>&lt;http://purl.obolibrary.org/obo/DHBA_12822&gt;</t>
        </is>
      </c>
    </row>
    <row r="4418">
      <c r="A4418">
        <f>HYPERLINK("https://www.ebi.ac.uk/ols/ontologies/uberon/terms?iri=http://purl.obolibrary.org/obo/UBERON_0010314","structure with developmental contribution from neural crest")</f>
        <v/>
      </c>
      <c r="B4418" t="inlineStr">
        <is>
          <t>&lt;http://purl.obolibrary.org/obo/UBERON_0010314&gt;</t>
        </is>
      </c>
      <c r="C4418" t="inlineStr">
        <is>
          <t>sulcus limitans</t>
        </is>
      </c>
      <c r="D4418" t="inlineStr">
        <is>
          <t>&lt;http://purl.obolibrary.org/obo/DHBA_12823&gt;</t>
        </is>
      </c>
    </row>
    <row r="4419">
      <c r="A4419">
        <f>HYPERLINK("https://www.ebi.ac.uk/ols/ontologies/uberon/terms?iri=http://purl.obolibrary.org/obo/UBERON_0010314","structure with developmental contribution from neural crest")</f>
        <v/>
      </c>
      <c r="B4419" t="inlineStr">
        <is>
          <t>&lt;http://purl.obolibrary.org/obo/UBERON_0010314&gt;</t>
        </is>
      </c>
      <c r="C4419" t="inlineStr">
        <is>
          <t>taenia cinerea</t>
        </is>
      </c>
      <c r="D4419" t="inlineStr">
        <is>
          <t>&lt;http://purl.obolibrary.org/obo/DHBA_12824&gt;</t>
        </is>
      </c>
    </row>
    <row r="4420">
      <c r="A4420">
        <f>HYPERLINK("https://www.ebi.ac.uk/ols/ontologies/uberon/terms?iri=http://purl.obolibrary.org/obo/UBERON_0010314","structure with developmental contribution from neural crest")</f>
        <v/>
      </c>
      <c r="B4420" t="inlineStr">
        <is>
          <t>&lt;http://purl.obolibrary.org/obo/UBERON_0010314&gt;</t>
        </is>
      </c>
      <c r="C4420" t="inlineStr">
        <is>
          <t>vagal trigone</t>
        </is>
      </c>
      <c r="D4420" t="inlineStr">
        <is>
          <t>&lt;http://purl.obolibrary.org/obo/DHBA_12825&gt;</t>
        </is>
      </c>
    </row>
    <row r="4421">
      <c r="A4421">
        <f>HYPERLINK("https://www.ebi.ac.uk/ols/ontologies/uberon/terms?iri=http://purl.obolibrary.org/obo/UBERON_0010314","structure with developmental contribution from neural crest")</f>
        <v/>
      </c>
      <c r="B4421" t="inlineStr">
        <is>
          <t>&lt;http://purl.obolibrary.org/obo/UBERON_0010314&gt;</t>
        </is>
      </c>
      <c r="C4421" t="inlineStr">
        <is>
          <t>central canal of medulla oblongata</t>
        </is>
      </c>
      <c r="D4421" t="inlineStr">
        <is>
          <t>&lt;http://purl.obolibrary.org/obo/DHBA_12826&gt;</t>
        </is>
      </c>
    </row>
    <row r="4422">
      <c r="A4422">
        <f>HYPERLINK("https://www.ebi.ac.uk/ols/ontologies/uberon/terms?iri=http://purl.obolibrary.org/obo/UBERON_0010314","structure with developmental contribution from neural crest")</f>
        <v/>
      </c>
      <c r="B4422" t="inlineStr">
        <is>
          <t>&lt;http://purl.obolibrary.org/obo/UBERON_0010314&gt;</t>
        </is>
      </c>
      <c r="C4422" t="inlineStr">
        <is>
          <t>surface structures of cerebellum</t>
        </is>
      </c>
      <c r="D4422" t="inlineStr">
        <is>
          <t>&lt;http://purl.obolibrary.org/obo/DHBA_12827&gt;</t>
        </is>
      </c>
    </row>
    <row r="4423">
      <c r="A4423">
        <f>HYPERLINK("https://www.ebi.ac.uk/ols/ontologies/uberon/terms?iri=http://purl.obolibrary.org/obo/UBERON_0010314","structure with developmental contribution from neural crest")</f>
        <v/>
      </c>
      <c r="B4423" t="inlineStr">
        <is>
          <t>&lt;http://purl.obolibrary.org/obo/UBERON_0010314&gt;</t>
        </is>
      </c>
      <c r="C4423" t="inlineStr">
        <is>
          <t>cerebellar fissures</t>
        </is>
      </c>
      <c r="D4423" t="inlineStr">
        <is>
          <t>&lt;http://purl.obolibrary.org/obo/DHBA_12828&gt;</t>
        </is>
      </c>
    </row>
    <row r="4424">
      <c r="A4424">
        <f>HYPERLINK("https://www.ebi.ac.uk/ols/ontologies/uberon/terms?iri=http://purl.obolibrary.org/obo/UBERON_0010314","structure with developmental contribution from neural crest")</f>
        <v/>
      </c>
      <c r="B4424" t="inlineStr">
        <is>
          <t>&lt;http://purl.obolibrary.org/obo/UBERON_0010314&gt;</t>
        </is>
      </c>
      <c r="C4424" t="inlineStr">
        <is>
          <t>precentral (postlingual) fissure</t>
        </is>
      </c>
      <c r="D4424" t="inlineStr">
        <is>
          <t>&lt;http://purl.obolibrary.org/obo/DHBA_12829&gt;</t>
        </is>
      </c>
    </row>
    <row r="4425">
      <c r="A4425">
        <f>HYPERLINK("https://www.ebi.ac.uk/ols/ontologies/uberon/terms?iri=http://purl.obolibrary.org/obo/UBERON_0010314","structure with developmental contribution from neural crest")</f>
        <v/>
      </c>
      <c r="B4425" t="inlineStr">
        <is>
          <t>&lt;http://purl.obolibrary.org/obo/UBERON_0010314&gt;</t>
        </is>
      </c>
      <c r="C4425" t="inlineStr">
        <is>
          <t>postcentral (preculminate) fissure</t>
        </is>
      </c>
      <c r="D4425" t="inlineStr">
        <is>
          <t>&lt;http://purl.obolibrary.org/obo/DHBA_12830&gt;</t>
        </is>
      </c>
    </row>
    <row r="4426">
      <c r="A4426">
        <f>HYPERLINK("https://www.ebi.ac.uk/ols/ontologies/uberon/terms?iri=http://purl.obolibrary.org/obo/UBERON_0010314","structure with developmental contribution from neural crest")</f>
        <v/>
      </c>
      <c r="B4426" t="inlineStr">
        <is>
          <t>&lt;http://purl.obolibrary.org/obo/UBERON_0010314&gt;</t>
        </is>
      </c>
      <c r="C4426" t="inlineStr">
        <is>
          <t>primary (anterior superior) fissure</t>
        </is>
      </c>
      <c r="D4426" t="inlineStr">
        <is>
          <t>&lt;http://purl.obolibrary.org/obo/DHBA_12831&gt;</t>
        </is>
      </c>
    </row>
    <row r="4427">
      <c r="A4427">
        <f>HYPERLINK("https://www.ebi.ac.uk/ols/ontologies/uberon/terms?iri=http://purl.obolibrary.org/obo/UBERON_0010314","structure with developmental contribution from neural crest")</f>
        <v/>
      </c>
      <c r="B4427" t="inlineStr">
        <is>
          <t>&lt;http://purl.obolibrary.org/obo/UBERON_0010314&gt;</t>
        </is>
      </c>
      <c r="C4427" t="inlineStr">
        <is>
          <t>posterior superior (postclival) fissure</t>
        </is>
      </c>
      <c r="D4427" t="inlineStr">
        <is>
          <t>&lt;http://purl.obolibrary.org/obo/DHBA_12832&gt;</t>
        </is>
      </c>
    </row>
    <row r="4428">
      <c r="A4428">
        <f>HYPERLINK("https://www.ebi.ac.uk/ols/ontologies/uberon/terms?iri=http://purl.obolibrary.org/obo/UBERON_0010314","structure with developmental contribution from neural crest")</f>
        <v/>
      </c>
      <c r="B4428" t="inlineStr">
        <is>
          <t>&lt;http://purl.obolibrary.org/obo/UBERON_0010314&gt;</t>
        </is>
      </c>
      <c r="C4428" t="inlineStr">
        <is>
          <t>horizontal (intercrural) fissure</t>
        </is>
      </c>
      <c r="D4428" t="inlineStr">
        <is>
          <t>&lt;http://purl.obolibrary.org/obo/DHBA_12833&gt;</t>
        </is>
      </c>
    </row>
    <row r="4429">
      <c r="A4429">
        <f>HYPERLINK("https://www.ebi.ac.uk/ols/ontologies/uberon/terms?iri=http://purl.obolibrary.org/obo/UBERON_0010314","structure with developmental contribution from neural crest")</f>
        <v/>
      </c>
      <c r="B4429" t="inlineStr">
        <is>
          <t>&lt;http://purl.obolibrary.org/obo/UBERON_0010314&gt;</t>
        </is>
      </c>
      <c r="C4429" t="inlineStr">
        <is>
          <t>prepyramidal (prebiventral) fissure</t>
        </is>
      </c>
      <c r="D4429" t="inlineStr">
        <is>
          <t>&lt;http://purl.obolibrary.org/obo/DHBA_12834&gt;</t>
        </is>
      </c>
    </row>
    <row r="4430">
      <c r="A4430">
        <f>HYPERLINK("https://www.ebi.ac.uk/ols/ontologies/uberon/terms?iri=http://purl.obolibrary.org/obo/UBERON_0010314","structure with developmental contribution from neural crest")</f>
        <v/>
      </c>
      <c r="B4430" t="inlineStr">
        <is>
          <t>&lt;http://purl.obolibrary.org/obo/UBERON_0010314&gt;</t>
        </is>
      </c>
      <c r="C4430" t="inlineStr">
        <is>
          <t>secondary (post pyramidal) fissure</t>
        </is>
      </c>
      <c r="D4430" t="inlineStr">
        <is>
          <t>&lt;http://purl.obolibrary.org/obo/DHBA_12835&gt;</t>
        </is>
      </c>
    </row>
    <row r="4431">
      <c r="A4431">
        <f>HYPERLINK("https://www.ebi.ac.uk/ols/ontologies/uberon/terms?iri=http://purl.obolibrary.org/obo/UBERON_0010314","structure with developmental contribution from neural crest")</f>
        <v/>
      </c>
      <c r="B4431" t="inlineStr">
        <is>
          <t>&lt;http://purl.obolibrary.org/obo/UBERON_0010314&gt;</t>
        </is>
      </c>
      <c r="C4431" t="inlineStr">
        <is>
          <t>posterolateral (postnodular) fissure</t>
        </is>
      </c>
      <c r="D4431" t="inlineStr">
        <is>
          <t>&lt;http://purl.obolibrary.org/obo/DHBA_12836&gt;</t>
        </is>
      </c>
    </row>
    <row r="4432">
      <c r="A4432">
        <f>HYPERLINK("https://www.ebi.ac.uk/ols/ontologies/uberon/terms?iri=http://purl.obolibrary.org/obo/UBERON_0010314","structure with developmental contribution from neural crest")</f>
        <v/>
      </c>
      <c r="B4432" t="inlineStr">
        <is>
          <t>&lt;http://purl.obolibrary.org/obo/UBERON_0010314&gt;</t>
        </is>
      </c>
      <c r="C4432" t="inlineStr">
        <is>
          <t>cerebellar lobes and lobules</t>
        </is>
      </c>
      <c r="D4432" t="inlineStr">
        <is>
          <t>&lt;http://purl.obolibrary.org/obo/DHBA_12837&gt;</t>
        </is>
      </c>
    </row>
    <row r="4433">
      <c r="A4433">
        <f>HYPERLINK("https://www.ebi.ac.uk/ols/ontologies/uberon/terms?iri=http://purl.obolibrary.org/obo/UBERON_0010314","structure with developmental contribution from neural crest")</f>
        <v/>
      </c>
      <c r="B4433" t="inlineStr">
        <is>
          <t>&lt;http://purl.obolibrary.org/obo/UBERON_0010314&gt;</t>
        </is>
      </c>
      <c r="C4433" t="inlineStr">
        <is>
          <t>surface structures of pons</t>
        </is>
      </c>
      <c r="D4433" t="inlineStr">
        <is>
          <t>&lt;http://purl.obolibrary.org/obo/DHBA_12856&gt;</t>
        </is>
      </c>
    </row>
    <row r="4434">
      <c r="A4434">
        <f>HYPERLINK("https://www.ebi.ac.uk/ols/ontologies/uberon/terms?iri=http://purl.obolibrary.org/obo/UBERON_0010314","structure with developmental contribution from neural crest")</f>
        <v/>
      </c>
      <c r="B4434" t="inlineStr">
        <is>
          <t>&lt;http://purl.obolibrary.org/obo/UBERON_0010314&gt;</t>
        </is>
      </c>
      <c r="C4434" t="inlineStr">
        <is>
          <t>basilar sulcus</t>
        </is>
      </c>
      <c r="D4434" t="inlineStr">
        <is>
          <t>&lt;http://purl.obolibrary.org/obo/DHBA_12857&gt;</t>
        </is>
      </c>
    </row>
    <row r="4435">
      <c r="A4435">
        <f>HYPERLINK("https://www.ebi.ac.uk/ols/ontologies/uberon/terms?iri=http://purl.obolibrary.org/obo/UBERON_0010314","structure with developmental contribution from neural crest")</f>
        <v/>
      </c>
      <c r="B4435" t="inlineStr">
        <is>
          <t>&lt;http://purl.obolibrary.org/obo/UBERON_0010314&gt;</t>
        </is>
      </c>
      <c r="C4435" t="inlineStr">
        <is>
          <t>parabrachial recess</t>
        </is>
      </c>
      <c r="D4435" t="inlineStr">
        <is>
          <t>&lt;http://purl.obolibrary.org/obo/DHBA_12858&gt;</t>
        </is>
      </c>
    </row>
    <row r="4436">
      <c r="A4436">
        <f>HYPERLINK("https://www.ebi.ac.uk/ols/ontologies/uberon/terms?iri=http://purl.obolibrary.org/obo/UBERON_0010314","structure with developmental contribution from neural crest")</f>
        <v/>
      </c>
      <c r="B4436" t="inlineStr">
        <is>
          <t>&lt;http://purl.obolibrary.org/obo/UBERON_0010314&gt;</t>
        </is>
      </c>
      <c r="C4436" t="inlineStr">
        <is>
          <t>pontomedullary sulcus</t>
        </is>
      </c>
      <c r="D4436" t="inlineStr">
        <is>
          <t>&lt;http://purl.obolibrary.org/obo/DHBA_12859&gt;</t>
        </is>
      </c>
    </row>
    <row r="4437">
      <c r="A4437">
        <f>HYPERLINK("https://www.ebi.ac.uk/ols/ontologies/uberon/terms?iri=http://purl.obolibrary.org/obo/UBERON_0010314","structure with developmental contribution from neural crest")</f>
        <v/>
      </c>
      <c r="B4437" t="inlineStr">
        <is>
          <t>&lt;http://purl.obolibrary.org/obo/UBERON_0010314&gt;</t>
        </is>
      </c>
      <c r="C4437" t="inlineStr">
        <is>
          <t>pontomesencephalic sulcus</t>
        </is>
      </c>
      <c r="D4437" t="inlineStr">
        <is>
          <t>&lt;http://purl.obolibrary.org/obo/DHBA_12860&gt;</t>
        </is>
      </c>
    </row>
    <row r="4438">
      <c r="A4438">
        <f>HYPERLINK("https://www.ebi.ac.uk/ols/ontologies/uberon/terms?iri=http://purl.obolibrary.org/obo/UBERON_0010314","structure with developmental contribution from neural crest")</f>
        <v/>
      </c>
      <c r="B4438" t="inlineStr">
        <is>
          <t>&lt;http://purl.obolibrary.org/obo/UBERON_0010314&gt;</t>
        </is>
      </c>
      <c r="C4438" t="inlineStr">
        <is>
          <t>root of abducens nerve</t>
        </is>
      </c>
      <c r="D4438" t="inlineStr">
        <is>
          <t>&lt;http://purl.obolibrary.org/obo/DHBA_12861&gt;</t>
        </is>
      </c>
    </row>
    <row r="4439">
      <c r="A4439">
        <f>HYPERLINK("https://www.ebi.ac.uk/ols/ontologies/uberon/terms?iri=http://purl.obolibrary.org/obo/UBERON_0010314","structure with developmental contribution from neural crest")</f>
        <v/>
      </c>
      <c r="B4439" t="inlineStr">
        <is>
          <t>&lt;http://purl.obolibrary.org/obo/UBERON_0010314&gt;</t>
        </is>
      </c>
      <c r="C4439" t="inlineStr">
        <is>
          <t>root of facial nerve</t>
        </is>
      </c>
      <c r="D4439" t="inlineStr">
        <is>
          <t>&lt;http://purl.obolibrary.org/obo/DHBA_12862&gt;</t>
        </is>
      </c>
    </row>
    <row r="4440">
      <c r="A4440">
        <f>HYPERLINK("https://www.ebi.ac.uk/ols/ontologies/uberon/terms?iri=http://purl.obolibrary.org/obo/UBERON_0010314","structure with developmental contribution from neural crest")</f>
        <v/>
      </c>
      <c r="B4440" t="inlineStr">
        <is>
          <t>&lt;http://purl.obolibrary.org/obo/UBERON_0010314&gt;</t>
        </is>
      </c>
      <c r="C4440" t="inlineStr">
        <is>
          <t>root of trigeminal nerve</t>
        </is>
      </c>
      <c r="D4440" t="inlineStr">
        <is>
          <t>&lt;http://purl.obolibrary.org/obo/DHBA_12865&gt;</t>
        </is>
      </c>
    </row>
    <row r="4441">
      <c r="A4441">
        <f>HYPERLINK("https://www.ebi.ac.uk/ols/ontologies/uberon/terms?iri=http://purl.obolibrary.org/obo/UBERON_0010314","structure with developmental contribution from neural crest")</f>
        <v/>
      </c>
      <c r="B4441" t="inlineStr">
        <is>
          <t>&lt;http://purl.obolibrary.org/obo/UBERON_0010314&gt;</t>
        </is>
      </c>
      <c r="C4441" t="inlineStr">
        <is>
          <t>vestibular root of vestibulocochlear nerve</t>
        </is>
      </c>
      <c r="D4441" t="inlineStr">
        <is>
          <t>&lt;http://purl.obolibrary.org/obo/DHBA_12869&gt;</t>
        </is>
      </c>
    </row>
    <row r="4442">
      <c r="A4442">
        <f>HYPERLINK("https://www.ebi.ac.uk/ols/ontologies/uberon/terms?iri=http://purl.obolibrary.org/obo/UBERON_0010314","structure with developmental contribution from neural crest")</f>
        <v/>
      </c>
      <c r="B4442" t="inlineStr">
        <is>
          <t>&lt;http://purl.obolibrary.org/obo/UBERON_0010314&gt;</t>
        </is>
      </c>
      <c r="C4442" t="inlineStr">
        <is>
          <t>cochlear root of vestibulocochlear nerve</t>
        </is>
      </c>
      <c r="D4442" t="inlineStr">
        <is>
          <t>&lt;http://purl.obolibrary.org/obo/DHBA_12870&gt;</t>
        </is>
      </c>
    </row>
    <row r="4443">
      <c r="A4443">
        <f>HYPERLINK("https://www.ebi.ac.uk/ols/ontologies/uberon/terms?iri=http://purl.obolibrary.org/obo/UBERON_0010314","structure with developmental contribution from neural crest")</f>
        <v/>
      </c>
      <c r="B4443" t="inlineStr">
        <is>
          <t>&lt;http://purl.obolibrary.org/obo/UBERON_0010314&gt;</t>
        </is>
      </c>
      <c r="C4443" t="inlineStr">
        <is>
          <t>rostral (anterior) medullary velum</t>
        </is>
      </c>
      <c r="D4443" t="inlineStr">
        <is>
          <t>&lt;http://purl.obolibrary.org/obo/DHBA_12871&gt;</t>
        </is>
      </c>
    </row>
    <row r="4444">
      <c r="A4444">
        <f>HYPERLINK("https://www.ebi.ac.uk/ols/ontologies/uberon/terms?iri=http://purl.obolibrary.org/obo/UBERON_0010314","structure with developmental contribution from neural crest")</f>
        <v/>
      </c>
      <c r="B4444" t="inlineStr">
        <is>
          <t>&lt;http://purl.obolibrary.org/obo/UBERON_0010314&gt;</t>
        </is>
      </c>
      <c r="C4444" t="inlineStr">
        <is>
          <t>surface structures of medulla</t>
        </is>
      </c>
      <c r="D4444" t="inlineStr">
        <is>
          <t>&lt;http://purl.obolibrary.org/obo/DHBA_12872&gt;</t>
        </is>
      </c>
    </row>
    <row r="4445">
      <c r="A4445">
        <f>HYPERLINK("https://www.ebi.ac.uk/ols/ontologies/uberon/terms?iri=http://purl.obolibrary.org/obo/UBERON_0010314","structure with developmental contribution from neural crest")</f>
        <v/>
      </c>
      <c r="B4445" t="inlineStr">
        <is>
          <t>&lt;http://purl.obolibrary.org/obo/UBERON_0010314&gt;</t>
        </is>
      </c>
      <c r="C4445" t="inlineStr">
        <is>
          <t>anterolateral medullary sulcus</t>
        </is>
      </c>
      <c r="D4445" t="inlineStr">
        <is>
          <t>&lt;http://purl.obolibrary.org/obo/DHBA_12873&gt;</t>
        </is>
      </c>
    </row>
    <row r="4446">
      <c r="A4446">
        <f>HYPERLINK("https://www.ebi.ac.uk/ols/ontologies/uberon/terms?iri=http://purl.obolibrary.org/obo/UBERON_0010314","structure with developmental contribution from neural crest")</f>
        <v/>
      </c>
      <c r="B4446" t="inlineStr">
        <is>
          <t>&lt;http://purl.obolibrary.org/obo/UBERON_0010314&gt;</t>
        </is>
      </c>
      <c r="C4446" t="inlineStr">
        <is>
          <t>preolivary sulcus</t>
        </is>
      </c>
      <c r="D4446" t="inlineStr">
        <is>
          <t>&lt;http://purl.obolibrary.org/obo/DHBA_12874&gt;</t>
        </is>
      </c>
    </row>
    <row r="4447">
      <c r="A4447">
        <f>HYPERLINK("https://www.ebi.ac.uk/ols/ontologies/uberon/terms?iri=http://purl.obolibrary.org/obo/UBERON_0010314","structure with developmental contribution from neural crest")</f>
        <v/>
      </c>
      <c r="B4447" t="inlineStr">
        <is>
          <t>&lt;http://purl.obolibrary.org/obo/UBERON_0010314&gt;</t>
        </is>
      </c>
      <c r="C4447" t="inlineStr">
        <is>
          <t>cuneate tubercle</t>
        </is>
      </c>
      <c r="D4447" t="inlineStr">
        <is>
          <t>&lt;http://purl.obolibrary.org/obo/DHBA_12875&gt;</t>
        </is>
      </c>
    </row>
    <row r="4448">
      <c r="A4448">
        <f>HYPERLINK("https://www.ebi.ac.uk/ols/ontologies/uberon/terms?iri=http://purl.obolibrary.org/obo/UBERON_0010314","structure with developmental contribution from neural crest")</f>
        <v/>
      </c>
      <c r="B4448" t="inlineStr">
        <is>
          <t>&lt;http://purl.obolibrary.org/obo/UBERON_0010314&gt;</t>
        </is>
      </c>
      <c r="C4448" t="inlineStr">
        <is>
          <t>dorsal (posterior) median medullary sulcus</t>
        </is>
      </c>
      <c r="D4448" t="inlineStr">
        <is>
          <t>&lt;http://purl.obolibrary.org/obo/DHBA_12876&gt;</t>
        </is>
      </c>
    </row>
    <row r="4449">
      <c r="A4449">
        <f>HYPERLINK("https://www.ebi.ac.uk/ols/ontologies/uberon/terms?iri=http://purl.obolibrary.org/obo/UBERON_0010314","structure with developmental contribution from neural crest")</f>
        <v/>
      </c>
      <c r="B4449" t="inlineStr">
        <is>
          <t>&lt;http://purl.obolibrary.org/obo/UBERON_0010314&gt;</t>
        </is>
      </c>
      <c r="C4449" t="inlineStr">
        <is>
          <t>foramen caecum</t>
        </is>
      </c>
      <c r="D4449" t="inlineStr">
        <is>
          <t>&lt;http://purl.obolibrary.org/obo/DHBA_12877&gt;</t>
        </is>
      </c>
    </row>
    <row r="4450">
      <c r="A4450">
        <f>HYPERLINK("https://www.ebi.ac.uk/ols/ontologies/uberon/terms?iri=http://purl.obolibrary.org/obo/UBERON_0010314","structure with developmental contribution from neural crest")</f>
        <v/>
      </c>
      <c r="B4450" t="inlineStr">
        <is>
          <t>&lt;http://purl.obolibrary.org/obo/UBERON_0010314&gt;</t>
        </is>
      </c>
      <c r="C4450" t="inlineStr">
        <is>
          <t>gracile tubercle (clava)</t>
        </is>
      </c>
      <c r="D4450" t="inlineStr">
        <is>
          <t>&lt;http://purl.obolibrary.org/obo/DHBA_12878&gt;</t>
        </is>
      </c>
    </row>
    <row r="4451">
      <c r="A4451">
        <f>HYPERLINK("https://www.ebi.ac.uk/ols/ontologies/uberon/terms?iri=http://purl.obolibrary.org/obo/UBERON_0010314","structure with developmental contribution from neural crest")</f>
        <v/>
      </c>
      <c r="B4451" t="inlineStr">
        <is>
          <t>&lt;http://purl.obolibrary.org/obo/UBERON_0010314&gt;</t>
        </is>
      </c>
      <c r="C4451" t="inlineStr">
        <is>
          <t>inferior (caudal) medullary velum</t>
        </is>
      </c>
      <c r="D4451" t="inlineStr">
        <is>
          <t>&lt;http://purl.obolibrary.org/obo/DHBA_12879&gt;</t>
        </is>
      </c>
    </row>
    <row r="4452">
      <c r="A4452">
        <f>HYPERLINK("https://www.ebi.ac.uk/ols/ontologies/uberon/terms?iri=http://purl.obolibrary.org/obo/UBERON_0010314","structure with developmental contribution from neural crest")</f>
        <v/>
      </c>
      <c r="B4452" t="inlineStr">
        <is>
          <t>&lt;http://purl.obolibrary.org/obo/UBERON_0010314&gt;</t>
        </is>
      </c>
      <c r="C4452" t="inlineStr">
        <is>
          <t>dorsal intermedite medullary sulcus</t>
        </is>
      </c>
      <c r="D4452" t="inlineStr">
        <is>
          <t>&lt;http://purl.obolibrary.org/obo/DHBA_12880&gt;</t>
        </is>
      </c>
    </row>
    <row r="4453">
      <c r="A4453">
        <f>HYPERLINK("https://www.ebi.ac.uk/ols/ontologies/uberon/terms?iri=http://purl.obolibrary.org/obo/UBERON_0010314","structure with developmental contribution from neural crest")</f>
        <v/>
      </c>
      <c r="B4453" t="inlineStr">
        <is>
          <t>&lt;http://purl.obolibrary.org/obo/UBERON_0010314&gt;</t>
        </is>
      </c>
      <c r="C4453" t="inlineStr">
        <is>
          <t>dorsal lateral medullary sulcus</t>
        </is>
      </c>
      <c r="D4453" t="inlineStr">
        <is>
          <t>&lt;http://purl.obolibrary.org/obo/DHBA_12881&gt;</t>
        </is>
      </c>
    </row>
    <row r="4454">
      <c r="A4454">
        <f>HYPERLINK("https://www.ebi.ac.uk/ols/ontologies/uberon/terms?iri=http://purl.obolibrary.org/obo/UBERON_0010314","structure with developmental contribution from neural crest")</f>
        <v/>
      </c>
      <c r="B4454" t="inlineStr">
        <is>
          <t>&lt;http://purl.obolibrary.org/obo/UBERON_0010314&gt;</t>
        </is>
      </c>
      <c r="C4454" t="inlineStr">
        <is>
          <t>postolivary sulcus</t>
        </is>
      </c>
      <c r="D4454" t="inlineStr">
        <is>
          <t>&lt;http://purl.obolibrary.org/obo/DHBA_12882&gt;</t>
        </is>
      </c>
    </row>
    <row r="4455">
      <c r="A4455">
        <f>HYPERLINK("https://www.ebi.ac.uk/ols/ontologies/uberon/terms?iri=http://purl.obolibrary.org/obo/UBERON_0010314","structure with developmental contribution from neural crest")</f>
        <v/>
      </c>
      <c r="B4455" t="inlineStr">
        <is>
          <t>&lt;http://purl.obolibrary.org/obo/UBERON_0010314&gt;</t>
        </is>
      </c>
      <c r="C4455" t="inlineStr">
        <is>
          <t>root of accessory nerve</t>
        </is>
      </c>
      <c r="D4455" t="inlineStr">
        <is>
          <t>&lt;http://purl.obolibrary.org/obo/DHBA_12883&gt;</t>
        </is>
      </c>
    </row>
    <row r="4456">
      <c r="A4456">
        <f>HYPERLINK("https://www.ebi.ac.uk/ols/ontologies/uberon/terms?iri=http://purl.obolibrary.org/obo/UBERON_0010314","structure with developmental contribution from neural crest")</f>
        <v/>
      </c>
      <c r="B4456" t="inlineStr">
        <is>
          <t>&lt;http://purl.obolibrary.org/obo/UBERON_0010314&gt;</t>
        </is>
      </c>
      <c r="C4456" t="inlineStr">
        <is>
          <t>cranial root of accessory nerve</t>
        </is>
      </c>
      <c r="D4456" t="inlineStr">
        <is>
          <t>&lt;http://purl.obolibrary.org/obo/DHBA_12884&gt;</t>
        </is>
      </c>
    </row>
    <row r="4457">
      <c r="A4457">
        <f>HYPERLINK("https://www.ebi.ac.uk/ols/ontologies/uberon/terms?iri=http://purl.obolibrary.org/obo/UBERON_0010314","structure with developmental contribution from neural crest")</f>
        <v/>
      </c>
      <c r="B4457" t="inlineStr">
        <is>
          <t>&lt;http://purl.obolibrary.org/obo/UBERON_0010314&gt;</t>
        </is>
      </c>
      <c r="C4457" t="inlineStr">
        <is>
          <t>spinal root of accessory nerve</t>
        </is>
      </c>
      <c r="D4457" t="inlineStr">
        <is>
          <t>&lt;http://purl.obolibrary.org/obo/DHBA_12885&gt;</t>
        </is>
      </c>
    </row>
    <row r="4458">
      <c r="A4458">
        <f>HYPERLINK("https://www.ebi.ac.uk/ols/ontologies/uberon/terms?iri=http://purl.obolibrary.org/obo/UBERON_0010314","structure with developmental contribution from neural crest")</f>
        <v/>
      </c>
      <c r="B4458" t="inlineStr">
        <is>
          <t>&lt;http://purl.obolibrary.org/obo/UBERON_0010314&gt;</t>
        </is>
      </c>
      <c r="C4458" t="inlineStr">
        <is>
          <t>root of hypoglossal nerve</t>
        </is>
      </c>
      <c r="D4458" t="inlineStr">
        <is>
          <t>&lt;http://purl.obolibrary.org/obo/DHBA_12886&gt;</t>
        </is>
      </c>
    </row>
    <row r="4459">
      <c r="A4459">
        <f>HYPERLINK("https://www.ebi.ac.uk/ols/ontologies/uberon/terms?iri=http://purl.obolibrary.org/obo/UBERON_0010314","structure with developmental contribution from neural crest")</f>
        <v/>
      </c>
      <c r="B4459" t="inlineStr">
        <is>
          <t>&lt;http://purl.obolibrary.org/obo/UBERON_0010314&gt;</t>
        </is>
      </c>
      <c r="C4459" t="inlineStr">
        <is>
          <t>root of glossopharyngeal nerve</t>
        </is>
      </c>
      <c r="D4459" t="inlineStr">
        <is>
          <t>&lt;http://purl.obolibrary.org/obo/DHBA_12887&gt;</t>
        </is>
      </c>
    </row>
    <row r="4460">
      <c r="A4460">
        <f>HYPERLINK("https://www.ebi.ac.uk/ols/ontologies/uberon/terms?iri=http://purl.obolibrary.org/obo/UBERON_0010314","structure with developmental contribution from neural crest")</f>
        <v/>
      </c>
      <c r="B4460" t="inlineStr">
        <is>
          <t>&lt;http://purl.obolibrary.org/obo/UBERON_0010314&gt;</t>
        </is>
      </c>
      <c r="C4460" t="inlineStr">
        <is>
          <t>root of vagus nerve</t>
        </is>
      </c>
      <c r="D4460" t="inlineStr">
        <is>
          <t>&lt;http://purl.obolibrary.org/obo/DHBA_12888&gt;</t>
        </is>
      </c>
    </row>
    <row r="4461">
      <c r="A4461">
        <f>HYPERLINK("https://www.ebi.ac.uk/ols/ontologies/uberon/terms?iri=http://purl.obolibrary.org/obo/UBERON_0010314","structure with developmental contribution from neural crest")</f>
        <v/>
      </c>
      <c r="B4461" t="inlineStr">
        <is>
          <t>&lt;http://purl.obolibrary.org/obo/UBERON_0010314&gt;</t>
        </is>
      </c>
      <c r="C4461" t="inlineStr">
        <is>
          <t>ventral (anterior) median medullary sulcus</t>
        </is>
      </c>
      <c r="D4461" t="inlineStr">
        <is>
          <t>&lt;http://purl.obolibrary.org/obo/DHBA_12889&gt;</t>
        </is>
      </c>
    </row>
    <row r="4462">
      <c r="A4462">
        <f>HYPERLINK("https://www.ebi.ac.uk/ols/ontologies/uberon/terms?iri=http://purl.obolibrary.org/obo/UBERON_0010314","structure with developmental contribution from neural crest")</f>
        <v/>
      </c>
      <c r="B4462" t="inlineStr">
        <is>
          <t>&lt;http://purl.obolibrary.org/obo/UBERON_0010314&gt;</t>
        </is>
      </c>
      <c r="C4462" t="inlineStr">
        <is>
          <t>nuclear transitory zone of cerebellar plate</t>
        </is>
      </c>
      <c r="D4462" t="inlineStr">
        <is>
          <t>&lt;http://purl.obolibrary.org/obo/DHBA_12981&gt;</t>
        </is>
      </c>
    </row>
    <row r="4463">
      <c r="A4463">
        <f>HYPERLINK("https://www.ebi.ac.uk/ols/ontologies/uberon/terms?iri=http://purl.obolibrary.org/obo/UBERON_0010314","structure with developmental contribution from neural crest")</f>
        <v/>
      </c>
      <c r="B4463" t="inlineStr">
        <is>
          <t>&lt;http://purl.obolibrary.org/obo/UBERON_0010314&gt;</t>
        </is>
      </c>
      <c r="C4463" t="inlineStr">
        <is>
          <t>cortical transitory zone of cerebellar plate</t>
        </is>
      </c>
      <c r="D4463" t="inlineStr">
        <is>
          <t>&lt;http://purl.obolibrary.org/obo/DHBA_12982&gt;</t>
        </is>
      </c>
    </row>
    <row r="4464">
      <c r="A4464">
        <f>HYPERLINK("https://www.ebi.ac.uk/ols/ontologies/uberon/terms?iri=http://purl.obolibrary.org/obo/UBERON_0010314","structure with developmental contribution from neural crest")</f>
        <v/>
      </c>
      <c r="B4464" t="inlineStr">
        <is>
          <t>&lt;http://purl.obolibrary.org/obo/UBERON_0010314&gt;</t>
        </is>
      </c>
      <c r="C4464" t="inlineStr">
        <is>
          <t>subcentral cortex (gustatory cortex, area 43)</t>
        </is>
      </c>
      <c r="D4464" t="inlineStr">
        <is>
          <t>&lt;http://purl.obolibrary.org/obo/DHBA_13010&gt;</t>
        </is>
      </c>
    </row>
    <row r="4465">
      <c r="A4465">
        <f>HYPERLINK("https://www.ebi.ac.uk/ols/ontologies/uberon/terms?iri=http://purl.obolibrary.org/obo/UBERON_0010314","structure with developmental contribution from neural crest")</f>
        <v/>
      </c>
      <c r="B4465" t="inlineStr">
        <is>
          <t>&lt;http://purl.obolibrary.org/obo/UBERON_0010314&gt;</t>
        </is>
      </c>
      <c r="C4465" t="inlineStr">
        <is>
          <t>area prostriata</t>
        </is>
      </c>
      <c r="D4465" t="inlineStr">
        <is>
          <t>&lt;http://purl.obolibrary.org/obo/DHBA_13011&gt;</t>
        </is>
      </c>
    </row>
    <row r="4466">
      <c r="A4466">
        <f>HYPERLINK("https://www.ebi.ac.uk/ols/ontologies/uberon/terms?iri=http://purl.obolibrary.org/obo/UBERON_0010314","structure with developmental contribution from neural crest")</f>
        <v/>
      </c>
      <c r="B4466" t="inlineStr">
        <is>
          <t>&lt;http://purl.obolibrary.org/obo/UBERON_0010314&gt;</t>
        </is>
      </c>
      <c r="C4466" t="inlineStr">
        <is>
          <t>layer I of area prostriata</t>
        </is>
      </c>
      <c r="D4466" t="inlineStr">
        <is>
          <t>&lt;http://purl.obolibrary.org/obo/DHBA_13012&gt;</t>
        </is>
      </c>
    </row>
    <row r="4467">
      <c r="A4467">
        <f>HYPERLINK("https://www.ebi.ac.uk/ols/ontologies/uberon/terms?iri=http://purl.obolibrary.org/obo/UBERON_0010314","structure with developmental contribution from neural crest")</f>
        <v/>
      </c>
      <c r="B4467" t="inlineStr">
        <is>
          <t>&lt;http://purl.obolibrary.org/obo/UBERON_0010314&gt;</t>
        </is>
      </c>
      <c r="C4467" t="inlineStr">
        <is>
          <t>layer II of area prostriata</t>
        </is>
      </c>
      <c r="D4467" t="inlineStr">
        <is>
          <t>&lt;http://purl.obolibrary.org/obo/DHBA_13013&gt;</t>
        </is>
      </c>
    </row>
    <row r="4468">
      <c r="A4468">
        <f>HYPERLINK("https://www.ebi.ac.uk/ols/ontologies/uberon/terms?iri=http://purl.obolibrary.org/obo/UBERON_0010314","structure with developmental contribution from neural crest")</f>
        <v/>
      </c>
      <c r="B4468" t="inlineStr">
        <is>
          <t>&lt;http://purl.obolibrary.org/obo/UBERON_0010314&gt;</t>
        </is>
      </c>
      <c r="C4468" t="inlineStr">
        <is>
          <t>layer III of area prostriata</t>
        </is>
      </c>
      <c r="D4468" t="inlineStr">
        <is>
          <t>&lt;http://purl.obolibrary.org/obo/DHBA_13014&gt;</t>
        </is>
      </c>
    </row>
    <row r="4469">
      <c r="A4469">
        <f>HYPERLINK("https://www.ebi.ac.uk/ols/ontologies/uberon/terms?iri=http://purl.obolibrary.org/obo/UBERON_0010314","structure with developmental contribution from neural crest")</f>
        <v/>
      </c>
      <c r="B4469" t="inlineStr">
        <is>
          <t>&lt;http://purl.obolibrary.org/obo/UBERON_0010314&gt;</t>
        </is>
      </c>
      <c r="C4469" t="inlineStr">
        <is>
          <t>layer IV of area prostriata</t>
        </is>
      </c>
      <c r="D4469" t="inlineStr">
        <is>
          <t>&lt;http://purl.obolibrary.org/obo/DHBA_13015&gt;</t>
        </is>
      </c>
    </row>
    <row r="4470">
      <c r="A4470">
        <f>HYPERLINK("https://www.ebi.ac.uk/ols/ontologies/uberon/terms?iri=http://purl.obolibrary.org/obo/UBERON_0010314","structure with developmental contribution from neural crest")</f>
        <v/>
      </c>
      <c r="B4470" t="inlineStr">
        <is>
          <t>&lt;http://purl.obolibrary.org/obo/UBERON_0010314&gt;</t>
        </is>
      </c>
      <c r="C4470" t="inlineStr">
        <is>
          <t>layer V of area prostriata</t>
        </is>
      </c>
      <c r="D4470" t="inlineStr">
        <is>
          <t>&lt;http://purl.obolibrary.org/obo/DHBA_13016&gt;</t>
        </is>
      </c>
    </row>
    <row r="4471">
      <c r="A4471">
        <f>HYPERLINK("https://www.ebi.ac.uk/ols/ontologies/uberon/terms?iri=http://purl.obolibrary.org/obo/UBERON_0010314","structure with developmental contribution from neural crest")</f>
        <v/>
      </c>
      <c r="B4471" t="inlineStr">
        <is>
          <t>&lt;http://purl.obolibrary.org/obo/UBERON_0010314&gt;</t>
        </is>
      </c>
      <c r="C4471" t="inlineStr">
        <is>
          <t>layer VI of area prostriata</t>
        </is>
      </c>
      <c r="D4471" t="inlineStr">
        <is>
          <t>&lt;http://purl.obolibrary.org/obo/DHBA_13017&gt;</t>
        </is>
      </c>
    </row>
    <row r="4472">
      <c r="A4472">
        <f>HYPERLINK("https://www.ebi.ac.uk/ols/ontologies/uberon/terms?iri=http://purl.obolibrary.org/obo/UBERON_0010314","structure with developmental contribution from neural crest")</f>
        <v/>
      </c>
      <c r="B4472" t="inlineStr">
        <is>
          <t>&lt;http://purl.obolibrary.org/obo/UBERON_0010314&gt;</t>
        </is>
      </c>
      <c r="C4472" t="inlineStr">
        <is>
          <t>layers V/VI of proximal parasubiculum</t>
        </is>
      </c>
      <c r="D4472" t="inlineStr">
        <is>
          <t>&lt;http://purl.obolibrary.org/obo/DHBA_13018&gt;</t>
        </is>
      </c>
    </row>
    <row r="4473">
      <c r="A4473">
        <f>HYPERLINK("https://www.ebi.ac.uk/ols/ontologies/uberon/terms?iri=http://purl.obolibrary.org/obo/UBERON_0010314","structure with developmental contribution from neural crest")</f>
        <v/>
      </c>
      <c r="B4473" t="inlineStr">
        <is>
          <t>&lt;http://purl.obolibrary.org/obo/UBERON_0010314&gt;</t>
        </is>
      </c>
      <c r="C4473" t="inlineStr">
        <is>
          <t>layers V/VI of distal parasubiculum</t>
        </is>
      </c>
      <c r="D4473" t="inlineStr">
        <is>
          <t>&lt;http://purl.obolibrary.org/obo/DHBA_13019&gt;</t>
        </is>
      </c>
    </row>
    <row r="4474">
      <c r="A4474">
        <f>HYPERLINK("https://www.ebi.ac.uk/ols/ontologies/uberon/terms?iri=http://purl.obolibrary.org/obo/UBERON_0010314","structure with developmental contribution from neural crest")</f>
        <v/>
      </c>
      <c r="B4474" t="inlineStr">
        <is>
          <t>&lt;http://purl.obolibrary.org/obo/UBERON_0010314&gt;</t>
        </is>
      </c>
      <c r="C4474" t="inlineStr">
        <is>
          <t>lamina dissecans of olfactory entorhinal cortex</t>
        </is>
      </c>
      <c r="D4474" t="inlineStr">
        <is>
          <t>&lt;http://purl.obolibrary.org/obo/DHBA_13020&gt;</t>
        </is>
      </c>
    </row>
    <row r="4475">
      <c r="A4475">
        <f>HYPERLINK("https://www.ebi.ac.uk/ols/ontologies/uberon/terms?iri=http://purl.obolibrary.org/obo/UBERON_0010314","structure with developmental contribution from neural crest")</f>
        <v/>
      </c>
      <c r="B4475" t="inlineStr">
        <is>
          <t>&lt;http://purl.obolibrary.org/obo/UBERON_0010314&gt;</t>
        </is>
      </c>
      <c r="C4475" t="inlineStr">
        <is>
          <t>lamina dissecans of rostral entorhinal cortex</t>
        </is>
      </c>
      <c r="D4475" t="inlineStr">
        <is>
          <t>&lt;http://purl.obolibrary.org/obo/DHBA_13021&gt;</t>
        </is>
      </c>
    </row>
    <row r="4476">
      <c r="A4476">
        <f>HYPERLINK("https://www.ebi.ac.uk/ols/ontologies/uberon/terms?iri=http://purl.obolibrary.org/obo/UBERON_0010314","structure with developmental contribution from neural crest")</f>
        <v/>
      </c>
      <c r="B4476" t="inlineStr">
        <is>
          <t>&lt;http://purl.obolibrary.org/obo/UBERON_0010314&gt;</t>
        </is>
      </c>
      <c r="C4476" t="inlineStr">
        <is>
          <t>lamina dissecans of laterorostral entorhinal cortex</t>
        </is>
      </c>
      <c r="D4476" t="inlineStr">
        <is>
          <t>&lt;http://purl.obolibrary.org/obo/DHBA_13022&gt;</t>
        </is>
      </c>
    </row>
    <row r="4477">
      <c r="A4477">
        <f>HYPERLINK("https://www.ebi.ac.uk/ols/ontologies/uberon/terms?iri=http://purl.obolibrary.org/obo/UBERON_0010314","structure with developmental contribution from neural crest")</f>
        <v/>
      </c>
      <c r="B4477" t="inlineStr">
        <is>
          <t>&lt;http://purl.obolibrary.org/obo/UBERON_0010314&gt;</t>
        </is>
      </c>
      <c r="C4477" t="inlineStr">
        <is>
          <t>lamina dissecans of laterocaudal entorhinal cortex</t>
        </is>
      </c>
      <c r="D4477" t="inlineStr">
        <is>
          <t>&lt;http://purl.obolibrary.org/obo/DHBA_13023&gt;</t>
        </is>
      </c>
    </row>
    <row r="4478">
      <c r="A4478">
        <f>HYPERLINK("https://www.ebi.ac.uk/ols/ontologies/uberon/terms?iri=http://purl.obolibrary.org/obo/UBERON_0010314","structure with developmental contribution from neural crest")</f>
        <v/>
      </c>
      <c r="B4478" t="inlineStr">
        <is>
          <t>&lt;http://purl.obolibrary.org/obo/UBERON_0010314&gt;</t>
        </is>
      </c>
      <c r="C4478" t="inlineStr">
        <is>
          <t>layers V/VI of area 29</t>
        </is>
      </c>
      <c r="D4478" t="inlineStr">
        <is>
          <t>&lt;http://purl.obolibrary.org/obo/DHBA_13024&gt;</t>
        </is>
      </c>
    </row>
    <row r="4479">
      <c r="A4479">
        <f>HYPERLINK("https://www.ebi.ac.uk/ols/ontologies/uberon/terms?iri=http://purl.obolibrary.org/obo/UBERON_0010314","structure with developmental contribution from neural crest")</f>
        <v/>
      </c>
      <c r="B4479" t="inlineStr">
        <is>
          <t>&lt;http://purl.obolibrary.org/obo/UBERON_0010314&gt;</t>
        </is>
      </c>
      <c r="C4479" t="inlineStr">
        <is>
          <t>marginal layer of anterior cortical nucleus</t>
        </is>
      </c>
      <c r="D4479" t="inlineStr">
        <is>
          <t>&lt;http://purl.obolibrary.org/obo/DHBA_13025&gt;</t>
        </is>
      </c>
    </row>
    <row r="4480">
      <c r="A4480">
        <f>HYPERLINK("https://www.ebi.ac.uk/ols/ontologies/uberon/terms?iri=http://purl.obolibrary.org/obo/UBERON_0010314","structure with developmental contribution from neural crest")</f>
        <v/>
      </c>
      <c r="B4480" t="inlineStr">
        <is>
          <t>&lt;http://purl.obolibrary.org/obo/UBERON_0010314&gt;</t>
        </is>
      </c>
      <c r="C4480" t="inlineStr">
        <is>
          <t>marginal layer of posterior cortical nucleus</t>
        </is>
      </c>
      <c r="D4480" t="inlineStr">
        <is>
          <t>&lt;http://purl.obolibrary.org/obo/DHBA_13026&gt;</t>
        </is>
      </c>
    </row>
    <row r="4481">
      <c r="A4481">
        <f>HYPERLINK("https://www.ebi.ac.uk/ols/ontologies/uberon/terms?iri=http://purl.obolibrary.org/obo/UBERON_0010314","structure with developmental contribution from neural crest")</f>
        <v/>
      </c>
      <c r="B4481" t="inlineStr">
        <is>
          <t>&lt;http://purl.obolibrary.org/obo/UBERON_0010314&gt;</t>
        </is>
      </c>
      <c r="C4481" t="inlineStr">
        <is>
          <t>marginal layer of medial amygdaloid nucleus</t>
        </is>
      </c>
      <c r="D4481" t="inlineStr">
        <is>
          <t>&lt;http://purl.obolibrary.org/obo/DHBA_13027&gt;</t>
        </is>
      </c>
    </row>
    <row r="4482">
      <c r="A4482">
        <f>HYPERLINK("https://www.ebi.ac.uk/ols/ontologies/uberon/terms?iri=http://purl.obolibrary.org/obo/UBERON_0010314","structure with developmental contribution from neural crest")</f>
        <v/>
      </c>
      <c r="B4482" t="inlineStr">
        <is>
          <t>&lt;http://purl.obolibrary.org/obo/UBERON_0010314&gt;</t>
        </is>
      </c>
      <c r="C4482" t="inlineStr">
        <is>
          <t>marginal layer of amygdalohippocampal area</t>
        </is>
      </c>
      <c r="D4482" t="inlineStr">
        <is>
          <t>&lt;http://purl.obolibrary.org/obo/DHBA_13028&gt;</t>
        </is>
      </c>
    </row>
    <row r="4483">
      <c r="A4483">
        <f>HYPERLINK("https://www.ebi.ac.uk/ols/ontologies/uberon/terms?iri=http://purl.obolibrary.org/obo/UBERON_0010314","structure with developmental contribution from neural crest")</f>
        <v/>
      </c>
      <c r="B4483" t="inlineStr">
        <is>
          <t>&lt;http://purl.obolibrary.org/obo/UBERON_0010314&gt;</t>
        </is>
      </c>
      <c r="C4483" t="inlineStr">
        <is>
          <t>septohipocampal nucleus</t>
        </is>
      </c>
      <c r="D4483" t="inlineStr">
        <is>
          <t>&lt;http://purl.obolibrary.org/obo/DHBA_13029&gt;</t>
        </is>
      </c>
    </row>
    <row r="4484">
      <c r="A4484">
        <f>HYPERLINK("https://www.ebi.ac.uk/ols/ontologies/uberon/terms?iri=http://purl.obolibrary.org/obo/UBERON_0010314","structure with developmental contribution from neural crest")</f>
        <v/>
      </c>
      <c r="B4484" t="inlineStr">
        <is>
          <t>&lt;http://purl.obolibrary.org/obo/UBERON_0010314&gt;</t>
        </is>
      </c>
      <c r="C4484" t="inlineStr">
        <is>
          <t>lambdoid septal zone</t>
        </is>
      </c>
      <c r="D4484" t="inlineStr">
        <is>
          <t>&lt;http://purl.obolibrary.org/obo/DHBA_13030&gt;</t>
        </is>
      </c>
    </row>
    <row r="4485">
      <c r="A4485">
        <f>HYPERLINK("https://www.ebi.ac.uk/ols/ontologies/uberon/terms?iri=http://purl.obolibrary.org/obo/UBERON_0010314","structure with developmental contribution from neural crest")</f>
        <v/>
      </c>
      <c r="B4485" t="inlineStr">
        <is>
          <t>&lt;http://purl.obolibrary.org/obo/UBERON_0010314&gt;</t>
        </is>
      </c>
      <c r="C4485" t="inlineStr">
        <is>
          <t>paralambdoid septal nucleus</t>
        </is>
      </c>
      <c r="D4485" t="inlineStr">
        <is>
          <t>&lt;http://purl.obolibrary.org/obo/DHBA_13031&gt;</t>
        </is>
      </c>
    </row>
    <row r="4486">
      <c r="A4486">
        <f>HYPERLINK("https://www.ebi.ac.uk/ols/ontologies/uberon/terms?iri=http://purl.obolibrary.org/obo/UBERON_0010314","structure with developmental contribution from neural crest")</f>
        <v/>
      </c>
      <c r="B4486" t="inlineStr">
        <is>
          <t>&lt;http://purl.obolibrary.org/obo/UBERON_0010314&gt;</t>
        </is>
      </c>
      <c r="C4486" t="inlineStr">
        <is>
          <t>septofimbrial nucleus</t>
        </is>
      </c>
      <c r="D4486" t="inlineStr">
        <is>
          <t>&lt;http://purl.obolibrary.org/obo/DHBA_13032&gt;</t>
        </is>
      </c>
    </row>
    <row r="4487">
      <c r="A4487">
        <f>HYPERLINK("https://www.ebi.ac.uk/ols/ontologies/uberon/terms?iri=http://purl.obolibrary.org/obo/UBERON_0010314","structure with developmental contribution from neural crest")</f>
        <v/>
      </c>
      <c r="B4487" t="inlineStr">
        <is>
          <t>&lt;http://purl.obolibrary.org/obo/UBERON_0010314&gt;</t>
        </is>
      </c>
      <c r="C4487" t="inlineStr">
        <is>
          <t>septohypothalamic nucleus</t>
        </is>
      </c>
      <c r="D4487" t="inlineStr">
        <is>
          <t>&lt;http://purl.obolibrary.org/obo/DHBA_13033&gt;</t>
        </is>
      </c>
    </row>
    <row r="4488">
      <c r="A4488">
        <f>HYPERLINK("https://www.ebi.ac.uk/ols/ontologies/uberon/terms?iri=http://purl.obolibrary.org/obo/UBERON_0010314","structure with developmental contribution from neural crest")</f>
        <v/>
      </c>
      <c r="B4488" t="inlineStr">
        <is>
          <t>&lt;http://purl.obolibrary.org/obo/UBERON_0010314&gt;</t>
        </is>
      </c>
      <c r="C4488" t="inlineStr">
        <is>
          <t>substantia innominata</t>
        </is>
      </c>
      <c r="D4488" t="inlineStr">
        <is>
          <t>&lt;http://purl.obolibrary.org/obo/DHBA_13034&gt;</t>
        </is>
      </c>
    </row>
    <row r="4489">
      <c r="A4489">
        <f>HYPERLINK("https://www.ebi.ac.uk/ols/ontologies/uberon/terms?iri=http://purl.obolibrary.org/obo/UBERON_0010314","structure with developmental contribution from neural crest")</f>
        <v/>
      </c>
      <c r="B4489" t="inlineStr">
        <is>
          <t>&lt;http://purl.obolibrary.org/obo/UBERON_0010314&gt;</t>
        </is>
      </c>
      <c r="C4489" t="inlineStr">
        <is>
          <t>marginal layer of AHTA</t>
        </is>
      </c>
      <c r="D4489" t="inlineStr">
        <is>
          <t>&lt;http://purl.obolibrary.org/obo/DHBA_13035&gt;</t>
        </is>
      </c>
    </row>
    <row r="4490">
      <c r="A4490">
        <f>HYPERLINK("https://www.ebi.ac.uk/ols/ontologies/uberon/terms?iri=http://purl.obolibrary.org/obo/UBERON_0010314","structure with developmental contribution from neural crest")</f>
        <v/>
      </c>
      <c r="B4490" t="inlineStr">
        <is>
          <t>&lt;http://purl.obolibrary.org/obo/UBERON_0010314&gt;</t>
        </is>
      </c>
      <c r="C4490" t="inlineStr">
        <is>
          <t>marginal layer of ACTA</t>
        </is>
      </c>
      <c r="D4490" t="inlineStr">
        <is>
          <t>&lt;http://purl.obolibrary.org/obo/DHBA_13036&gt;</t>
        </is>
      </c>
    </row>
    <row r="4491">
      <c r="A4491">
        <f>HYPERLINK("https://www.ebi.ac.uk/ols/ontologies/uberon/terms?iri=http://purl.obolibrary.org/obo/UBERON_0010314","structure with developmental contribution from neural crest")</f>
        <v/>
      </c>
      <c r="B4491" t="inlineStr">
        <is>
          <t>&lt;http://purl.obolibrary.org/obo/UBERON_0010314&gt;</t>
        </is>
      </c>
      <c r="C4491" t="inlineStr">
        <is>
          <t>CP in extrastriate cortex</t>
        </is>
      </c>
      <c r="D4491" t="inlineStr">
        <is>
          <t>&lt;http://purl.obolibrary.org/obo/DHBA_13095&gt;</t>
        </is>
      </c>
    </row>
    <row r="4492">
      <c r="A4492">
        <f>HYPERLINK("https://www.ebi.ac.uk/ols/ontologies/uberon/terms?iri=http://purl.obolibrary.org/obo/UBERON_0010314","structure with developmental contribution from neural crest")</f>
        <v/>
      </c>
      <c r="B4492" t="inlineStr">
        <is>
          <t>&lt;http://purl.obolibrary.org/obo/UBERON_0010314&gt;</t>
        </is>
      </c>
      <c r="C4492" t="inlineStr">
        <is>
          <t>CP in area prostriata</t>
        </is>
      </c>
      <c r="D4492" t="inlineStr">
        <is>
          <t>&lt;http://purl.obolibrary.org/obo/DHBA_13096&gt;</t>
        </is>
      </c>
    </row>
    <row r="4493">
      <c r="A4493">
        <f>HYPERLINK("https://www.ebi.ac.uk/ols/ontologies/uberon/terms?iri=http://purl.obolibrary.org/obo/UBERON_0010314","structure with developmental contribution from neural crest")</f>
        <v/>
      </c>
      <c r="B4493" t="inlineStr">
        <is>
          <t>&lt;http://purl.obolibrary.org/obo/UBERON_0010314&gt;</t>
        </is>
      </c>
      <c r="C4493" t="inlineStr">
        <is>
          <t>CP in polysensory temporal cortex</t>
        </is>
      </c>
      <c r="D4493" t="inlineStr">
        <is>
          <t>&lt;http://purl.obolibrary.org/obo/DHBA_13097&gt;</t>
        </is>
      </c>
    </row>
    <row r="4494">
      <c r="A4494">
        <f>HYPERLINK("https://www.ebi.ac.uk/ols/ontologies/uberon/terms?iri=http://purl.obolibrary.org/obo/UBERON_0010314","structure with developmental contribution from neural crest")</f>
        <v/>
      </c>
      <c r="B4494" t="inlineStr">
        <is>
          <t>&lt;http://purl.obolibrary.org/obo/UBERON_0010314&gt;</t>
        </is>
      </c>
      <c r="C4494" t="inlineStr">
        <is>
          <t>CP in midlateral temporal cortex</t>
        </is>
      </c>
      <c r="D4494" t="inlineStr">
        <is>
          <t>&lt;http://purl.obolibrary.org/obo/DHBA_13098&gt;</t>
        </is>
      </c>
    </row>
    <row r="4495">
      <c r="A4495">
        <f>HYPERLINK("https://www.ebi.ac.uk/ols/ontologies/uberon/terms?iri=http://purl.obolibrary.org/obo/UBERON_0010314","structure with developmental contribution from neural crest")</f>
        <v/>
      </c>
      <c r="B4495" t="inlineStr">
        <is>
          <t>&lt;http://purl.obolibrary.org/obo/UBERON_0010314&gt;</t>
        </is>
      </c>
      <c r="C4495" t="inlineStr">
        <is>
          <t>CP in rostral midinferior temporal cortex (area 36)</t>
        </is>
      </c>
      <c r="D4495" t="inlineStr">
        <is>
          <t>&lt;http://purl.obolibrary.org/obo/DHBA_13099&gt;</t>
        </is>
      </c>
    </row>
    <row r="4496">
      <c r="A4496">
        <f>HYPERLINK("https://www.ebi.ac.uk/ols/ontologies/uberon/terms?iri=http://purl.obolibrary.org/obo/UBERON_0010314","structure with developmental contribution from neural crest")</f>
        <v/>
      </c>
      <c r="B4496" t="inlineStr">
        <is>
          <t>&lt;http://purl.obolibrary.org/obo/UBERON_0010314&gt;</t>
        </is>
      </c>
      <c r="C4496" t="inlineStr">
        <is>
          <t>outer CP in (rostral) midinferior temporal cortex (area 36)</t>
        </is>
      </c>
      <c r="D4496" t="inlineStr">
        <is>
          <t>&lt;http://purl.obolibrary.org/obo/DHBA_13100&gt;</t>
        </is>
      </c>
    </row>
    <row r="4497">
      <c r="A4497">
        <f>HYPERLINK("https://www.ebi.ac.uk/ols/ontologies/uberon/terms?iri=http://purl.obolibrary.org/obo/UBERON_0010314","structure with developmental contribution from neural crest")</f>
        <v/>
      </c>
      <c r="B4497" t="inlineStr">
        <is>
          <t>&lt;http://purl.obolibrary.org/obo/UBERON_0010314&gt;</t>
        </is>
      </c>
      <c r="C4497" t="inlineStr">
        <is>
          <t>inner CP in (rostral) midinferior temporal cortex (area 36)</t>
        </is>
      </c>
      <c r="D4497" t="inlineStr">
        <is>
          <t>&lt;http://purl.obolibrary.org/obo/DHBA_13101&gt;</t>
        </is>
      </c>
    </row>
    <row r="4498">
      <c r="A4498">
        <f>HYPERLINK("https://www.ebi.ac.uk/ols/ontologies/uberon/terms?iri=http://purl.obolibrary.org/obo/UBERON_0010314","structure with developmental contribution from neural crest")</f>
        <v/>
      </c>
      <c r="B4498" t="inlineStr">
        <is>
          <t>&lt;http://purl.obolibrary.org/obo/UBERON_0010314&gt;</t>
        </is>
      </c>
      <c r="C4498" t="inlineStr">
        <is>
          <t>CP in caudal midinferior temporal cortex (area TF)</t>
        </is>
      </c>
      <c r="D4498" t="inlineStr">
        <is>
          <t>&lt;http://purl.obolibrary.org/obo/DHBA_13102&gt;</t>
        </is>
      </c>
    </row>
    <row r="4499">
      <c r="A4499">
        <f>HYPERLINK("https://www.ebi.ac.uk/ols/ontologies/uberon/terms?iri=http://purl.obolibrary.org/obo/UBERON_0010314","structure with developmental contribution from neural crest")</f>
        <v/>
      </c>
      <c r="B4499" t="inlineStr">
        <is>
          <t>&lt;http://purl.obolibrary.org/obo/UBERON_0010314&gt;</t>
        </is>
      </c>
      <c r="C4499" t="inlineStr">
        <is>
          <t>outer CP in caudal midinferior temporal cortex (area TF)</t>
        </is>
      </c>
      <c r="D4499" t="inlineStr">
        <is>
          <t>&lt;http://purl.obolibrary.org/obo/DHBA_13103&gt;</t>
        </is>
      </c>
    </row>
    <row r="4500">
      <c r="A4500">
        <f>HYPERLINK("https://www.ebi.ac.uk/ols/ontologies/uberon/terms?iri=http://purl.obolibrary.org/obo/UBERON_0010314","structure with developmental contribution from neural crest")</f>
        <v/>
      </c>
      <c r="B4500" t="inlineStr">
        <is>
          <t>&lt;http://purl.obolibrary.org/obo/UBERON_0010314&gt;</t>
        </is>
      </c>
      <c r="C4500" t="inlineStr">
        <is>
          <t>inner CP in caudal midinferior temporal cortex (area TF)</t>
        </is>
      </c>
      <c r="D4500" t="inlineStr">
        <is>
          <t>&lt;http://purl.obolibrary.org/obo/DHBA_13104&gt;</t>
        </is>
      </c>
    </row>
    <row r="4501">
      <c r="A4501">
        <f>HYPERLINK("https://www.ebi.ac.uk/ols/ontologies/uberon/terms?iri=http://purl.obolibrary.org/obo/UBERON_0010314","structure with developmental contribution from neural crest")</f>
        <v/>
      </c>
      <c r="B4501" t="inlineStr">
        <is>
          <t>&lt;http://purl.obolibrary.org/obo/UBERON_0010314&gt;</t>
        </is>
      </c>
      <c r="C4501" t="inlineStr">
        <is>
          <t>CP in parainsualr temporal cortex</t>
        </is>
      </c>
      <c r="D4501" t="inlineStr">
        <is>
          <t>&lt;http://purl.obolibrary.org/obo/DHBA_13105&gt;</t>
        </is>
      </c>
    </row>
    <row r="4502">
      <c r="A4502">
        <f>HYPERLINK("https://www.ebi.ac.uk/ols/ontologies/uberon/terms?iri=http://purl.obolibrary.org/obo/UBERON_0010314","structure with developmental contribution from neural crest")</f>
        <v/>
      </c>
      <c r="B4502" t="inlineStr">
        <is>
          <t>&lt;http://purl.obolibrary.org/obo/UBERON_0010314&gt;</t>
        </is>
      </c>
      <c r="C4502" t="inlineStr">
        <is>
          <t>CP in rostral presubicular cortex</t>
        </is>
      </c>
      <c r="D4502" t="inlineStr">
        <is>
          <t>&lt;http://purl.obolibrary.org/obo/DHBA_13106&gt;</t>
        </is>
      </c>
    </row>
    <row r="4503">
      <c r="A4503">
        <f>HYPERLINK("https://www.ebi.ac.uk/ols/ontologies/uberon/terms?iri=http://purl.obolibrary.org/obo/UBERON_0010314","structure with developmental contribution from neural crest")</f>
        <v/>
      </c>
      <c r="B4503" t="inlineStr">
        <is>
          <t>&lt;http://purl.obolibrary.org/obo/UBERON_0010314&gt;</t>
        </is>
      </c>
      <c r="C4503" t="inlineStr">
        <is>
          <t>CP in caudal presubicular cortex (postsubiculum)</t>
        </is>
      </c>
      <c r="D4503" t="inlineStr">
        <is>
          <t>&lt;http://purl.obolibrary.org/obo/DHBA_13107&gt;</t>
        </is>
      </c>
    </row>
    <row r="4504">
      <c r="A4504">
        <f>HYPERLINK("https://www.ebi.ac.uk/ols/ontologies/uberon/terms?iri=http://purl.obolibrary.org/obo/UBERON_0010314","structure with developmental contribution from neural crest")</f>
        <v/>
      </c>
      <c r="B4504" t="inlineStr">
        <is>
          <t>&lt;http://purl.obolibrary.org/obo/UBERON_0010314&gt;</t>
        </is>
      </c>
      <c r="C4504" t="inlineStr">
        <is>
          <t>CP in medial (posterior) entorhinal cortex</t>
        </is>
      </c>
      <c r="D4504" t="inlineStr">
        <is>
          <t>&lt;http://purl.obolibrary.org/obo/DHBA_13108&gt;</t>
        </is>
      </c>
    </row>
    <row r="4505">
      <c r="A4505">
        <f>HYPERLINK("https://www.ebi.ac.uk/ols/ontologies/uberon/terms?iri=http://purl.obolibrary.org/obo/UBERON_0010314","structure with developmental contribution from neural crest")</f>
        <v/>
      </c>
      <c r="B4505" t="inlineStr">
        <is>
          <t>&lt;http://purl.obolibrary.org/obo/UBERON_0010314&gt;</t>
        </is>
      </c>
      <c r="C4505" t="inlineStr">
        <is>
          <t>CP in lateral (anterior) entorhinal cortex</t>
        </is>
      </c>
      <c r="D4505" t="inlineStr">
        <is>
          <t>&lt;http://purl.obolibrary.org/obo/DHBA_13109&gt;</t>
        </is>
      </c>
    </row>
    <row r="4506">
      <c r="A4506">
        <f>HYPERLINK("https://www.ebi.ac.uk/ols/ontologies/uberon/terms?iri=http://purl.obolibrary.org/obo/UBERON_0010314","structure with developmental contribution from neural crest")</f>
        <v/>
      </c>
      <c r="B4506" t="inlineStr">
        <is>
          <t>&lt;http://purl.obolibrary.org/obo/UBERON_0010314&gt;</t>
        </is>
      </c>
      <c r="C4506" t="inlineStr">
        <is>
          <t>SP in extrastriate cortex</t>
        </is>
      </c>
      <c r="D4506" t="inlineStr">
        <is>
          <t>&lt;http://purl.obolibrary.org/obo/DHBA_13110&gt;</t>
        </is>
      </c>
    </row>
    <row r="4507">
      <c r="A4507">
        <f>HYPERLINK("https://www.ebi.ac.uk/ols/ontologies/uberon/terms?iri=http://purl.obolibrary.org/obo/UBERON_0010314","structure with developmental contribution from neural crest")</f>
        <v/>
      </c>
      <c r="B4507" t="inlineStr">
        <is>
          <t>&lt;http://purl.obolibrary.org/obo/UBERON_0010314&gt;</t>
        </is>
      </c>
      <c r="C4507" t="inlineStr">
        <is>
          <t>SP in area prostriata</t>
        </is>
      </c>
      <c r="D4507" t="inlineStr">
        <is>
          <t>&lt;http://purl.obolibrary.org/obo/DHBA_13111&gt;</t>
        </is>
      </c>
    </row>
    <row r="4508">
      <c r="A4508">
        <f>HYPERLINK("https://www.ebi.ac.uk/ols/ontologies/uberon/terms?iri=http://purl.obolibrary.org/obo/UBERON_0010314","structure with developmental contribution from neural crest")</f>
        <v/>
      </c>
      <c r="B4508" t="inlineStr">
        <is>
          <t>&lt;http://purl.obolibrary.org/obo/UBERON_0010314&gt;</t>
        </is>
      </c>
      <c r="C4508" t="inlineStr">
        <is>
          <t>SP in polysensory temporal cortex</t>
        </is>
      </c>
      <c r="D4508" t="inlineStr">
        <is>
          <t>&lt;http://purl.obolibrary.org/obo/DHBA_13112&gt;</t>
        </is>
      </c>
    </row>
    <row r="4509">
      <c r="A4509">
        <f>HYPERLINK("https://www.ebi.ac.uk/ols/ontologies/uberon/terms?iri=http://purl.obolibrary.org/obo/UBERON_0010314","structure with developmental contribution from neural crest")</f>
        <v/>
      </c>
      <c r="B4509" t="inlineStr">
        <is>
          <t>&lt;http://purl.obolibrary.org/obo/UBERON_0010314&gt;</t>
        </is>
      </c>
      <c r="C4509" t="inlineStr">
        <is>
          <t>SP in midlateral temporal cortex</t>
        </is>
      </c>
      <c r="D4509" t="inlineStr">
        <is>
          <t>&lt;http://purl.obolibrary.org/obo/DHBA_13113&gt;</t>
        </is>
      </c>
    </row>
    <row r="4510">
      <c r="A4510">
        <f>HYPERLINK("https://www.ebi.ac.uk/ols/ontologies/uberon/terms?iri=http://purl.obolibrary.org/obo/UBERON_0010314","structure with developmental contribution from neural crest")</f>
        <v/>
      </c>
      <c r="B4510" t="inlineStr">
        <is>
          <t>&lt;http://purl.obolibrary.org/obo/UBERON_0010314&gt;</t>
        </is>
      </c>
      <c r="C4510" t="inlineStr">
        <is>
          <t>SP in rostral midinferior temporal cortex (area 36)</t>
        </is>
      </c>
      <c r="D4510" t="inlineStr">
        <is>
          <t>&lt;http://purl.obolibrary.org/obo/DHBA_13114&gt;</t>
        </is>
      </c>
    </row>
    <row r="4511">
      <c r="A4511">
        <f>HYPERLINK("https://www.ebi.ac.uk/ols/ontologies/uberon/terms?iri=http://purl.obolibrary.org/obo/UBERON_0010314","structure with developmental contribution from neural crest")</f>
        <v/>
      </c>
      <c r="B4511" t="inlineStr">
        <is>
          <t>&lt;http://purl.obolibrary.org/obo/UBERON_0010314&gt;</t>
        </is>
      </c>
      <c r="C4511" t="inlineStr">
        <is>
          <t>SP in caudal midinferior temporal cortex (area TF)</t>
        </is>
      </c>
      <c r="D4511" t="inlineStr">
        <is>
          <t>&lt;http://purl.obolibrary.org/obo/DHBA_13115&gt;</t>
        </is>
      </c>
    </row>
    <row r="4512">
      <c r="A4512">
        <f>HYPERLINK("https://www.ebi.ac.uk/ols/ontologies/uberon/terms?iri=http://purl.obolibrary.org/obo/UBERON_0010314","structure with developmental contribution from neural crest")</f>
        <v/>
      </c>
      <c r="B4512" t="inlineStr">
        <is>
          <t>&lt;http://purl.obolibrary.org/obo/UBERON_0010314&gt;</t>
        </is>
      </c>
      <c r="C4512" t="inlineStr">
        <is>
          <t>SP in parainsular temporal cortex</t>
        </is>
      </c>
      <c r="D4512" t="inlineStr">
        <is>
          <t>&lt;http://purl.obolibrary.org/obo/DHBA_13116&gt;</t>
        </is>
      </c>
    </row>
    <row r="4513">
      <c r="A4513">
        <f>HYPERLINK("https://www.ebi.ac.uk/ols/ontologies/uberon/terms?iri=http://purl.obolibrary.org/obo/UBERON_0010314","structure with developmental contribution from neural crest")</f>
        <v/>
      </c>
      <c r="B4513" t="inlineStr">
        <is>
          <t>&lt;http://purl.obolibrary.org/obo/UBERON_0010314&gt;</t>
        </is>
      </c>
      <c r="C4513" t="inlineStr">
        <is>
          <t>SP in rostral hippocampal proper</t>
        </is>
      </c>
      <c r="D4513" t="inlineStr">
        <is>
          <t>&lt;http://purl.obolibrary.org/obo/DHBA_13117&gt;</t>
        </is>
      </c>
    </row>
    <row r="4514">
      <c r="A4514">
        <f>HYPERLINK("https://www.ebi.ac.uk/ols/ontologies/uberon/terms?iri=http://purl.obolibrary.org/obo/UBERON_0010314","structure with developmental contribution from neural crest")</f>
        <v/>
      </c>
      <c r="B4514" t="inlineStr">
        <is>
          <t>&lt;http://purl.obolibrary.org/obo/UBERON_0010314&gt;</t>
        </is>
      </c>
      <c r="C4514" t="inlineStr">
        <is>
          <t>SP in caudal hippocampal proper</t>
        </is>
      </c>
      <c r="D4514" t="inlineStr">
        <is>
          <t>&lt;http://purl.obolibrary.org/obo/DHBA_13118&gt;</t>
        </is>
      </c>
    </row>
    <row r="4515">
      <c r="A4515">
        <f>HYPERLINK("https://www.ebi.ac.uk/ols/ontologies/uberon/terms?iri=http://purl.obolibrary.org/obo/UBERON_0010314","structure with developmental contribution from neural crest")</f>
        <v/>
      </c>
      <c r="B4515" t="inlineStr">
        <is>
          <t>&lt;http://purl.obolibrary.org/obo/UBERON_0010314&gt;</t>
        </is>
      </c>
      <c r="C4515" t="inlineStr">
        <is>
          <t>SP in rostral subicular cortex</t>
        </is>
      </c>
      <c r="D4515" t="inlineStr">
        <is>
          <t>&lt;http://purl.obolibrary.org/obo/DHBA_13119&gt;</t>
        </is>
      </c>
    </row>
    <row r="4516">
      <c r="A4516">
        <f>HYPERLINK("https://www.ebi.ac.uk/ols/ontologies/uberon/terms?iri=http://purl.obolibrary.org/obo/UBERON_0010314","structure with developmental contribution from neural crest")</f>
        <v/>
      </c>
      <c r="B4516" t="inlineStr">
        <is>
          <t>&lt;http://purl.obolibrary.org/obo/UBERON_0010314&gt;</t>
        </is>
      </c>
      <c r="C4516" t="inlineStr">
        <is>
          <t>SP in caudal subicular cortex</t>
        </is>
      </c>
      <c r="D4516" t="inlineStr">
        <is>
          <t>&lt;http://purl.obolibrary.org/obo/DHBA_13120&gt;</t>
        </is>
      </c>
    </row>
    <row r="4517">
      <c r="A4517">
        <f>HYPERLINK("https://www.ebi.ac.uk/ols/ontologies/uberon/terms?iri=http://purl.obolibrary.org/obo/UBERON_0010314","structure with developmental contribution from neural crest")</f>
        <v/>
      </c>
      <c r="B4517" t="inlineStr">
        <is>
          <t>&lt;http://purl.obolibrary.org/obo/UBERON_0010314&gt;</t>
        </is>
      </c>
      <c r="C4517" t="inlineStr">
        <is>
          <t>SP in rostral presubicular cortex</t>
        </is>
      </c>
      <c r="D4517" t="inlineStr">
        <is>
          <t>&lt;http://purl.obolibrary.org/obo/DHBA_13121&gt;</t>
        </is>
      </c>
    </row>
    <row r="4518">
      <c r="A4518">
        <f>HYPERLINK("https://www.ebi.ac.uk/ols/ontologies/uberon/terms?iri=http://purl.obolibrary.org/obo/UBERON_0010314","structure with developmental contribution from neural crest")</f>
        <v/>
      </c>
      <c r="B4518" t="inlineStr">
        <is>
          <t>&lt;http://purl.obolibrary.org/obo/UBERON_0010314&gt;</t>
        </is>
      </c>
      <c r="C4518" t="inlineStr">
        <is>
          <t>SP in caudal presubicular cortex (postsubiculum)</t>
        </is>
      </c>
      <c r="D4518" t="inlineStr">
        <is>
          <t>&lt;http://purl.obolibrary.org/obo/DHBA_13122&gt;</t>
        </is>
      </c>
    </row>
    <row r="4519">
      <c r="A4519">
        <f>HYPERLINK("https://www.ebi.ac.uk/ols/ontologies/uberon/terms?iri=http://purl.obolibrary.org/obo/UBERON_0010314","structure with developmental contribution from neural crest")</f>
        <v/>
      </c>
      <c r="B4519" t="inlineStr">
        <is>
          <t>&lt;http://purl.obolibrary.org/obo/UBERON_0010314&gt;</t>
        </is>
      </c>
      <c r="C4519" t="inlineStr">
        <is>
          <t>SP in medial (posterior) entorhinal cortex</t>
        </is>
      </c>
      <c r="D4519" t="inlineStr">
        <is>
          <t>&lt;http://purl.obolibrary.org/obo/DHBA_13123&gt;</t>
        </is>
      </c>
    </row>
    <row r="4520">
      <c r="A4520">
        <f>HYPERLINK("https://www.ebi.ac.uk/ols/ontologies/uberon/terms?iri=http://purl.obolibrary.org/obo/UBERON_0010314","structure with developmental contribution from neural crest")</f>
        <v/>
      </c>
      <c r="B4520" t="inlineStr">
        <is>
          <t>&lt;http://purl.obolibrary.org/obo/UBERON_0010314&gt;</t>
        </is>
      </c>
      <c r="C4520" t="inlineStr">
        <is>
          <t>SP in lateral (anterior) entorhinal cortex</t>
        </is>
      </c>
      <c r="D4520" t="inlineStr">
        <is>
          <t>&lt;http://purl.obolibrary.org/obo/DHBA_13124&gt;</t>
        </is>
      </c>
    </row>
    <row r="4521">
      <c r="A4521">
        <f>HYPERLINK("https://www.ebi.ac.uk/ols/ontologies/uberon/terms?iri=http://purl.obolibrary.org/obo/UBERON_0010314","structure with developmental contribution from neural crest")</f>
        <v/>
      </c>
      <c r="B4521" t="inlineStr">
        <is>
          <t>&lt;http://purl.obolibrary.org/obo/UBERON_0010314&gt;</t>
        </is>
      </c>
      <c r="C4521" t="inlineStr">
        <is>
          <t>SP in rostral perirhinal cortex</t>
        </is>
      </c>
      <c r="D4521" t="inlineStr">
        <is>
          <t>&lt;http://purl.obolibrary.org/obo/DHBA_13125&gt;</t>
        </is>
      </c>
    </row>
    <row r="4522">
      <c r="A4522">
        <f>HYPERLINK("https://www.ebi.ac.uk/ols/ontologies/uberon/terms?iri=http://purl.obolibrary.org/obo/UBERON_0010314","structure with developmental contribution from neural crest")</f>
        <v/>
      </c>
      <c r="B4522" t="inlineStr">
        <is>
          <t>&lt;http://purl.obolibrary.org/obo/UBERON_0010314&gt;</t>
        </is>
      </c>
      <c r="C4522" t="inlineStr">
        <is>
          <t>SP in caudal perirhinal cortex</t>
        </is>
      </c>
      <c r="D4522" t="inlineStr">
        <is>
          <t>&lt;http://purl.obolibrary.org/obo/DHBA_13126&gt;</t>
        </is>
      </c>
    </row>
    <row r="4523">
      <c r="A4523">
        <f>HYPERLINK("https://www.ebi.ac.uk/ols/ontologies/uberon/terms?iri=http://purl.obolibrary.org/obo/UBERON_0010314","structure with developmental contribution from neural crest")</f>
        <v/>
      </c>
      <c r="B4523" t="inlineStr">
        <is>
          <t>&lt;http://purl.obolibrary.org/obo/UBERON_0010314&gt;</t>
        </is>
      </c>
      <c r="C4523" t="inlineStr">
        <is>
          <t>VZ in extrastriate cortex</t>
        </is>
      </c>
      <c r="D4523" t="inlineStr">
        <is>
          <t>&lt;http://purl.obolibrary.org/obo/DHBA_13179&gt;</t>
        </is>
      </c>
    </row>
    <row r="4524">
      <c r="A4524">
        <f>HYPERLINK("https://www.ebi.ac.uk/ols/ontologies/uberon/terms?iri=http://purl.obolibrary.org/obo/UBERON_0010314","structure with developmental contribution from neural crest")</f>
        <v/>
      </c>
      <c r="B4524" t="inlineStr">
        <is>
          <t>&lt;http://purl.obolibrary.org/obo/UBERON_0010314&gt;</t>
        </is>
      </c>
      <c r="C4524" t="inlineStr">
        <is>
          <t>VZ in area prostriata</t>
        </is>
      </c>
      <c r="D4524" t="inlineStr">
        <is>
          <t>&lt;http://purl.obolibrary.org/obo/DHBA_13180&gt;</t>
        </is>
      </c>
    </row>
    <row r="4525">
      <c r="A4525">
        <f>HYPERLINK("https://www.ebi.ac.uk/ols/ontologies/uberon/terms?iri=http://purl.obolibrary.org/obo/UBERON_0010314","structure with developmental contribution from neural crest")</f>
        <v/>
      </c>
      <c r="B4525" t="inlineStr">
        <is>
          <t>&lt;http://purl.obolibrary.org/obo/UBERON_0010314&gt;</t>
        </is>
      </c>
      <c r="C4525" t="inlineStr">
        <is>
          <t>VZ in polysensory temporal cortex</t>
        </is>
      </c>
      <c r="D4525" t="inlineStr">
        <is>
          <t>&lt;http://purl.obolibrary.org/obo/DHBA_13181&gt;</t>
        </is>
      </c>
    </row>
    <row r="4526">
      <c r="A4526">
        <f>HYPERLINK("https://www.ebi.ac.uk/ols/ontologies/uberon/terms?iri=http://purl.obolibrary.org/obo/UBERON_0010314","structure with developmental contribution from neural crest")</f>
        <v/>
      </c>
      <c r="B4526" t="inlineStr">
        <is>
          <t>&lt;http://purl.obolibrary.org/obo/UBERON_0010314&gt;</t>
        </is>
      </c>
      <c r="C4526" t="inlineStr">
        <is>
          <t>VZ in midlateral temporal cortex</t>
        </is>
      </c>
      <c r="D4526" t="inlineStr">
        <is>
          <t>&lt;http://purl.obolibrary.org/obo/DHBA_13182&gt;</t>
        </is>
      </c>
    </row>
    <row r="4527">
      <c r="A4527">
        <f>HYPERLINK("https://www.ebi.ac.uk/ols/ontologies/uberon/terms?iri=http://purl.obolibrary.org/obo/UBERON_0010314","structure with developmental contribution from neural crest")</f>
        <v/>
      </c>
      <c r="B4527" t="inlineStr">
        <is>
          <t>&lt;http://purl.obolibrary.org/obo/UBERON_0010314&gt;</t>
        </is>
      </c>
      <c r="C4527" t="inlineStr">
        <is>
          <t>VZ in rostral midinferior temporal cortex (area 36)</t>
        </is>
      </c>
      <c r="D4527" t="inlineStr">
        <is>
          <t>&lt;http://purl.obolibrary.org/obo/DHBA_13183&gt;</t>
        </is>
      </c>
    </row>
    <row r="4528">
      <c r="A4528">
        <f>HYPERLINK("https://www.ebi.ac.uk/ols/ontologies/uberon/terms?iri=http://purl.obolibrary.org/obo/UBERON_0010314","structure with developmental contribution from neural crest")</f>
        <v/>
      </c>
      <c r="B4528" t="inlineStr">
        <is>
          <t>&lt;http://purl.obolibrary.org/obo/UBERON_0010314&gt;</t>
        </is>
      </c>
      <c r="C4528" t="inlineStr">
        <is>
          <t>VZ in caudal midinferior temporal cortex (area TF)</t>
        </is>
      </c>
      <c r="D4528" t="inlineStr">
        <is>
          <t>&lt;http://purl.obolibrary.org/obo/DHBA_13184&gt;</t>
        </is>
      </c>
    </row>
    <row r="4529">
      <c r="A4529">
        <f>HYPERLINK("https://www.ebi.ac.uk/ols/ontologies/uberon/terms?iri=http://purl.obolibrary.org/obo/UBERON_0010314","structure with developmental contribution from neural crest")</f>
        <v/>
      </c>
      <c r="B4529" t="inlineStr">
        <is>
          <t>&lt;http://purl.obolibrary.org/obo/UBERON_0010314&gt;</t>
        </is>
      </c>
      <c r="C4529" t="inlineStr">
        <is>
          <t>VZ in parainsular temporal cortex</t>
        </is>
      </c>
      <c r="D4529" t="inlineStr">
        <is>
          <t>&lt;http://purl.obolibrary.org/obo/DHBA_13185&gt;</t>
        </is>
      </c>
    </row>
    <row r="4530">
      <c r="A4530">
        <f>HYPERLINK("https://www.ebi.ac.uk/ols/ontologies/uberon/terms?iri=http://purl.obolibrary.org/obo/UBERON_0010314","structure with developmental contribution from neural crest")</f>
        <v/>
      </c>
      <c r="B4530" t="inlineStr">
        <is>
          <t>&lt;http://purl.obolibrary.org/obo/UBERON_0010314&gt;</t>
        </is>
      </c>
      <c r="C4530" t="inlineStr">
        <is>
          <t>VZ in rostal hippocampal proper</t>
        </is>
      </c>
      <c r="D4530" t="inlineStr">
        <is>
          <t>&lt;http://purl.obolibrary.org/obo/DHBA_13186&gt;</t>
        </is>
      </c>
    </row>
    <row r="4531">
      <c r="A4531">
        <f>HYPERLINK("https://www.ebi.ac.uk/ols/ontologies/uberon/terms?iri=http://purl.obolibrary.org/obo/UBERON_0010314","structure with developmental contribution from neural crest")</f>
        <v/>
      </c>
      <c r="B4531" t="inlineStr">
        <is>
          <t>&lt;http://purl.obolibrary.org/obo/UBERON_0010314&gt;</t>
        </is>
      </c>
      <c r="C4531" t="inlineStr">
        <is>
          <t>VZ in caudal hippocampal proper</t>
        </is>
      </c>
      <c r="D4531" t="inlineStr">
        <is>
          <t>&lt;http://purl.obolibrary.org/obo/DHBA_13187&gt;</t>
        </is>
      </c>
    </row>
    <row r="4532">
      <c r="A4532">
        <f>HYPERLINK("https://www.ebi.ac.uk/ols/ontologies/uberon/terms?iri=http://purl.obolibrary.org/obo/UBERON_0010314","structure with developmental contribution from neural crest")</f>
        <v/>
      </c>
      <c r="B4532" t="inlineStr">
        <is>
          <t>&lt;http://purl.obolibrary.org/obo/UBERON_0010314&gt;</t>
        </is>
      </c>
      <c r="C4532" t="inlineStr">
        <is>
          <t>VZ in rostral subicular cortex</t>
        </is>
      </c>
      <c r="D4532" t="inlineStr">
        <is>
          <t>&lt;http://purl.obolibrary.org/obo/DHBA_13188&gt;</t>
        </is>
      </c>
    </row>
    <row r="4533">
      <c r="A4533">
        <f>HYPERLINK("https://www.ebi.ac.uk/ols/ontologies/uberon/terms?iri=http://purl.obolibrary.org/obo/UBERON_0010314","structure with developmental contribution from neural crest")</f>
        <v/>
      </c>
      <c r="B4533" t="inlineStr">
        <is>
          <t>&lt;http://purl.obolibrary.org/obo/UBERON_0010314&gt;</t>
        </is>
      </c>
      <c r="C4533" t="inlineStr">
        <is>
          <t>VZ in caudal subicular cortex</t>
        </is>
      </c>
      <c r="D4533" t="inlineStr">
        <is>
          <t>&lt;http://purl.obolibrary.org/obo/DHBA_13189&gt;</t>
        </is>
      </c>
    </row>
    <row r="4534">
      <c r="A4534">
        <f>HYPERLINK("https://www.ebi.ac.uk/ols/ontologies/uberon/terms?iri=http://purl.obolibrary.org/obo/UBERON_0010314","structure with developmental contribution from neural crest")</f>
        <v/>
      </c>
      <c r="B4534" t="inlineStr">
        <is>
          <t>&lt;http://purl.obolibrary.org/obo/UBERON_0010314&gt;</t>
        </is>
      </c>
      <c r="C4534" t="inlineStr">
        <is>
          <t>VZ in rostral presubicular cortex</t>
        </is>
      </c>
      <c r="D4534" t="inlineStr">
        <is>
          <t>&lt;http://purl.obolibrary.org/obo/DHBA_13190&gt;</t>
        </is>
      </c>
    </row>
    <row r="4535">
      <c r="A4535">
        <f>HYPERLINK("https://www.ebi.ac.uk/ols/ontologies/uberon/terms?iri=http://purl.obolibrary.org/obo/UBERON_0010314","structure with developmental contribution from neural crest")</f>
        <v/>
      </c>
      <c r="B4535" t="inlineStr">
        <is>
          <t>&lt;http://purl.obolibrary.org/obo/UBERON_0010314&gt;</t>
        </is>
      </c>
      <c r="C4535" t="inlineStr">
        <is>
          <t>VZ in caudal presubicular cortex</t>
        </is>
      </c>
      <c r="D4535" t="inlineStr">
        <is>
          <t>&lt;http://purl.obolibrary.org/obo/DHBA_13191&gt;</t>
        </is>
      </c>
    </row>
    <row r="4536">
      <c r="A4536">
        <f>HYPERLINK("https://www.ebi.ac.uk/ols/ontologies/uberon/terms?iri=http://purl.obolibrary.org/obo/UBERON_0010314","structure with developmental contribution from neural crest")</f>
        <v/>
      </c>
      <c r="B4536" t="inlineStr">
        <is>
          <t>&lt;http://purl.obolibrary.org/obo/UBERON_0010314&gt;</t>
        </is>
      </c>
      <c r="C4536" t="inlineStr">
        <is>
          <t>VZ in entorhinal cortex</t>
        </is>
      </c>
      <c r="D4536" t="inlineStr">
        <is>
          <t>&lt;http://purl.obolibrary.org/obo/DHBA_13192&gt;</t>
        </is>
      </c>
    </row>
    <row r="4537">
      <c r="A4537">
        <f>HYPERLINK("https://www.ebi.ac.uk/ols/ontologies/uberon/terms?iri=http://purl.obolibrary.org/obo/UBERON_0010314","structure with developmental contribution from neural crest")</f>
        <v/>
      </c>
      <c r="B4537" t="inlineStr">
        <is>
          <t>&lt;http://purl.obolibrary.org/obo/UBERON_0010314&gt;</t>
        </is>
      </c>
      <c r="C4537" t="inlineStr">
        <is>
          <t>VZ in medial (posterior) entorhinal cortex</t>
        </is>
      </c>
      <c r="D4537" t="inlineStr">
        <is>
          <t>&lt;http://purl.obolibrary.org/obo/DHBA_13193&gt;</t>
        </is>
      </c>
    </row>
    <row r="4538">
      <c r="A4538">
        <f>HYPERLINK("https://www.ebi.ac.uk/ols/ontologies/uberon/terms?iri=http://purl.obolibrary.org/obo/UBERON_0010314","structure with developmental contribution from neural crest")</f>
        <v/>
      </c>
      <c r="B4538" t="inlineStr">
        <is>
          <t>&lt;http://purl.obolibrary.org/obo/UBERON_0010314&gt;</t>
        </is>
      </c>
      <c r="C4538" t="inlineStr">
        <is>
          <t>VZ in lateral (anterior) entorhinal cortex</t>
        </is>
      </c>
      <c r="D4538" t="inlineStr">
        <is>
          <t>&lt;http://purl.obolibrary.org/obo/DHBA_13194&gt;</t>
        </is>
      </c>
    </row>
    <row r="4539">
      <c r="A4539">
        <f>HYPERLINK("https://www.ebi.ac.uk/ols/ontologies/uberon/terms?iri=http://purl.obolibrary.org/obo/UBERON_0010314","structure with developmental contribution from neural crest")</f>
        <v/>
      </c>
      <c r="B4539" t="inlineStr">
        <is>
          <t>&lt;http://purl.obolibrary.org/obo/UBERON_0010314&gt;</t>
        </is>
      </c>
      <c r="C4539" t="inlineStr">
        <is>
          <t>VZ in rostral entorhinal cortex</t>
        </is>
      </c>
      <c r="D4539" t="inlineStr">
        <is>
          <t>&lt;http://purl.obolibrary.org/obo/DHBA_13195&gt;</t>
        </is>
      </c>
    </row>
    <row r="4540">
      <c r="A4540">
        <f>HYPERLINK("https://www.ebi.ac.uk/ols/ontologies/uberon/terms?iri=http://purl.obolibrary.org/obo/UBERON_0010314","structure with developmental contribution from neural crest")</f>
        <v/>
      </c>
      <c r="B4540" t="inlineStr">
        <is>
          <t>&lt;http://purl.obolibrary.org/obo/UBERON_0010314&gt;</t>
        </is>
      </c>
      <c r="C4540" t="inlineStr">
        <is>
          <t>VZ in rostral perirhinal cortex</t>
        </is>
      </c>
      <c r="D4540" t="inlineStr">
        <is>
          <t>&lt;http://purl.obolibrary.org/obo/DHBA_13196&gt;</t>
        </is>
      </c>
    </row>
    <row r="4541">
      <c r="A4541">
        <f>HYPERLINK("https://www.ebi.ac.uk/ols/ontologies/uberon/terms?iri=http://purl.obolibrary.org/obo/UBERON_0010314","structure with developmental contribution from neural crest")</f>
        <v/>
      </c>
      <c r="B4541" t="inlineStr">
        <is>
          <t>&lt;http://purl.obolibrary.org/obo/UBERON_0010314&gt;</t>
        </is>
      </c>
      <c r="C4541" t="inlineStr">
        <is>
          <t>VZ in caudal perirhinal cortex</t>
        </is>
      </c>
      <c r="D4541" t="inlineStr">
        <is>
          <t>&lt;http://purl.obolibrary.org/obo/DHBA_13197&gt;</t>
        </is>
      </c>
    </row>
    <row r="4542">
      <c r="A4542">
        <f>HYPERLINK("https://www.ebi.ac.uk/ols/ontologies/uberon/terms?iri=http://purl.obolibrary.org/obo/UBERON_0010314","structure with developmental contribution from neural crest")</f>
        <v/>
      </c>
      <c r="B4542" t="inlineStr">
        <is>
          <t>&lt;http://purl.obolibrary.org/obo/UBERON_0010314&gt;</t>
        </is>
      </c>
      <c r="C4542" t="inlineStr">
        <is>
          <t>vertical portion of rostral migratory stream</t>
        </is>
      </c>
      <c r="D4542" t="inlineStr">
        <is>
          <t>&lt;http://purl.obolibrary.org/obo/DHBA_13198&gt;</t>
        </is>
      </c>
    </row>
    <row r="4543">
      <c r="A4543">
        <f>HYPERLINK("https://www.ebi.ac.uk/ols/ontologies/uberon/terms?iri=http://purl.obolibrary.org/obo/UBERON_0010314","structure with developmental contribution from neural crest")</f>
        <v/>
      </c>
      <c r="B4543" t="inlineStr">
        <is>
          <t>&lt;http://purl.obolibrary.org/obo/UBERON_0010314&gt;</t>
        </is>
      </c>
      <c r="C4543" t="inlineStr">
        <is>
          <t>horizontal portion of rostral migratory stream</t>
        </is>
      </c>
      <c r="D4543" t="inlineStr">
        <is>
          <t>&lt;http://purl.obolibrary.org/obo/DHBA_13199&gt;</t>
        </is>
      </c>
    </row>
    <row r="4544">
      <c r="A4544">
        <f>HYPERLINK("https://www.ebi.ac.uk/ols/ontologies/uberon/terms?iri=http://purl.obolibrary.org/obo/UBERON_0010314","structure with developmental contribution from neural crest")</f>
        <v/>
      </c>
      <c r="B4544" t="inlineStr">
        <is>
          <t>&lt;http://purl.obolibrary.org/obo/UBERON_0010314&gt;</t>
        </is>
      </c>
      <c r="C4544" t="inlineStr">
        <is>
          <t>comb fibers</t>
        </is>
      </c>
      <c r="D4544" t="inlineStr">
        <is>
          <t>&lt;http://purl.obolibrary.org/obo/DHBA_13215&gt;</t>
        </is>
      </c>
    </row>
    <row r="4545">
      <c r="A4545">
        <f>HYPERLINK("https://www.ebi.ac.uk/ols/ontologies/uberon/terms?iri=http://purl.obolibrary.org/obo/UBERON_0010314","structure with developmental contribution from neural crest")</f>
        <v/>
      </c>
      <c r="B4545" t="inlineStr">
        <is>
          <t>&lt;http://purl.obolibrary.org/obo/UBERON_0010314&gt;</t>
        </is>
      </c>
      <c r="C4545" t="inlineStr">
        <is>
          <t>supraoptic dicussation</t>
        </is>
      </c>
      <c r="D4545" t="inlineStr">
        <is>
          <t>&lt;http://purl.obolibrary.org/obo/DHBA_13216&gt;</t>
        </is>
      </c>
    </row>
    <row r="4546">
      <c r="A4546">
        <f>HYPERLINK("https://www.ebi.ac.uk/ols/ontologies/uberon/terms?iri=http://purl.obolibrary.org/obo/UBERON_0010314","structure with developmental contribution from neural crest")</f>
        <v/>
      </c>
      <c r="B4546" t="inlineStr">
        <is>
          <t>&lt;http://purl.obolibrary.org/obo/UBERON_0010314&gt;</t>
        </is>
      </c>
      <c r="C4546" t="inlineStr">
        <is>
          <t>rostral (common) portion of calcarine fissure</t>
        </is>
      </c>
      <c r="D4546" t="inlineStr">
        <is>
          <t>&lt;http://purl.obolibrary.org/obo/DHBA_13217&gt;</t>
        </is>
      </c>
    </row>
    <row r="4547">
      <c r="A4547">
        <f>HYPERLINK("https://www.ebi.ac.uk/ols/ontologies/uberon/terms?iri=http://purl.obolibrary.org/obo/UBERON_0010314","structure with developmental contribution from neural crest")</f>
        <v/>
      </c>
      <c r="B4547" t="inlineStr">
        <is>
          <t>&lt;http://purl.obolibrary.org/obo/UBERON_0010314&gt;</t>
        </is>
      </c>
      <c r="C4547" t="inlineStr">
        <is>
          <t>caudal portion of calcarine fissure</t>
        </is>
      </c>
      <c r="D4547" t="inlineStr">
        <is>
          <t>&lt;http://purl.obolibrary.org/obo/DHBA_13218&gt;</t>
        </is>
      </c>
    </row>
    <row r="4548">
      <c r="A4548">
        <f>HYPERLINK("https://www.ebi.ac.uk/ols/ontologies/uberon/terms?iri=http://purl.obolibrary.org/obo/UBERON_0010314","structure with developmental contribution from neural crest")</f>
        <v/>
      </c>
      <c r="B4548" t="inlineStr">
        <is>
          <t>&lt;http://purl.obolibrary.org/obo/UBERON_0010314&gt;</t>
        </is>
      </c>
      <c r="C4548" t="inlineStr">
        <is>
          <t>superior ramus of caudal calcarine fissure</t>
        </is>
      </c>
      <c r="D4548" t="inlineStr">
        <is>
          <t>&lt;http://purl.obolibrary.org/obo/DHBA_13219&gt;</t>
        </is>
      </c>
    </row>
    <row r="4549">
      <c r="A4549">
        <f>HYPERLINK("https://www.ebi.ac.uk/ols/ontologies/uberon/terms?iri=http://purl.obolibrary.org/obo/UBERON_0010314","structure with developmental contribution from neural crest")</f>
        <v/>
      </c>
      <c r="B4549" t="inlineStr">
        <is>
          <t>&lt;http://purl.obolibrary.org/obo/UBERON_0010314&gt;</t>
        </is>
      </c>
      <c r="C4549" t="inlineStr">
        <is>
          <t>inferior ramus of caudal calcarine fissure</t>
        </is>
      </c>
      <c r="D4549" t="inlineStr">
        <is>
          <t>&lt;http://purl.obolibrary.org/obo/DHBA_13220&gt;</t>
        </is>
      </c>
    </row>
    <row r="4550">
      <c r="A4550">
        <f>HYPERLINK("https://www.ebi.ac.uk/ols/ontologies/uberon/terms?iri=http://purl.obolibrary.org/obo/UBERON_0010314","structure with developmental contribution from neural crest")</f>
        <v/>
      </c>
      <c r="B4550" t="inlineStr">
        <is>
          <t>&lt;http://purl.obolibrary.org/obo/UBERON_0010314&gt;</t>
        </is>
      </c>
      <c r="C4550" t="inlineStr">
        <is>
          <t>medial orbital sulcus</t>
        </is>
      </c>
      <c r="D4550" t="inlineStr">
        <is>
          <t>&lt;http://purl.obolibrary.org/obo/DHBA_13221&gt;</t>
        </is>
      </c>
    </row>
    <row r="4551">
      <c r="A4551">
        <f>HYPERLINK("https://www.ebi.ac.uk/ols/ontologies/uberon/terms?iri=http://purl.obolibrary.org/obo/UBERON_0010314","structure with developmental contribution from neural crest")</f>
        <v/>
      </c>
      <c r="B4551" t="inlineStr">
        <is>
          <t>&lt;http://purl.obolibrary.org/obo/UBERON_0010314&gt;</t>
        </is>
      </c>
      <c r="C4551" t="inlineStr">
        <is>
          <t>lateral orbital sulcus</t>
        </is>
      </c>
      <c r="D4551" t="inlineStr">
        <is>
          <t>&lt;http://purl.obolibrary.org/obo/DHBA_13222&gt;</t>
        </is>
      </c>
    </row>
    <row r="4552">
      <c r="A4552">
        <f>HYPERLINK("https://www.ebi.ac.uk/ols/ontologies/uberon/terms?iri=http://purl.obolibrary.org/obo/UBERON_0010314","structure with developmental contribution from neural crest")</f>
        <v/>
      </c>
      <c r="B4552" t="inlineStr">
        <is>
          <t>&lt;http://purl.obolibrary.org/obo/UBERON_0010314&gt;</t>
        </is>
      </c>
      <c r="C4552" t="inlineStr">
        <is>
          <t>rostral (anterior) transverse temporal gyrus</t>
        </is>
      </c>
      <c r="D4552" t="inlineStr">
        <is>
          <t>&lt;http://purl.obolibrary.org/obo/DHBA_13231&gt;</t>
        </is>
      </c>
    </row>
    <row r="4553">
      <c r="A4553">
        <f>HYPERLINK("https://www.ebi.ac.uk/ols/ontologies/uberon/terms?iri=http://purl.obolibrary.org/obo/UBERON_0010314","structure with developmental contribution from neural crest")</f>
        <v/>
      </c>
      <c r="B4553" t="inlineStr">
        <is>
          <t>&lt;http://purl.obolibrary.org/obo/UBERON_0010314&gt;</t>
        </is>
      </c>
      <c r="C4553" t="inlineStr">
        <is>
          <t>caudal (posterior) transverse temporal gyrus</t>
        </is>
      </c>
      <c r="D4553" t="inlineStr">
        <is>
          <t>&lt;http://purl.obolibrary.org/obo/DHBA_13232&gt;</t>
        </is>
      </c>
    </row>
    <row r="4554">
      <c r="A4554">
        <f>HYPERLINK("https://www.ebi.ac.uk/ols/ontologies/uberon/terms?iri=http://purl.obolibrary.org/obo/UBERON_0010314","structure with developmental contribution from neural crest")</f>
        <v/>
      </c>
      <c r="B4554" t="inlineStr">
        <is>
          <t>&lt;http://purl.obolibrary.org/obo/UBERON_0010314&gt;</t>
        </is>
      </c>
      <c r="C4554" t="inlineStr">
        <is>
          <t>Retzius' gyrus</t>
        </is>
      </c>
      <c r="D4554" t="inlineStr">
        <is>
          <t>&lt;http://purl.obolibrary.org/obo/DHBA_13233&gt;</t>
        </is>
      </c>
    </row>
    <row r="4555">
      <c r="A4555">
        <f>HYPERLINK("https://www.ebi.ac.uk/ols/ontologies/uberon/terms?iri=http://purl.obolibrary.org/obo/UBERON_0010314","structure with developmental contribution from neural crest")</f>
        <v/>
      </c>
      <c r="B4555" t="inlineStr">
        <is>
          <t>&lt;http://purl.obolibrary.org/obo/UBERON_0010314&gt;</t>
        </is>
      </c>
      <c r="C4555" t="inlineStr">
        <is>
          <t>CP in parasubicular cortex</t>
        </is>
      </c>
      <c r="D4555" t="inlineStr">
        <is>
          <t>&lt;http://purl.obolibrary.org/obo/DHBA_13280&gt;</t>
        </is>
      </c>
    </row>
    <row r="4556">
      <c r="A4556">
        <f>HYPERLINK("https://www.ebi.ac.uk/ols/ontologies/uberon/terms?iri=http://purl.obolibrary.org/obo/UBERON_0010314","structure with developmental contribution from neural crest")</f>
        <v/>
      </c>
      <c r="B4556" t="inlineStr">
        <is>
          <t>&lt;http://purl.obolibrary.org/obo/UBERON_0010314&gt;</t>
        </is>
      </c>
      <c r="C4556" t="inlineStr">
        <is>
          <t>CP in agranular insular cortex</t>
        </is>
      </c>
      <c r="D4556" t="inlineStr">
        <is>
          <t>&lt;http://purl.obolibrary.org/obo/DHBA_13281&gt;</t>
        </is>
      </c>
    </row>
    <row r="4557">
      <c r="A4557">
        <f>HYPERLINK("https://www.ebi.ac.uk/ols/ontologies/uberon/terms?iri=http://purl.obolibrary.org/obo/UBERON_0010314","structure with developmental contribution from neural crest")</f>
        <v/>
      </c>
      <c r="B4557" t="inlineStr">
        <is>
          <t>&lt;http://purl.obolibrary.org/obo/UBERON_0010314&gt;</t>
        </is>
      </c>
      <c r="C4557" t="inlineStr">
        <is>
          <t>outer CP in agranular insular cortex</t>
        </is>
      </c>
      <c r="D4557" t="inlineStr">
        <is>
          <t>&lt;http://purl.obolibrary.org/obo/DHBA_13282&gt;</t>
        </is>
      </c>
    </row>
    <row r="4558">
      <c r="A4558">
        <f>HYPERLINK("https://www.ebi.ac.uk/ols/ontologies/uberon/terms?iri=http://purl.obolibrary.org/obo/UBERON_0010314","structure with developmental contribution from neural crest")</f>
        <v/>
      </c>
      <c r="B4558" t="inlineStr">
        <is>
          <t>&lt;http://purl.obolibrary.org/obo/UBERON_0010314&gt;</t>
        </is>
      </c>
      <c r="C4558" t="inlineStr">
        <is>
          <t>inner CP in agranular insular cortex</t>
        </is>
      </c>
      <c r="D4558" t="inlineStr">
        <is>
          <t>&lt;http://purl.obolibrary.org/obo/DHBA_13283&gt;</t>
        </is>
      </c>
    </row>
    <row r="4559">
      <c r="A4559">
        <f>HYPERLINK("https://www.ebi.ac.uk/ols/ontologies/uberon/terms?iri=http://purl.obolibrary.org/obo/UBERON_0010314","structure with developmental contribution from neural crest")</f>
        <v/>
      </c>
      <c r="B4559" t="inlineStr">
        <is>
          <t>&lt;http://purl.obolibrary.org/obo/UBERON_0010314&gt;</t>
        </is>
      </c>
      <c r="C4559" t="inlineStr">
        <is>
          <t>CP in piriform cortex</t>
        </is>
      </c>
      <c r="D4559" t="inlineStr">
        <is>
          <t>&lt;http://purl.obolibrary.org/obo/DHBA_13284&gt;</t>
        </is>
      </c>
    </row>
    <row r="4560">
      <c r="A4560">
        <f>HYPERLINK("https://www.ebi.ac.uk/ols/ontologies/uberon/terms?iri=http://purl.obolibrary.org/obo/UBERON_0010314","structure with developmental contribution from neural crest")</f>
        <v/>
      </c>
      <c r="B4560" t="inlineStr">
        <is>
          <t>&lt;http://purl.obolibrary.org/obo/UBERON_0010314&gt;</t>
        </is>
      </c>
      <c r="C4560" t="inlineStr">
        <is>
          <t>SP in parasubicular cortex</t>
        </is>
      </c>
      <c r="D4560" t="inlineStr">
        <is>
          <t>&lt;http://purl.obolibrary.org/obo/DHBA_13285&gt;</t>
        </is>
      </c>
    </row>
    <row r="4561">
      <c r="A4561">
        <f>HYPERLINK("https://www.ebi.ac.uk/ols/ontologies/uberon/terms?iri=http://purl.obolibrary.org/obo/UBERON_0010314","structure with developmental contribution from neural crest")</f>
        <v/>
      </c>
      <c r="B4561" t="inlineStr">
        <is>
          <t>&lt;http://purl.obolibrary.org/obo/UBERON_0010314&gt;</t>
        </is>
      </c>
      <c r="C4561" t="inlineStr">
        <is>
          <t>SP in agranular insular cortex</t>
        </is>
      </c>
      <c r="D4561" t="inlineStr">
        <is>
          <t>&lt;http://purl.obolibrary.org/obo/DHBA_13286&gt;</t>
        </is>
      </c>
    </row>
    <row r="4562">
      <c r="A4562">
        <f>HYPERLINK("https://www.ebi.ac.uk/ols/ontologies/uberon/terms?iri=http://purl.obolibrary.org/obo/UBERON_0010314","structure with developmental contribution from neural crest")</f>
        <v/>
      </c>
      <c r="B4562" t="inlineStr">
        <is>
          <t>&lt;http://purl.obolibrary.org/obo/UBERON_0010314&gt;</t>
        </is>
      </c>
      <c r="C4562" t="inlineStr">
        <is>
          <t>SP in piriform cortex</t>
        </is>
      </c>
      <c r="D4562" t="inlineStr">
        <is>
          <t>&lt;http://purl.obolibrary.org/obo/DHBA_13287&gt;</t>
        </is>
      </c>
    </row>
    <row r="4563">
      <c r="A4563">
        <f>HYPERLINK("https://www.ebi.ac.uk/ols/ontologies/uberon/terms?iri=http://purl.obolibrary.org/obo/UBERON_0010314","structure with developmental contribution from neural crest")</f>
        <v/>
      </c>
      <c r="B4563" t="inlineStr">
        <is>
          <t>&lt;http://purl.obolibrary.org/obo/UBERON_0010314&gt;</t>
        </is>
      </c>
      <c r="C4563" t="inlineStr">
        <is>
          <t>outer VZ in dorsolateral prefrontal cortex</t>
        </is>
      </c>
      <c r="D4563" t="inlineStr">
        <is>
          <t>&lt;http://purl.obolibrary.org/obo/DHBA_13289&gt;</t>
        </is>
      </c>
    </row>
    <row r="4564">
      <c r="A4564">
        <f>HYPERLINK("https://www.ebi.ac.uk/ols/ontologies/uberon/terms?iri=http://purl.obolibrary.org/obo/UBERON_0010314","structure with developmental contribution from neural crest")</f>
        <v/>
      </c>
      <c r="B4564" t="inlineStr">
        <is>
          <t>&lt;http://purl.obolibrary.org/obo/UBERON_0010314&gt;</t>
        </is>
      </c>
      <c r="C4564" t="inlineStr">
        <is>
          <t>inner VZ in dorsolateral prefrontal cortex</t>
        </is>
      </c>
      <c r="D4564" t="inlineStr">
        <is>
          <t>&lt;http://purl.obolibrary.org/obo/DHBA_13290&gt;</t>
        </is>
      </c>
    </row>
    <row r="4565">
      <c r="A4565">
        <f>HYPERLINK("https://www.ebi.ac.uk/ols/ontologies/uberon/terms?iri=http://purl.obolibrary.org/obo/UBERON_0010314","structure with developmental contribution from neural crest")</f>
        <v/>
      </c>
      <c r="B4565" t="inlineStr">
        <is>
          <t>&lt;http://purl.obolibrary.org/obo/UBERON_0010314&gt;</t>
        </is>
      </c>
      <c r="C4565" t="inlineStr">
        <is>
          <t>outer VZ in posteror frontal cortex (motor cortex)</t>
        </is>
      </c>
      <c r="D4565" t="inlineStr">
        <is>
          <t>&lt;http://purl.obolibrary.org/obo/DHBA_13291&gt;</t>
        </is>
      </c>
    </row>
    <row r="4566">
      <c r="A4566">
        <f>HYPERLINK("https://www.ebi.ac.uk/ols/ontologies/uberon/terms?iri=http://purl.obolibrary.org/obo/UBERON_0010314","structure with developmental contribution from neural crest")</f>
        <v/>
      </c>
      <c r="B4566" t="inlineStr">
        <is>
          <t>&lt;http://purl.obolibrary.org/obo/UBERON_0010314&gt;</t>
        </is>
      </c>
      <c r="C4566" t="inlineStr">
        <is>
          <t>inner VZ in posteror frontal cortex (motor cortex)</t>
        </is>
      </c>
      <c r="D4566" t="inlineStr">
        <is>
          <t>&lt;http://purl.obolibrary.org/obo/DHBA_13292&gt;</t>
        </is>
      </c>
    </row>
    <row r="4567">
      <c r="A4567">
        <f>HYPERLINK("https://www.ebi.ac.uk/ols/ontologies/uberon/terms?iri=http://purl.obolibrary.org/obo/UBERON_0010314","structure with developmental contribution from neural crest")</f>
        <v/>
      </c>
      <c r="B4567" t="inlineStr">
        <is>
          <t>&lt;http://purl.obolibrary.org/obo/UBERON_0010314&gt;</t>
        </is>
      </c>
      <c r="C4567" t="inlineStr">
        <is>
          <t>outer VZ in primary somatosensory cortex</t>
        </is>
      </c>
      <c r="D4567" t="inlineStr">
        <is>
          <t>&lt;http://purl.obolibrary.org/obo/DHBA_13293&gt;</t>
        </is>
      </c>
    </row>
    <row r="4568">
      <c r="A4568">
        <f>HYPERLINK("https://www.ebi.ac.uk/ols/ontologies/uberon/terms?iri=http://purl.obolibrary.org/obo/UBERON_0010314","structure with developmental contribution from neural crest")</f>
        <v/>
      </c>
      <c r="B4568" t="inlineStr">
        <is>
          <t>&lt;http://purl.obolibrary.org/obo/UBERON_0010314&gt;</t>
        </is>
      </c>
      <c r="C4568" t="inlineStr">
        <is>
          <t>inner VZ in primary somatosensory cortex</t>
        </is>
      </c>
      <c r="D4568" t="inlineStr">
        <is>
          <t>&lt;http://purl.obolibrary.org/obo/DHBA_13294&gt;</t>
        </is>
      </c>
    </row>
    <row r="4569">
      <c r="A4569">
        <f>HYPERLINK("https://www.ebi.ac.uk/ols/ontologies/uberon/terms?iri=http://purl.obolibrary.org/obo/UBERON_0010314","structure with developmental contribution from neural crest")</f>
        <v/>
      </c>
      <c r="B4569" t="inlineStr">
        <is>
          <t>&lt;http://purl.obolibrary.org/obo/UBERON_0010314&gt;</t>
        </is>
      </c>
      <c r="C4569" t="inlineStr">
        <is>
          <t>outer VZ in posteroinferior (ventral) parietal cortex</t>
        </is>
      </c>
      <c r="D4569" t="inlineStr">
        <is>
          <t>&lt;http://purl.obolibrary.org/obo/DHBA_13295&gt;</t>
        </is>
      </c>
    </row>
    <row r="4570">
      <c r="A4570">
        <f>HYPERLINK("https://www.ebi.ac.uk/ols/ontologies/uberon/terms?iri=http://purl.obolibrary.org/obo/UBERON_0010314","structure with developmental contribution from neural crest")</f>
        <v/>
      </c>
      <c r="B4570" t="inlineStr">
        <is>
          <t>&lt;http://purl.obolibrary.org/obo/UBERON_0010314&gt;</t>
        </is>
      </c>
      <c r="C4570" t="inlineStr">
        <is>
          <t>inner VZ in posteroinferior (ventral) parietal cortex</t>
        </is>
      </c>
      <c r="D4570" t="inlineStr">
        <is>
          <t>&lt;http://purl.obolibrary.org/obo/DHBA_13296&gt;</t>
        </is>
      </c>
    </row>
    <row r="4571">
      <c r="A4571">
        <f>HYPERLINK("https://www.ebi.ac.uk/ols/ontologies/uberon/terms?iri=http://purl.obolibrary.org/obo/UBERON_0010314","structure with developmental contribution from neural crest")</f>
        <v/>
      </c>
      <c r="B4571" t="inlineStr">
        <is>
          <t>&lt;http://purl.obolibrary.org/obo/UBERON_0010314&gt;</t>
        </is>
      </c>
      <c r="C4571" t="inlineStr">
        <is>
          <t>outer VZ in inferolateral temporal cortex</t>
        </is>
      </c>
      <c r="D4571" t="inlineStr">
        <is>
          <t>&lt;http://purl.obolibrary.org/obo/DHBA_13297&gt;</t>
        </is>
      </c>
    </row>
    <row r="4572">
      <c r="A4572">
        <f>HYPERLINK("https://www.ebi.ac.uk/ols/ontologies/uberon/terms?iri=http://purl.obolibrary.org/obo/UBERON_0010314","structure with developmental contribution from neural crest")</f>
        <v/>
      </c>
      <c r="B4572" t="inlineStr">
        <is>
          <t>&lt;http://purl.obolibrary.org/obo/UBERON_0010314&gt;</t>
        </is>
      </c>
      <c r="C4572" t="inlineStr">
        <is>
          <t>inner VZ in inferolateral temporal cortex</t>
        </is>
      </c>
      <c r="D4572" t="inlineStr">
        <is>
          <t>&lt;http://purl.obolibrary.org/obo/DHBA_13298&gt;</t>
        </is>
      </c>
    </row>
    <row r="4573">
      <c r="A4573">
        <f>HYPERLINK("https://www.ebi.ac.uk/ols/ontologies/uberon/terms?iri=http://purl.obolibrary.org/obo/UBERON_0010314","structure with developmental contribution from neural crest")</f>
        <v/>
      </c>
      <c r="B4573" t="inlineStr">
        <is>
          <t>&lt;http://purl.obolibrary.org/obo/UBERON_0010314&gt;</t>
        </is>
      </c>
      <c r="C4573" t="inlineStr">
        <is>
          <t>outer VZ in caudal midinferior temporal cortex (area TF)</t>
        </is>
      </c>
      <c r="D4573" t="inlineStr">
        <is>
          <t>&lt;http://purl.obolibrary.org/obo/DHBA_13299&gt;</t>
        </is>
      </c>
    </row>
    <row r="4574">
      <c r="A4574">
        <f>HYPERLINK("https://www.ebi.ac.uk/ols/ontologies/uberon/terms?iri=http://purl.obolibrary.org/obo/UBERON_0010314","structure with developmental contribution from neural crest")</f>
        <v/>
      </c>
      <c r="B4574" t="inlineStr">
        <is>
          <t>&lt;http://purl.obolibrary.org/obo/UBERON_0010314&gt;</t>
        </is>
      </c>
      <c r="C4574" t="inlineStr">
        <is>
          <t>inner VZ in caudal midinferior temporal cortex (area TF)</t>
        </is>
      </c>
      <c r="D4574" t="inlineStr">
        <is>
          <t>&lt;http://purl.obolibrary.org/obo/DHBA_13300&gt;</t>
        </is>
      </c>
    </row>
    <row r="4575">
      <c r="A4575">
        <f>HYPERLINK("https://www.ebi.ac.uk/ols/ontologies/uberon/terms?iri=http://purl.obolibrary.org/obo/UBERON_0010314","structure with developmental contribution from neural crest")</f>
        <v/>
      </c>
      <c r="B4575" t="inlineStr">
        <is>
          <t>&lt;http://purl.obolibrary.org/obo/UBERON_0010314&gt;</t>
        </is>
      </c>
      <c r="C4575" t="inlineStr">
        <is>
          <t>outer VZ in posterior parahippocampal cortex</t>
        </is>
      </c>
      <c r="D4575" t="inlineStr">
        <is>
          <t>&lt;http://purl.obolibrary.org/obo/DHBA_13301&gt;</t>
        </is>
      </c>
    </row>
    <row r="4576">
      <c r="A4576">
        <f>HYPERLINK("https://www.ebi.ac.uk/ols/ontologies/uberon/terms?iri=http://purl.obolibrary.org/obo/UBERON_0010314","structure with developmental contribution from neural crest")</f>
        <v/>
      </c>
      <c r="B4576" t="inlineStr">
        <is>
          <t>&lt;http://purl.obolibrary.org/obo/UBERON_0010314&gt;</t>
        </is>
      </c>
      <c r="C4576" t="inlineStr">
        <is>
          <t>inner VZ in posterior parahippocampal cortex</t>
        </is>
      </c>
      <c r="D4576" t="inlineStr">
        <is>
          <t>&lt;http://purl.obolibrary.org/obo/DHBA_13302&gt;</t>
        </is>
      </c>
    </row>
    <row r="4577">
      <c r="A4577">
        <f>HYPERLINK("https://www.ebi.ac.uk/ols/ontologies/uberon/terms?iri=http://purl.obolibrary.org/obo/UBERON_0010314","structure with developmental contribution from neural crest")</f>
        <v/>
      </c>
      <c r="B4577" t="inlineStr">
        <is>
          <t>&lt;http://purl.obolibrary.org/obo/UBERON_0010314&gt;</t>
        </is>
      </c>
      <c r="C4577" t="inlineStr">
        <is>
          <t>outer VZ in primary visual cortex</t>
        </is>
      </c>
      <c r="D4577" t="inlineStr">
        <is>
          <t>&lt;http://purl.obolibrary.org/obo/DHBA_13303&gt;</t>
        </is>
      </c>
    </row>
    <row r="4578">
      <c r="A4578">
        <f>HYPERLINK("https://www.ebi.ac.uk/ols/ontologies/uberon/terms?iri=http://purl.obolibrary.org/obo/UBERON_0010314","structure with developmental contribution from neural crest")</f>
        <v/>
      </c>
      <c r="B4578" t="inlineStr">
        <is>
          <t>&lt;http://purl.obolibrary.org/obo/UBERON_0010314&gt;</t>
        </is>
      </c>
      <c r="C4578" t="inlineStr">
        <is>
          <t>inner VZ in primary visual cortex</t>
        </is>
      </c>
      <c r="D4578" t="inlineStr">
        <is>
          <t>&lt;http://purl.obolibrary.org/obo/DHBA_13304&gt;</t>
        </is>
      </c>
    </row>
    <row r="4579">
      <c r="A4579">
        <f>HYPERLINK("https://www.ebi.ac.uk/ols/ontologies/uberon/terms?iri=http://purl.obolibrary.org/obo/UBERON_0010314","structure with developmental contribution from neural crest")</f>
        <v/>
      </c>
      <c r="B4579" t="inlineStr">
        <is>
          <t>&lt;http://purl.obolibrary.org/obo/UBERON_0010314&gt;</t>
        </is>
      </c>
      <c r="C4579" t="inlineStr">
        <is>
          <t>LGE-VZ border region</t>
        </is>
      </c>
      <c r="D4579" t="inlineStr">
        <is>
          <t>&lt;http://purl.obolibrary.org/obo/DHBA_13305&gt;</t>
        </is>
      </c>
    </row>
    <row r="4580">
      <c r="A4580">
        <f>HYPERLINK("https://www.ebi.ac.uk/ols/ontologies/uberon/terms?iri=http://purl.obolibrary.org/obo/UBERON_0010314","structure with developmental contribution from neural crest")</f>
        <v/>
      </c>
      <c r="B4580" t="inlineStr">
        <is>
          <t>&lt;http://purl.obolibrary.org/obo/UBERON_0010314&gt;</t>
        </is>
      </c>
      <c r="C4580" t="inlineStr">
        <is>
          <t>outer portion of lateral ganglionic eminence</t>
        </is>
      </c>
      <c r="D4580" t="inlineStr">
        <is>
          <t>&lt;http://purl.obolibrary.org/obo/DHBA_13306&gt;</t>
        </is>
      </c>
    </row>
    <row r="4581">
      <c r="A4581">
        <f>HYPERLINK("https://www.ebi.ac.uk/ols/ontologies/uberon/terms?iri=http://purl.obolibrary.org/obo/UBERON_0010314","structure with developmental contribution from neural crest")</f>
        <v/>
      </c>
      <c r="B4581" t="inlineStr">
        <is>
          <t>&lt;http://purl.obolibrary.org/obo/UBERON_0010314&gt;</t>
        </is>
      </c>
      <c r="C4581" t="inlineStr">
        <is>
          <t>inner portion of lateral ganglionic eminence</t>
        </is>
      </c>
      <c r="D4581" t="inlineStr">
        <is>
          <t>&lt;http://purl.obolibrary.org/obo/DHBA_13307&gt;</t>
        </is>
      </c>
    </row>
    <row r="4582">
      <c r="A4582">
        <f>HYPERLINK("https://www.ebi.ac.uk/ols/ontologies/uberon/terms?iri=http://purl.obolibrary.org/obo/UBERON_0010314","structure with developmental contribution from neural crest")</f>
        <v/>
      </c>
      <c r="B4582" t="inlineStr">
        <is>
          <t>&lt;http://purl.obolibrary.org/obo/UBERON_0010314&gt;</t>
        </is>
      </c>
      <c r="C4582" t="inlineStr">
        <is>
          <t>MGE-Lateral region</t>
        </is>
      </c>
      <c r="D4582" t="inlineStr">
        <is>
          <t>&lt;http://purl.obolibrary.org/obo/DHBA_13308&gt;</t>
        </is>
      </c>
    </row>
    <row r="4583">
      <c r="A4583">
        <f>HYPERLINK("https://www.ebi.ac.uk/ols/ontologies/uberon/terms?iri=http://purl.obolibrary.org/obo/UBERON_0010314","structure with developmental contribution from neural crest")</f>
        <v/>
      </c>
      <c r="B4583" t="inlineStr">
        <is>
          <t>&lt;http://purl.obolibrary.org/obo/UBERON_0010314&gt;</t>
        </is>
      </c>
      <c r="C4583" t="inlineStr">
        <is>
          <t>outer portion of medial ganglionic eminence</t>
        </is>
      </c>
      <c r="D4583" t="inlineStr">
        <is>
          <t>&lt;http://purl.obolibrary.org/obo/DHBA_13309&gt;</t>
        </is>
      </c>
    </row>
    <row r="4584">
      <c r="A4584">
        <f>HYPERLINK("https://www.ebi.ac.uk/ols/ontologies/uberon/terms?iri=http://purl.obolibrary.org/obo/UBERON_0010314","structure with developmental contribution from neural crest")</f>
        <v/>
      </c>
      <c r="B4584" t="inlineStr">
        <is>
          <t>&lt;http://purl.obolibrary.org/obo/UBERON_0010314&gt;</t>
        </is>
      </c>
      <c r="C4584" t="inlineStr">
        <is>
          <t>inner portion of medial ganglionic eminence</t>
        </is>
      </c>
      <c r="D4584" t="inlineStr">
        <is>
          <t>&lt;http://purl.obolibrary.org/obo/DHBA_13310&gt;</t>
        </is>
      </c>
    </row>
    <row r="4585">
      <c r="A4585">
        <f>HYPERLINK("https://www.ebi.ac.uk/ols/ontologies/uberon/terms?iri=http://purl.obolibrary.org/obo/UBERON_0010314","structure with developmental contribution from neural crest")</f>
        <v/>
      </c>
      <c r="B4585" t="inlineStr">
        <is>
          <t>&lt;http://purl.obolibrary.org/obo/UBERON_0010314&gt;</t>
        </is>
      </c>
      <c r="C4585" t="inlineStr">
        <is>
          <t>outer portion of caudal ganglionic eminence</t>
        </is>
      </c>
      <c r="D4585" t="inlineStr">
        <is>
          <t>&lt;http://purl.obolibrary.org/obo/DHBA_13311&gt;</t>
        </is>
      </c>
    </row>
    <row r="4586">
      <c r="A4586">
        <f>HYPERLINK("https://www.ebi.ac.uk/ols/ontologies/uberon/terms?iri=http://purl.obolibrary.org/obo/UBERON_0010314","structure with developmental contribution from neural crest")</f>
        <v/>
      </c>
      <c r="B4586" t="inlineStr">
        <is>
          <t>&lt;http://purl.obolibrary.org/obo/UBERON_0010314&gt;</t>
        </is>
      </c>
      <c r="C4586" t="inlineStr">
        <is>
          <t>inner portion of caudal ganglionic eminence</t>
        </is>
      </c>
      <c r="D4586" t="inlineStr">
        <is>
          <t>&lt;http://purl.obolibrary.org/obo/DHBA_13312&gt;</t>
        </is>
      </c>
    </row>
    <row r="4587">
      <c r="A4587">
        <f>HYPERLINK("https://www.ebi.ac.uk/ols/ontologies/uberon/terms?iri=http://purl.obolibrary.org/obo/UBERON_0010314","structure with developmental contribution from neural crest")</f>
        <v/>
      </c>
      <c r="B4587" t="inlineStr">
        <is>
          <t>&lt;http://purl.obolibrary.org/obo/UBERON_0010314&gt;</t>
        </is>
      </c>
      <c r="C4587" t="inlineStr">
        <is>
          <t>VZ in septal region</t>
        </is>
      </c>
      <c r="D4587" t="inlineStr">
        <is>
          <t>&lt;http://purl.obolibrary.org/obo/DHBA_13313&gt;</t>
        </is>
      </c>
    </row>
    <row r="4588">
      <c r="A4588">
        <f>HYPERLINK("https://www.ebi.ac.uk/ols/ontologies/uberon/terms?iri=http://purl.obolibrary.org/obo/UBERON_0010314","structure with developmental contribution from neural crest")</f>
        <v/>
      </c>
      <c r="B4588" t="inlineStr">
        <is>
          <t>&lt;http://purl.obolibrary.org/obo/UBERON_0010314&gt;</t>
        </is>
      </c>
      <c r="C4588" t="inlineStr">
        <is>
          <t>VZ in subcallosal region</t>
        </is>
      </c>
      <c r="D4588" t="inlineStr">
        <is>
          <t>&lt;http://purl.obolibrary.org/obo/DHBA_13314&gt;</t>
        </is>
      </c>
    </row>
    <row r="4589">
      <c r="A4589">
        <f>HYPERLINK("https://www.ebi.ac.uk/ols/ontologies/uberon/terms?iri=http://purl.obolibrary.org/obo/UBERON_0010314","structure with developmental contribution from neural crest")</f>
        <v/>
      </c>
      <c r="B4589" t="inlineStr">
        <is>
          <t>&lt;http://purl.obolibrary.org/obo/UBERON_0010314&gt;</t>
        </is>
      </c>
      <c r="C4589" t="inlineStr">
        <is>
          <t>VZ part of RMSv</t>
        </is>
      </c>
      <c r="D4589" t="inlineStr">
        <is>
          <t>&lt;http://purl.obolibrary.org/obo/DHBA_13315&gt;</t>
        </is>
      </c>
    </row>
    <row r="4590">
      <c r="A4590">
        <f>HYPERLINK("https://www.ebi.ac.uk/ols/ontologies/uberon/terms?iri=http://purl.obolibrary.org/obo/UBERON_0010314","structure with developmental contribution from neural crest")</f>
        <v/>
      </c>
      <c r="B4590" t="inlineStr">
        <is>
          <t>&lt;http://purl.obolibrary.org/obo/UBERON_0010314&gt;</t>
        </is>
      </c>
      <c r="C4590" t="inlineStr">
        <is>
          <t>GE part of RMSv</t>
        </is>
      </c>
      <c r="D4590" t="inlineStr">
        <is>
          <t>&lt;http://purl.obolibrary.org/obo/DHBA_13316&gt;</t>
        </is>
      </c>
    </row>
    <row r="4591">
      <c r="A4591">
        <f>HYPERLINK("https://www.ebi.ac.uk/ols/ontologies/uberon/terms?iri=http://purl.obolibrary.org/obo/UBERON_0010314","structure with developmental contribution from neural crest")</f>
        <v/>
      </c>
      <c r="B4591" t="inlineStr">
        <is>
          <t>&lt;http://purl.obolibrary.org/obo/UBERON_0010314&gt;</t>
        </is>
      </c>
      <c r="C4591" t="inlineStr">
        <is>
          <t>SZ part of RMSv</t>
        </is>
      </c>
      <c r="D4591" t="inlineStr">
        <is>
          <t>&lt;http://purl.obolibrary.org/obo/DHBA_13317&gt;</t>
        </is>
      </c>
    </row>
    <row r="4592">
      <c r="A4592">
        <f>HYPERLINK("https://www.ebi.ac.uk/ols/ontologies/uberon/terms?iri=http://purl.obolibrary.org/obo/UBERON_0010314","structure with developmental contribution from neural crest")</f>
        <v/>
      </c>
      <c r="B4592" t="inlineStr">
        <is>
          <t>&lt;http://purl.obolibrary.org/obo/UBERON_0010314&gt;</t>
        </is>
      </c>
      <c r="C4592" t="inlineStr">
        <is>
          <t>VZ part of RMSh</t>
        </is>
      </c>
      <c r="D4592" t="inlineStr">
        <is>
          <t>&lt;http://purl.obolibrary.org/obo/DHBA_13318&gt;</t>
        </is>
      </c>
    </row>
    <row r="4593">
      <c r="A4593">
        <f>HYPERLINK("https://www.ebi.ac.uk/ols/ontologies/uberon/terms?iri=http://purl.obolibrary.org/obo/UBERON_0010314","structure with developmental contribution from neural crest")</f>
        <v/>
      </c>
      <c r="B4593" t="inlineStr">
        <is>
          <t>&lt;http://purl.obolibrary.org/obo/UBERON_0010314&gt;</t>
        </is>
      </c>
      <c r="C4593" t="inlineStr">
        <is>
          <t>GE part of RMSh</t>
        </is>
      </c>
      <c r="D4593" t="inlineStr">
        <is>
          <t>&lt;http://purl.obolibrary.org/obo/DHBA_13319&gt;</t>
        </is>
      </c>
    </row>
    <row r="4594">
      <c r="A4594">
        <f>HYPERLINK("https://www.ebi.ac.uk/ols/ontologies/uberon/terms?iri=http://purl.obolibrary.org/obo/UBERON_0010314","structure with developmental contribution from neural crest")</f>
        <v/>
      </c>
      <c r="B4594" t="inlineStr">
        <is>
          <t>&lt;http://purl.obolibrary.org/obo/UBERON_0010314&gt;</t>
        </is>
      </c>
      <c r="C4594" t="inlineStr">
        <is>
          <t>SZ part of RMSh</t>
        </is>
      </c>
      <c r="D4594" t="inlineStr">
        <is>
          <t>&lt;http://purl.obolibrary.org/obo/DHBA_13320&gt;</t>
        </is>
      </c>
    </row>
    <row r="4595">
      <c r="A4595">
        <f>HYPERLINK("https://www.ebi.ac.uk/ols/ontologies/uberon/terms?iri=http://purl.obolibrary.org/obo/UBERON_0010314","structure with developmental contribution from neural crest")</f>
        <v/>
      </c>
      <c r="B4595" t="inlineStr">
        <is>
          <t>&lt;http://purl.obolibrary.org/obo/UBERON_0010314&gt;</t>
        </is>
      </c>
      <c r="C4595" t="inlineStr">
        <is>
          <t>dorsolateral temporal neocortex</t>
        </is>
      </c>
      <c r="D4595" t="inlineStr">
        <is>
          <t>&lt;http://purl.obolibrary.org/obo/DHBA_13322&gt;</t>
        </is>
      </c>
    </row>
    <row r="4596">
      <c r="A4596">
        <f>HYPERLINK("https://www.ebi.ac.uk/ols/ontologies/uberon/terms?iri=http://purl.obolibrary.org/obo/UBERON_0010314","structure with developmental contribution from neural crest")</f>
        <v/>
      </c>
      <c r="B4596" t="inlineStr">
        <is>
          <t>&lt;http://purl.obolibrary.org/obo/UBERON_0010314&gt;</t>
        </is>
      </c>
      <c r="C4596" t="inlineStr">
        <is>
          <t>retroinsular cortex</t>
        </is>
      </c>
      <c r="D4596" t="inlineStr">
        <is>
          <t>&lt;http://purl.obolibrary.org/obo/DHBA_13323&gt;</t>
        </is>
      </c>
    </row>
    <row r="4597">
      <c r="A4597">
        <f>HYPERLINK("https://www.ebi.ac.uk/ols/ontologies/uberon/terms?iri=http://purl.obolibrary.org/obo/UBERON_0010314","structure with developmental contribution from neural crest")</f>
        <v/>
      </c>
      <c r="B4597" t="inlineStr">
        <is>
          <t>&lt;http://purl.obolibrary.org/obo/UBERON_0010314&gt;</t>
        </is>
      </c>
      <c r="C4597" t="inlineStr">
        <is>
          <t>ventrolateral temporal neocortex</t>
        </is>
      </c>
      <c r="D4597" t="inlineStr">
        <is>
          <t>&lt;http://purl.obolibrary.org/obo/DHBA_13324&gt;</t>
        </is>
      </c>
    </row>
    <row r="4598">
      <c r="A4598">
        <f>HYPERLINK("https://www.ebi.ac.uk/ols/ontologies/uberon/terms?iri=http://purl.obolibrary.org/obo/UBERON_0010314","structure with developmental contribution from neural crest")</f>
        <v/>
      </c>
      <c r="B4598" t="inlineStr">
        <is>
          <t>&lt;http://purl.obolibrary.org/obo/UBERON_0010314&gt;</t>
        </is>
      </c>
      <c r="C4598" t="inlineStr">
        <is>
          <t>marginal layer of SuS</t>
        </is>
      </c>
      <c r="D4598" t="inlineStr">
        <is>
          <t>&lt;http://purl.obolibrary.org/obo/DHBA_13326&gt;</t>
        </is>
      </c>
    </row>
    <row r="4599">
      <c r="A4599">
        <f>HYPERLINK("https://www.ebi.ac.uk/ols/ontologies/uberon/terms?iri=http://purl.obolibrary.org/obo/UBERON_0010314","structure with developmental contribution from neural crest")</f>
        <v/>
      </c>
      <c r="B4599" t="inlineStr">
        <is>
          <t>&lt;http://purl.obolibrary.org/obo/UBERON_0010314&gt;</t>
        </is>
      </c>
      <c r="C4599" t="inlineStr">
        <is>
          <t>principal layer of SuS</t>
        </is>
      </c>
      <c r="D4599" t="inlineStr">
        <is>
          <t>&lt;http://purl.obolibrary.org/obo/DHBA_13327&gt;</t>
        </is>
      </c>
    </row>
    <row r="4600">
      <c r="A4600">
        <f>HYPERLINK("https://www.ebi.ac.uk/ols/ontologies/uberon/terms?iri=http://purl.obolibrary.org/obo/UBERON_0010314","structure with developmental contribution from neural crest")</f>
        <v/>
      </c>
      <c r="B4600" t="inlineStr">
        <is>
          <t>&lt;http://purl.obolibrary.org/obo/UBERON_0010314&gt;</t>
        </is>
      </c>
      <c r="C4600" t="inlineStr">
        <is>
          <t>marginal layer of IG</t>
        </is>
      </c>
      <c r="D4600" t="inlineStr">
        <is>
          <t>&lt;http://purl.obolibrary.org/obo/DHBA_13328&gt;</t>
        </is>
      </c>
    </row>
    <row r="4601">
      <c r="A4601">
        <f>HYPERLINK("https://www.ebi.ac.uk/ols/ontologies/uberon/terms?iri=http://purl.obolibrary.org/obo/UBERON_0010314","structure with developmental contribution from neural crest")</f>
        <v/>
      </c>
      <c r="B4601" t="inlineStr">
        <is>
          <t>&lt;http://purl.obolibrary.org/obo/UBERON_0010314&gt;</t>
        </is>
      </c>
      <c r="C4601" t="inlineStr">
        <is>
          <t>principal layer of IG</t>
        </is>
      </c>
      <c r="D4601" t="inlineStr">
        <is>
          <t>&lt;http://purl.obolibrary.org/obo/DHBA_13329&gt;</t>
        </is>
      </c>
    </row>
    <row r="4602">
      <c r="A4602">
        <f>HYPERLINK("https://www.ebi.ac.uk/ols/ontologies/uberon/terms?iri=http://purl.obolibrary.org/obo/UBERON_0010314","structure with developmental contribution from neural crest")</f>
        <v/>
      </c>
      <c r="B4602" t="inlineStr">
        <is>
          <t>&lt;http://purl.obolibrary.org/obo/UBERON_0010314&gt;</t>
        </is>
      </c>
      <c r="C4602" t="inlineStr">
        <is>
          <t>supra-amygdaloid area</t>
        </is>
      </c>
      <c r="D4602" t="inlineStr">
        <is>
          <t>&lt;http://purl.obolibrary.org/obo/DHBA_13330&gt;</t>
        </is>
      </c>
    </row>
    <row r="4603">
      <c r="A4603">
        <f>HYPERLINK("https://www.ebi.ac.uk/ols/ontologies/uberon/terms?iri=http://purl.obolibrary.org/obo/UBERON_0010314","structure with developmental contribution from neural crest")</f>
        <v/>
      </c>
      <c r="B4603" t="inlineStr">
        <is>
          <t>&lt;http://purl.obolibrary.org/obo/UBERON_0010314&gt;</t>
        </is>
      </c>
      <c r="C4603" t="inlineStr">
        <is>
          <t>transient zones of cerebellar cortex</t>
        </is>
      </c>
      <c r="D4603" t="inlineStr">
        <is>
          <t>&lt;http://purl.obolibrary.org/obo/DHBA_13345&gt;</t>
        </is>
      </c>
    </row>
    <row r="4604">
      <c r="A4604">
        <f>HYPERLINK("https://www.ebi.ac.uk/ols/ontologies/uberon/terms?iri=http://purl.obolibrary.org/obo/UBERON_0010314","structure with developmental contribution from neural crest")</f>
        <v/>
      </c>
      <c r="B4604" t="inlineStr">
        <is>
          <t>&lt;http://purl.obolibrary.org/obo/UBERON_0010314&gt;</t>
        </is>
      </c>
      <c r="C4604" t="inlineStr">
        <is>
          <t>transient zones of cerebellar vermis</t>
        </is>
      </c>
      <c r="D4604" t="inlineStr">
        <is>
          <t>&lt;http://purl.obolibrary.org/obo/DHBA_13346&gt;</t>
        </is>
      </c>
    </row>
    <row r="4605">
      <c r="A4605">
        <f>HYPERLINK("https://www.ebi.ac.uk/ols/ontologies/uberon/terms?iri=http://purl.obolibrary.org/obo/UBERON_0010314","structure with developmental contribution from neural crest")</f>
        <v/>
      </c>
      <c r="B4605" t="inlineStr">
        <is>
          <t>&lt;http://purl.obolibrary.org/obo/UBERON_0010314&gt;</t>
        </is>
      </c>
      <c r="C4605" t="inlineStr">
        <is>
          <t>external granular (germinal) zone of the vermis</t>
        </is>
      </c>
      <c r="D4605" t="inlineStr">
        <is>
          <t>&lt;http://purl.obolibrary.org/obo/DHBA_13347&gt;</t>
        </is>
      </c>
    </row>
    <row r="4606">
      <c r="A4606">
        <f>HYPERLINK("https://www.ebi.ac.uk/ols/ontologies/uberon/terms?iri=http://purl.obolibrary.org/obo/UBERON_0010314","structure with developmental contribution from neural crest")</f>
        <v/>
      </c>
      <c r="B4606" t="inlineStr">
        <is>
          <t>&lt;http://purl.obolibrary.org/obo/UBERON_0010314&gt;</t>
        </is>
      </c>
      <c r="C4606" t="inlineStr">
        <is>
          <t>marginal zone of the vermis</t>
        </is>
      </c>
      <c r="D4606" t="inlineStr">
        <is>
          <t>&lt;http://purl.obolibrary.org/obo/DHBA_13348&gt;</t>
        </is>
      </c>
    </row>
    <row r="4607">
      <c r="A4607">
        <f>HYPERLINK("https://www.ebi.ac.uk/ols/ontologies/uberon/terms?iri=http://purl.obolibrary.org/obo/UBERON_0010314","structure with developmental contribution from neural crest")</f>
        <v/>
      </c>
      <c r="B4607" t="inlineStr">
        <is>
          <t>&lt;http://purl.obolibrary.org/obo/UBERON_0010314&gt;</t>
        </is>
      </c>
      <c r="C4607" t="inlineStr">
        <is>
          <t>Purkinje cell zone of the vermis</t>
        </is>
      </c>
      <c r="D4607" t="inlineStr">
        <is>
          <t>&lt;http://purl.obolibrary.org/obo/DHBA_13349&gt;</t>
        </is>
      </c>
    </row>
    <row r="4608">
      <c r="A4608">
        <f>HYPERLINK("https://www.ebi.ac.uk/ols/ontologies/uberon/terms?iri=http://purl.obolibrary.org/obo/UBERON_0010314","structure with developmental contribution from neural crest")</f>
        <v/>
      </c>
      <c r="B4608" t="inlineStr">
        <is>
          <t>&lt;http://purl.obolibrary.org/obo/UBERON_0010314&gt;</t>
        </is>
      </c>
      <c r="C4608" t="inlineStr">
        <is>
          <t>inner granular cell zone of the vermis</t>
        </is>
      </c>
      <c r="D4608" t="inlineStr">
        <is>
          <t>&lt;http://purl.obolibrary.org/obo/DHBA_13350&gt;</t>
        </is>
      </c>
    </row>
    <row r="4609">
      <c r="A4609">
        <f>HYPERLINK("https://www.ebi.ac.uk/ols/ontologies/uberon/terms?iri=http://purl.obolibrary.org/obo/UBERON_0010314","structure with developmental contribution from neural crest")</f>
        <v/>
      </c>
      <c r="B4609" t="inlineStr">
        <is>
          <t>&lt;http://purl.obolibrary.org/obo/UBERON_0010314&gt;</t>
        </is>
      </c>
      <c r="C4609" t="inlineStr">
        <is>
          <t>superficial (cell dense) portion of VeTi</t>
        </is>
      </c>
      <c r="D4609" t="inlineStr">
        <is>
          <t>&lt;http://purl.obolibrary.org/obo/DHBA_13351&gt;</t>
        </is>
      </c>
    </row>
    <row r="4610">
      <c r="A4610">
        <f>HYPERLINK("https://www.ebi.ac.uk/ols/ontologies/uberon/terms?iri=http://purl.obolibrary.org/obo/UBERON_0010314","structure with developmental contribution from neural crest")</f>
        <v/>
      </c>
      <c r="B4610" t="inlineStr">
        <is>
          <t>&lt;http://purl.obolibrary.org/obo/UBERON_0010314&gt;</t>
        </is>
      </c>
      <c r="C4610" t="inlineStr">
        <is>
          <t>deep (cell loose) portion of VeTi</t>
        </is>
      </c>
      <c r="D4610" t="inlineStr">
        <is>
          <t>&lt;http://purl.obolibrary.org/obo/DHBA_13352&gt;</t>
        </is>
      </c>
    </row>
    <row r="4611">
      <c r="A4611">
        <f>HYPERLINK("https://www.ebi.ac.uk/ols/ontologies/uberon/terms?iri=http://purl.obolibrary.org/obo/UBERON_0010314","structure with developmental contribution from neural crest")</f>
        <v/>
      </c>
      <c r="B4611" t="inlineStr">
        <is>
          <t>&lt;http://purl.obolibrary.org/obo/UBERON_0010314&gt;</t>
        </is>
      </c>
      <c r="C4611" t="inlineStr">
        <is>
          <t>ventricular (germinal) zone of the vermis</t>
        </is>
      </c>
      <c r="D4611" t="inlineStr">
        <is>
          <t>&lt;http://purl.obolibrary.org/obo/DHBA_13353&gt;</t>
        </is>
      </c>
    </row>
    <row r="4612">
      <c r="A4612">
        <f>HYPERLINK("https://www.ebi.ac.uk/ols/ontologies/uberon/terms?iri=http://purl.obolibrary.org/obo/UBERON_0010314","structure with developmental contribution from neural crest")</f>
        <v/>
      </c>
      <c r="B4612" t="inlineStr">
        <is>
          <t>&lt;http://purl.obolibrary.org/obo/UBERON_0010314&gt;</t>
        </is>
      </c>
      <c r="C4612" t="inlineStr">
        <is>
          <t>transient zones of cerebellar paravermis</t>
        </is>
      </c>
      <c r="D4612" t="inlineStr">
        <is>
          <t>&lt;http://purl.obolibrary.org/obo/DHBA_13354&gt;</t>
        </is>
      </c>
    </row>
    <row r="4613">
      <c r="A4613">
        <f>HYPERLINK("https://www.ebi.ac.uk/ols/ontologies/uberon/terms?iri=http://purl.obolibrary.org/obo/UBERON_0010314","structure with developmental contribution from neural crest")</f>
        <v/>
      </c>
      <c r="B4613" t="inlineStr">
        <is>
          <t>&lt;http://purl.obolibrary.org/obo/UBERON_0010314&gt;</t>
        </is>
      </c>
      <c r="C4613" t="inlineStr">
        <is>
          <t>external granular (germinal) zone of the paravermis</t>
        </is>
      </c>
      <c r="D4613" t="inlineStr">
        <is>
          <t>&lt;http://purl.obolibrary.org/obo/DHBA_13355&gt;</t>
        </is>
      </c>
    </row>
    <row r="4614">
      <c r="A4614">
        <f>HYPERLINK("https://www.ebi.ac.uk/ols/ontologies/uberon/terms?iri=http://purl.obolibrary.org/obo/UBERON_0010314","structure with developmental contribution from neural crest")</f>
        <v/>
      </c>
      <c r="B4614" t="inlineStr">
        <is>
          <t>&lt;http://purl.obolibrary.org/obo/UBERON_0010314&gt;</t>
        </is>
      </c>
      <c r="C4614" t="inlineStr">
        <is>
          <t>marginal zone of the paravermis</t>
        </is>
      </c>
      <c r="D4614" t="inlineStr">
        <is>
          <t>&lt;http://purl.obolibrary.org/obo/DHBA_13356&gt;</t>
        </is>
      </c>
    </row>
    <row r="4615">
      <c r="A4615">
        <f>HYPERLINK("https://www.ebi.ac.uk/ols/ontologies/uberon/terms?iri=http://purl.obolibrary.org/obo/UBERON_0010314","structure with developmental contribution from neural crest")</f>
        <v/>
      </c>
      <c r="B4615" t="inlineStr">
        <is>
          <t>&lt;http://purl.obolibrary.org/obo/UBERON_0010314&gt;</t>
        </is>
      </c>
      <c r="C4615" t="inlineStr">
        <is>
          <t>Purkinje cell zone of the paravermis</t>
        </is>
      </c>
      <c r="D4615" t="inlineStr">
        <is>
          <t>&lt;http://purl.obolibrary.org/obo/DHBA_13357&gt;</t>
        </is>
      </c>
    </row>
    <row r="4616">
      <c r="A4616">
        <f>HYPERLINK("https://www.ebi.ac.uk/ols/ontologies/uberon/terms?iri=http://purl.obolibrary.org/obo/UBERON_0010314","structure with developmental contribution from neural crest")</f>
        <v/>
      </c>
      <c r="B4616" t="inlineStr">
        <is>
          <t>&lt;http://purl.obolibrary.org/obo/UBERON_0010314&gt;</t>
        </is>
      </c>
      <c r="C4616" t="inlineStr">
        <is>
          <t>inner granular cell zone of the paravermis</t>
        </is>
      </c>
      <c r="D4616" t="inlineStr">
        <is>
          <t>&lt;http://purl.obolibrary.org/obo/DHBA_13358&gt;</t>
        </is>
      </c>
    </row>
    <row r="4617">
      <c r="A4617">
        <f>HYPERLINK("https://www.ebi.ac.uk/ols/ontologies/uberon/terms?iri=http://purl.obolibrary.org/obo/UBERON_0010314","structure with developmental contribution from neural crest")</f>
        <v/>
      </c>
      <c r="B4617" t="inlineStr">
        <is>
          <t>&lt;http://purl.obolibrary.org/obo/UBERON_0010314&gt;</t>
        </is>
      </c>
      <c r="C4617" t="inlineStr">
        <is>
          <t>superficial (cell dense) portion of PRVTi</t>
        </is>
      </c>
      <c r="D4617" t="inlineStr">
        <is>
          <t>&lt;http://purl.obolibrary.org/obo/DHBA_13359&gt;</t>
        </is>
      </c>
    </row>
    <row r="4618">
      <c r="A4618">
        <f>HYPERLINK("https://www.ebi.ac.uk/ols/ontologies/uberon/terms?iri=http://purl.obolibrary.org/obo/UBERON_0010314","structure with developmental contribution from neural crest")</f>
        <v/>
      </c>
      <c r="B4618" t="inlineStr">
        <is>
          <t>&lt;http://purl.obolibrary.org/obo/UBERON_0010314&gt;</t>
        </is>
      </c>
      <c r="C4618" t="inlineStr">
        <is>
          <t>deep (cell loose) portion of PRVTi</t>
        </is>
      </c>
      <c r="D4618" t="inlineStr">
        <is>
          <t>&lt;http://purl.obolibrary.org/obo/DHBA_13360&gt;</t>
        </is>
      </c>
    </row>
    <row r="4619">
      <c r="A4619">
        <f>HYPERLINK("https://www.ebi.ac.uk/ols/ontologies/uberon/terms?iri=http://purl.obolibrary.org/obo/UBERON_0010314","structure with developmental contribution from neural crest")</f>
        <v/>
      </c>
      <c r="B4619" t="inlineStr">
        <is>
          <t>&lt;http://purl.obolibrary.org/obo/UBERON_0010314&gt;</t>
        </is>
      </c>
      <c r="C4619" t="inlineStr">
        <is>
          <t>ventricular (germinal) zone of the paravermis</t>
        </is>
      </c>
      <c r="D4619" t="inlineStr">
        <is>
          <t>&lt;http://purl.obolibrary.org/obo/DHBA_13361&gt;</t>
        </is>
      </c>
    </row>
    <row r="4620">
      <c r="A4620">
        <f>HYPERLINK("https://www.ebi.ac.uk/ols/ontologies/uberon/terms?iri=http://purl.obolibrary.org/obo/UBERON_0010314","structure with developmental contribution from neural crest")</f>
        <v/>
      </c>
      <c r="B4620" t="inlineStr">
        <is>
          <t>&lt;http://purl.obolibrary.org/obo/UBERON_0010314&gt;</t>
        </is>
      </c>
      <c r="C4620" t="inlineStr">
        <is>
          <t>transient zones of cerebellar lateral hemisphere</t>
        </is>
      </c>
      <c r="D4620" t="inlineStr">
        <is>
          <t>&lt;http://purl.obolibrary.org/obo/DHBA_13362&gt;</t>
        </is>
      </c>
    </row>
    <row r="4621">
      <c r="A4621">
        <f>HYPERLINK("https://www.ebi.ac.uk/ols/ontologies/uberon/terms?iri=http://purl.obolibrary.org/obo/UBERON_0010314","structure with developmental contribution from neural crest")</f>
        <v/>
      </c>
      <c r="B4621" t="inlineStr">
        <is>
          <t>&lt;http://purl.obolibrary.org/obo/UBERON_0010314&gt;</t>
        </is>
      </c>
      <c r="C4621" t="inlineStr">
        <is>
          <t>external granular (germinal) zone of lateral hemisphere</t>
        </is>
      </c>
      <c r="D4621" t="inlineStr">
        <is>
          <t>&lt;http://purl.obolibrary.org/obo/DHBA_13363&gt;</t>
        </is>
      </c>
    </row>
    <row r="4622">
      <c r="A4622">
        <f>HYPERLINK("https://www.ebi.ac.uk/ols/ontologies/uberon/terms?iri=http://purl.obolibrary.org/obo/UBERON_0010314","structure with developmental contribution from neural crest")</f>
        <v/>
      </c>
      <c r="B4622" t="inlineStr">
        <is>
          <t>&lt;http://purl.obolibrary.org/obo/UBERON_0010314&gt;</t>
        </is>
      </c>
      <c r="C4622" t="inlineStr">
        <is>
          <t>marginal zone of lateral hemisphere</t>
        </is>
      </c>
      <c r="D4622" t="inlineStr">
        <is>
          <t>&lt;http://purl.obolibrary.org/obo/DHBA_13364&gt;</t>
        </is>
      </c>
    </row>
    <row r="4623">
      <c r="A4623">
        <f>HYPERLINK("https://www.ebi.ac.uk/ols/ontologies/uberon/terms?iri=http://purl.obolibrary.org/obo/UBERON_0010314","structure with developmental contribution from neural crest")</f>
        <v/>
      </c>
      <c r="B4623" t="inlineStr">
        <is>
          <t>&lt;http://purl.obolibrary.org/obo/UBERON_0010314&gt;</t>
        </is>
      </c>
      <c r="C4623" t="inlineStr">
        <is>
          <t>Purkinje cell zone of lateral hemisphere</t>
        </is>
      </c>
      <c r="D4623" t="inlineStr">
        <is>
          <t>&lt;http://purl.obolibrary.org/obo/DHBA_13365&gt;</t>
        </is>
      </c>
    </row>
    <row r="4624">
      <c r="A4624">
        <f>HYPERLINK("https://www.ebi.ac.uk/ols/ontologies/uberon/terms?iri=http://purl.obolibrary.org/obo/UBERON_0010314","structure with developmental contribution from neural crest")</f>
        <v/>
      </c>
      <c r="B4624" t="inlineStr">
        <is>
          <t>&lt;http://purl.obolibrary.org/obo/UBERON_0010314&gt;</t>
        </is>
      </c>
      <c r="C4624" t="inlineStr">
        <is>
          <t>inner granular cell zone of lateral hemisphere</t>
        </is>
      </c>
      <c r="D4624" t="inlineStr">
        <is>
          <t>&lt;http://purl.obolibrary.org/obo/DHBA_13366&gt;</t>
        </is>
      </c>
    </row>
    <row r="4625">
      <c r="A4625">
        <f>HYPERLINK("https://www.ebi.ac.uk/ols/ontologies/uberon/terms?iri=http://purl.obolibrary.org/obo/UBERON_0010314","structure with developmental contribution from neural crest")</f>
        <v/>
      </c>
      <c r="B4625" t="inlineStr">
        <is>
          <t>&lt;http://purl.obolibrary.org/obo/UBERON_0010314&gt;</t>
        </is>
      </c>
      <c r="C4625" t="inlineStr">
        <is>
          <t>superficial (cell dense) portion of CbLTi</t>
        </is>
      </c>
      <c r="D4625" t="inlineStr">
        <is>
          <t>&lt;http://purl.obolibrary.org/obo/DHBA_13367&gt;</t>
        </is>
      </c>
    </row>
    <row r="4626">
      <c r="A4626">
        <f>HYPERLINK("https://www.ebi.ac.uk/ols/ontologies/uberon/terms?iri=http://purl.obolibrary.org/obo/UBERON_0010314","structure with developmental contribution from neural crest")</f>
        <v/>
      </c>
      <c r="B4626" t="inlineStr">
        <is>
          <t>&lt;http://purl.obolibrary.org/obo/UBERON_0010314&gt;</t>
        </is>
      </c>
      <c r="C4626" t="inlineStr">
        <is>
          <t>deep (cell loose) portionof CbLTi</t>
        </is>
      </c>
      <c r="D4626" t="inlineStr">
        <is>
          <t>&lt;http://purl.obolibrary.org/obo/DHBA_13368&gt;</t>
        </is>
      </c>
    </row>
    <row r="4627">
      <c r="A4627">
        <f>HYPERLINK("https://www.ebi.ac.uk/ols/ontologies/uberon/terms?iri=http://purl.obolibrary.org/obo/UBERON_0010314","structure with developmental contribution from neural crest")</f>
        <v/>
      </c>
      <c r="B4627" t="inlineStr">
        <is>
          <t>&lt;http://purl.obolibrary.org/obo/UBERON_0010314&gt;</t>
        </is>
      </c>
      <c r="C4627" t="inlineStr">
        <is>
          <t>ventricular (germinal) zone of lateral hemisphere</t>
        </is>
      </c>
      <c r="D4627" t="inlineStr">
        <is>
          <t>&lt;http://purl.obolibrary.org/obo/DHBA_13369&gt;</t>
        </is>
      </c>
    </row>
    <row r="4628">
      <c r="A4628">
        <f>HYPERLINK("https://www.ebi.ac.uk/ols/ontologies/uberon/terms?iri=http://purl.obolibrary.org/obo/UBERON_0010314","structure with developmental contribution from neural crest")</f>
        <v/>
      </c>
      <c r="B4628" t="inlineStr">
        <is>
          <t>&lt;http://purl.obolibrary.org/obo/UBERON_0010314&gt;</t>
        </is>
      </c>
      <c r="C4628" t="inlineStr">
        <is>
          <t>transient zones of cerebellar flocculus</t>
        </is>
      </c>
      <c r="D4628" t="inlineStr">
        <is>
          <t>&lt;http://purl.obolibrary.org/obo/DHBA_13370&gt;</t>
        </is>
      </c>
    </row>
    <row r="4629">
      <c r="A4629">
        <f>HYPERLINK("https://www.ebi.ac.uk/ols/ontologies/uberon/terms?iri=http://purl.obolibrary.org/obo/UBERON_0010314","structure with developmental contribution from neural crest")</f>
        <v/>
      </c>
      <c r="B4629" t="inlineStr">
        <is>
          <t>&lt;http://purl.obolibrary.org/obo/UBERON_0010314&gt;</t>
        </is>
      </c>
      <c r="C4629" t="inlineStr">
        <is>
          <t>external granular (germinal) zone of flocculus</t>
        </is>
      </c>
      <c r="D4629" t="inlineStr">
        <is>
          <t>&lt;http://purl.obolibrary.org/obo/DHBA_13371&gt;</t>
        </is>
      </c>
    </row>
    <row r="4630">
      <c r="A4630">
        <f>HYPERLINK("https://www.ebi.ac.uk/ols/ontologies/uberon/terms?iri=http://purl.obolibrary.org/obo/UBERON_0010314","structure with developmental contribution from neural crest")</f>
        <v/>
      </c>
      <c r="B4630" t="inlineStr">
        <is>
          <t>&lt;http://purl.obolibrary.org/obo/UBERON_0010314&gt;</t>
        </is>
      </c>
      <c r="C4630" t="inlineStr">
        <is>
          <t>marginal zone of flocculus</t>
        </is>
      </c>
      <c r="D4630" t="inlineStr">
        <is>
          <t>&lt;http://purl.obolibrary.org/obo/DHBA_13372&gt;</t>
        </is>
      </c>
    </row>
    <row r="4631">
      <c r="A4631">
        <f>HYPERLINK("https://www.ebi.ac.uk/ols/ontologies/uberon/terms?iri=http://purl.obolibrary.org/obo/UBERON_0010314","structure with developmental contribution from neural crest")</f>
        <v/>
      </c>
      <c r="B4631" t="inlineStr">
        <is>
          <t>&lt;http://purl.obolibrary.org/obo/UBERON_0010314&gt;</t>
        </is>
      </c>
      <c r="C4631" t="inlineStr">
        <is>
          <t>Purkinje cell zone of flocculus</t>
        </is>
      </c>
      <c r="D4631" t="inlineStr">
        <is>
          <t>&lt;http://purl.obolibrary.org/obo/DHBA_13373&gt;</t>
        </is>
      </c>
    </row>
    <row r="4632">
      <c r="A4632">
        <f>HYPERLINK("https://www.ebi.ac.uk/ols/ontologies/uberon/terms?iri=http://purl.obolibrary.org/obo/UBERON_0010314","structure with developmental contribution from neural crest")</f>
        <v/>
      </c>
      <c r="B4632" t="inlineStr">
        <is>
          <t>&lt;http://purl.obolibrary.org/obo/UBERON_0010314&gt;</t>
        </is>
      </c>
      <c r="C4632" t="inlineStr">
        <is>
          <t>inner granular cell zone of flocculus</t>
        </is>
      </c>
      <c r="D4632" t="inlineStr">
        <is>
          <t>&lt;http://purl.obolibrary.org/obo/DHBA_13374&gt;</t>
        </is>
      </c>
    </row>
    <row r="4633">
      <c r="A4633">
        <f>HYPERLINK("https://www.ebi.ac.uk/ols/ontologies/uberon/terms?iri=http://purl.obolibrary.org/obo/UBERON_0010314","structure with developmental contribution from neural crest")</f>
        <v/>
      </c>
      <c r="B4633" t="inlineStr">
        <is>
          <t>&lt;http://purl.obolibrary.org/obo/UBERON_0010314&gt;</t>
        </is>
      </c>
      <c r="C4633" t="inlineStr">
        <is>
          <t>superficial (cell dense) portion of CbFTi</t>
        </is>
      </c>
      <c r="D4633" t="inlineStr">
        <is>
          <t>&lt;http://purl.obolibrary.org/obo/DHBA_13375&gt;</t>
        </is>
      </c>
    </row>
    <row r="4634">
      <c r="A4634">
        <f>HYPERLINK("https://www.ebi.ac.uk/ols/ontologies/uberon/terms?iri=http://purl.obolibrary.org/obo/UBERON_0010314","structure with developmental contribution from neural crest")</f>
        <v/>
      </c>
      <c r="B4634" t="inlineStr">
        <is>
          <t>&lt;http://purl.obolibrary.org/obo/UBERON_0010314&gt;</t>
        </is>
      </c>
      <c r="C4634" t="inlineStr">
        <is>
          <t>deep (cell loose) portionof CbFTi</t>
        </is>
      </c>
      <c r="D4634" t="inlineStr">
        <is>
          <t>&lt;http://purl.obolibrary.org/obo/DHBA_13376&gt;</t>
        </is>
      </c>
    </row>
    <row r="4635">
      <c r="A4635">
        <f>HYPERLINK("https://www.ebi.ac.uk/ols/ontologies/uberon/terms?iri=http://purl.obolibrary.org/obo/UBERON_0010314","structure with developmental contribution from neural crest")</f>
        <v/>
      </c>
      <c r="B4635" t="inlineStr">
        <is>
          <t>&lt;http://purl.obolibrary.org/obo/UBERON_0010314&gt;</t>
        </is>
      </c>
      <c r="C4635" t="inlineStr">
        <is>
          <t>ventricular (germinal) zone of flocculus</t>
        </is>
      </c>
      <c r="D4635" t="inlineStr">
        <is>
          <t>&lt;http://purl.obolibrary.org/obo/DHBA_13377&gt;</t>
        </is>
      </c>
    </row>
    <row r="4636">
      <c r="A4636">
        <f>HYPERLINK("https://www.ebi.ac.uk/ols/ontologies/uberon/terms?iri=http://purl.obolibrary.org/obo/UBERON_0010314","structure with developmental contribution from neural crest")</f>
        <v/>
      </c>
      <c r="B4636" t="inlineStr">
        <is>
          <t>&lt;http://purl.obolibrary.org/obo/UBERON_0010314&gt;</t>
        </is>
      </c>
      <c r="C4636" t="inlineStr">
        <is>
          <t>transient glia cell group of cerebellar deep nucleus</t>
        </is>
      </c>
      <c r="D4636" t="inlineStr">
        <is>
          <t>&lt;http://purl.obolibrary.org/obo/DHBA_13378&gt;</t>
        </is>
      </c>
    </row>
    <row r="4637">
      <c r="A4637">
        <f>HYPERLINK("https://www.ebi.ac.uk/ols/ontologies/uberon/terms?iri=http://purl.obolibrary.org/obo/UBERON_0010314","structure with developmental contribution from neural crest")</f>
        <v/>
      </c>
      <c r="B4637" t="inlineStr">
        <is>
          <t>&lt;http://purl.obolibrary.org/obo/UBERON_0010314&gt;</t>
        </is>
      </c>
      <c r="C4637" t="inlineStr">
        <is>
          <t>CP in agranular insular cortex</t>
        </is>
      </c>
      <c r="D4637" t="inlineStr">
        <is>
          <t>&lt;http://purl.obolibrary.org/obo/DHBA_146034622&gt;</t>
        </is>
      </c>
    </row>
    <row r="4638">
      <c r="A4638">
        <f>HYPERLINK("https://www.ebi.ac.uk/ols/ontologies/uberon/terms?iri=http://purl.obolibrary.org/obo/UBERON_0010314","structure with developmental contribution from neural crest")</f>
        <v/>
      </c>
      <c r="B4638" t="inlineStr">
        <is>
          <t>&lt;http://purl.obolibrary.org/obo/UBERON_0010314&gt;</t>
        </is>
      </c>
      <c r="C4638" t="inlineStr">
        <is>
          <t>intermediate division of IPC (area 40/39)</t>
        </is>
      </c>
      <c r="D4638" t="inlineStr">
        <is>
          <t>&lt;http://purl.obolibrary.org/obo/DHBA_146034630&gt;</t>
        </is>
      </c>
    </row>
    <row r="4639">
      <c r="A4639">
        <f>HYPERLINK("https://www.ebi.ac.uk/ols/ontologies/uberon/terms?iri=http://purl.obolibrary.org/obo/UBERON_0010314","structure with developmental contribution from neural crest")</f>
        <v/>
      </c>
      <c r="B4639" t="inlineStr">
        <is>
          <t>&lt;http://purl.obolibrary.org/obo/UBERON_0010314&gt;</t>
        </is>
      </c>
      <c r="C4639" t="inlineStr">
        <is>
          <t>rostral subdivision of area 40/39</t>
        </is>
      </c>
      <c r="D4639" t="inlineStr">
        <is>
          <t>&lt;http://purl.obolibrary.org/obo/DHBA_146034634&gt;</t>
        </is>
      </c>
    </row>
    <row r="4640">
      <c r="A4640">
        <f>HYPERLINK("https://www.ebi.ac.uk/ols/ontologies/uberon/terms?iri=http://purl.obolibrary.org/obo/UBERON_0010314","structure with developmental contribution from neural crest")</f>
        <v/>
      </c>
      <c r="B4640" t="inlineStr">
        <is>
          <t>&lt;http://purl.obolibrary.org/obo/UBERON_0010314&gt;</t>
        </is>
      </c>
      <c r="C4640" t="inlineStr">
        <is>
          <t>layer I of area 40/39r</t>
        </is>
      </c>
      <c r="D4640" t="inlineStr">
        <is>
          <t>&lt;http://purl.obolibrary.org/obo/DHBA_146034638&gt;</t>
        </is>
      </c>
    </row>
    <row r="4641">
      <c r="A4641">
        <f>HYPERLINK("https://www.ebi.ac.uk/ols/ontologies/uberon/terms?iri=http://purl.obolibrary.org/obo/UBERON_0010314","structure with developmental contribution from neural crest")</f>
        <v/>
      </c>
      <c r="B4641" t="inlineStr">
        <is>
          <t>&lt;http://purl.obolibrary.org/obo/UBERON_0010314&gt;</t>
        </is>
      </c>
      <c r="C4641" t="inlineStr">
        <is>
          <t>layer II of area 40/39r</t>
        </is>
      </c>
      <c r="D4641" t="inlineStr">
        <is>
          <t>&lt;http://purl.obolibrary.org/obo/DHBA_146034642&gt;</t>
        </is>
      </c>
    </row>
    <row r="4642">
      <c r="A4642">
        <f>HYPERLINK("https://www.ebi.ac.uk/ols/ontologies/uberon/terms?iri=http://purl.obolibrary.org/obo/UBERON_0010314","structure with developmental contribution from neural crest")</f>
        <v/>
      </c>
      <c r="B4642" t="inlineStr">
        <is>
          <t>&lt;http://purl.obolibrary.org/obo/UBERON_0010314&gt;</t>
        </is>
      </c>
      <c r="C4642" t="inlineStr">
        <is>
          <t>layer III of area 40/39r</t>
        </is>
      </c>
      <c r="D4642" t="inlineStr">
        <is>
          <t>&lt;http://purl.obolibrary.org/obo/DHBA_146034646&gt;</t>
        </is>
      </c>
    </row>
    <row r="4643">
      <c r="A4643">
        <f>HYPERLINK("https://www.ebi.ac.uk/ols/ontologies/uberon/terms?iri=http://purl.obolibrary.org/obo/UBERON_0010314","structure with developmental contribution from neural crest")</f>
        <v/>
      </c>
      <c r="B4643" t="inlineStr">
        <is>
          <t>&lt;http://purl.obolibrary.org/obo/UBERON_0010314&gt;</t>
        </is>
      </c>
      <c r="C4643" t="inlineStr">
        <is>
          <t>layer IV of area 40/39r</t>
        </is>
      </c>
      <c r="D4643" t="inlineStr">
        <is>
          <t>&lt;http://purl.obolibrary.org/obo/DHBA_146034650&gt;</t>
        </is>
      </c>
    </row>
    <row r="4644">
      <c r="A4644">
        <f>HYPERLINK("https://www.ebi.ac.uk/ols/ontologies/uberon/terms?iri=http://purl.obolibrary.org/obo/UBERON_0010314","structure with developmental contribution from neural crest")</f>
        <v/>
      </c>
      <c r="B4644" t="inlineStr">
        <is>
          <t>&lt;http://purl.obolibrary.org/obo/UBERON_0010314&gt;</t>
        </is>
      </c>
      <c r="C4644" t="inlineStr">
        <is>
          <t>layer V of area 40/39r</t>
        </is>
      </c>
      <c r="D4644" t="inlineStr">
        <is>
          <t>&lt;http://purl.obolibrary.org/obo/DHBA_146034654&gt;</t>
        </is>
      </c>
    </row>
    <row r="4645">
      <c r="A4645">
        <f>HYPERLINK("https://www.ebi.ac.uk/ols/ontologies/uberon/terms?iri=http://purl.obolibrary.org/obo/UBERON_0010314","structure with developmental contribution from neural crest")</f>
        <v/>
      </c>
      <c r="B4645" t="inlineStr">
        <is>
          <t>&lt;http://purl.obolibrary.org/obo/UBERON_0010314&gt;</t>
        </is>
      </c>
      <c r="C4645" t="inlineStr">
        <is>
          <t>layer VI of area 40/39r</t>
        </is>
      </c>
      <c r="D4645" t="inlineStr">
        <is>
          <t>&lt;http://purl.obolibrary.org/obo/DHBA_146034658&gt;</t>
        </is>
      </c>
    </row>
    <row r="4646">
      <c r="A4646">
        <f>HYPERLINK("https://www.ebi.ac.uk/ols/ontologies/uberon/terms?iri=http://purl.obolibrary.org/obo/UBERON_0010314","structure with developmental contribution from neural crest")</f>
        <v/>
      </c>
      <c r="B4646" t="inlineStr">
        <is>
          <t>&lt;http://purl.obolibrary.org/obo/UBERON_0010314&gt;</t>
        </is>
      </c>
      <c r="C4646" t="inlineStr">
        <is>
          <t>caudal subdivision of area 40/39</t>
        </is>
      </c>
      <c r="D4646" t="inlineStr">
        <is>
          <t>&lt;http://purl.obolibrary.org/obo/DHBA_146034662&gt;</t>
        </is>
      </c>
    </row>
    <row r="4647">
      <c r="A4647">
        <f>HYPERLINK("https://www.ebi.ac.uk/ols/ontologies/uberon/terms?iri=http://purl.obolibrary.org/obo/UBERON_0010314","structure with developmental contribution from neural crest")</f>
        <v/>
      </c>
      <c r="B4647" t="inlineStr">
        <is>
          <t>&lt;http://purl.obolibrary.org/obo/UBERON_0010314&gt;</t>
        </is>
      </c>
      <c r="C4647" t="inlineStr">
        <is>
          <t>layer I of area 40/39c</t>
        </is>
      </c>
      <c r="D4647" t="inlineStr">
        <is>
          <t>&lt;http://purl.obolibrary.org/obo/DHBA_146034666&gt;</t>
        </is>
      </c>
    </row>
    <row r="4648">
      <c r="A4648">
        <f>HYPERLINK("https://www.ebi.ac.uk/ols/ontologies/uberon/terms?iri=http://purl.obolibrary.org/obo/UBERON_0010314","structure with developmental contribution from neural crest")</f>
        <v/>
      </c>
      <c r="B4648" t="inlineStr">
        <is>
          <t>&lt;http://purl.obolibrary.org/obo/UBERON_0010314&gt;</t>
        </is>
      </c>
      <c r="C4648" t="inlineStr">
        <is>
          <t>layer II of area 40/39c</t>
        </is>
      </c>
      <c r="D4648" t="inlineStr">
        <is>
          <t>&lt;http://purl.obolibrary.org/obo/DHBA_146034670&gt;</t>
        </is>
      </c>
    </row>
    <row r="4649">
      <c r="A4649">
        <f>HYPERLINK("https://www.ebi.ac.uk/ols/ontologies/uberon/terms?iri=http://purl.obolibrary.org/obo/UBERON_0010314","structure with developmental contribution from neural crest")</f>
        <v/>
      </c>
      <c r="B4649" t="inlineStr">
        <is>
          <t>&lt;http://purl.obolibrary.org/obo/UBERON_0010314&gt;</t>
        </is>
      </c>
      <c r="C4649" t="inlineStr">
        <is>
          <t>layer III of area 40/39c</t>
        </is>
      </c>
      <c r="D4649" t="inlineStr">
        <is>
          <t>&lt;http://purl.obolibrary.org/obo/DHBA_146034674&gt;</t>
        </is>
      </c>
    </row>
    <row r="4650">
      <c r="A4650">
        <f>HYPERLINK("https://www.ebi.ac.uk/ols/ontologies/uberon/terms?iri=http://purl.obolibrary.org/obo/UBERON_0010314","structure with developmental contribution from neural crest")</f>
        <v/>
      </c>
      <c r="B4650" t="inlineStr">
        <is>
          <t>&lt;http://purl.obolibrary.org/obo/UBERON_0010314&gt;</t>
        </is>
      </c>
      <c r="C4650" t="inlineStr">
        <is>
          <t>layer IV of area 40/39c</t>
        </is>
      </c>
      <c r="D4650" t="inlineStr">
        <is>
          <t>&lt;http://purl.obolibrary.org/obo/DHBA_146034678&gt;</t>
        </is>
      </c>
    </row>
    <row r="4651">
      <c r="A4651">
        <f>HYPERLINK("https://www.ebi.ac.uk/ols/ontologies/uberon/terms?iri=http://purl.obolibrary.org/obo/UBERON_0010314","structure with developmental contribution from neural crest")</f>
        <v/>
      </c>
      <c r="B4651" t="inlineStr">
        <is>
          <t>&lt;http://purl.obolibrary.org/obo/UBERON_0010314&gt;</t>
        </is>
      </c>
      <c r="C4651" t="inlineStr">
        <is>
          <t>layer V of area 40/39c</t>
        </is>
      </c>
      <c r="D4651" t="inlineStr">
        <is>
          <t>&lt;http://purl.obolibrary.org/obo/DHBA_146034682&gt;</t>
        </is>
      </c>
    </row>
    <row r="4652">
      <c r="A4652">
        <f>HYPERLINK("https://www.ebi.ac.uk/ols/ontologies/uberon/terms?iri=http://purl.obolibrary.org/obo/UBERON_0010314","structure with developmental contribution from neural crest")</f>
        <v/>
      </c>
      <c r="B4652" t="inlineStr">
        <is>
          <t>&lt;http://purl.obolibrary.org/obo/UBERON_0010314&gt;</t>
        </is>
      </c>
      <c r="C4652" t="inlineStr">
        <is>
          <t>layer VI of area 40/39c</t>
        </is>
      </c>
      <c r="D4652" t="inlineStr">
        <is>
          <t>&lt;http://purl.obolibrary.org/obo/DHBA_146034686&gt;</t>
        </is>
      </c>
    </row>
    <row r="4653">
      <c r="A4653">
        <f>HYPERLINK("https://www.ebi.ac.uk/ols/ontologies/uberon/terms?iri=http://purl.obolibrary.org/obo/UBERON_0010314","structure with developmental contribution from neural crest")</f>
        <v/>
      </c>
      <c r="B4653" t="inlineStr">
        <is>
          <t>&lt;http://purl.obolibrary.org/obo/UBERON_0010314&gt;</t>
        </is>
      </c>
      <c r="C4653" t="inlineStr">
        <is>
          <t>area x of visual cortex</t>
        </is>
      </c>
      <c r="D4653" t="inlineStr">
        <is>
          <t>&lt;http://purl.obolibrary.org/obo/DHBA_146034690&gt;</t>
        </is>
      </c>
    </row>
    <row r="4654">
      <c r="A4654">
        <f>HYPERLINK("https://www.ebi.ac.uk/ols/ontologies/uberon/terms?iri=http://purl.obolibrary.org/obo/UBERON_0010314","structure with developmental contribution from neural crest")</f>
        <v/>
      </c>
      <c r="B4654" t="inlineStr">
        <is>
          <t>&lt;http://purl.obolibrary.org/obo/UBERON_0010314&gt;</t>
        </is>
      </c>
      <c r="C4654" t="inlineStr">
        <is>
          <t>lateral olfactory area</t>
        </is>
      </c>
      <c r="D4654" t="inlineStr">
        <is>
          <t>&lt;http://purl.obolibrary.org/obo/DHBA_146034694&gt;</t>
        </is>
      </c>
    </row>
    <row r="4655">
      <c r="A4655">
        <f>HYPERLINK("https://www.ebi.ac.uk/ols/ontologies/uberon/terms?iri=http://purl.obolibrary.org/obo/UBERON_0010314","structure with developmental contribution from neural crest")</f>
        <v/>
      </c>
      <c r="B4655" t="inlineStr">
        <is>
          <t>&lt;http://purl.obolibrary.org/obo/UBERON_0010314&gt;</t>
        </is>
      </c>
      <c r="C4655" t="inlineStr">
        <is>
          <t>layer I of lateral olfactory area</t>
        </is>
      </c>
      <c r="D4655" t="inlineStr">
        <is>
          <t>&lt;http://purl.obolibrary.org/obo/DHBA_146034698&gt;</t>
        </is>
      </c>
    </row>
    <row r="4656">
      <c r="A4656">
        <f>HYPERLINK("https://www.ebi.ac.uk/ols/ontologies/uberon/terms?iri=http://purl.obolibrary.org/obo/UBERON_0010314","structure with developmental contribution from neural crest")</f>
        <v/>
      </c>
      <c r="B4656" t="inlineStr">
        <is>
          <t>&lt;http://purl.obolibrary.org/obo/UBERON_0010314&gt;</t>
        </is>
      </c>
      <c r="C4656" t="inlineStr">
        <is>
          <t>layer II of lateral olfactory area</t>
        </is>
      </c>
      <c r="D4656" t="inlineStr">
        <is>
          <t>&lt;http://purl.obolibrary.org/obo/DHBA_146034702&gt;</t>
        </is>
      </c>
    </row>
    <row r="4657">
      <c r="A4657">
        <f>HYPERLINK("https://www.ebi.ac.uk/ols/ontologies/uberon/terms?iri=http://purl.obolibrary.org/obo/UBERON_0010314","structure with developmental contribution from neural crest")</f>
        <v/>
      </c>
      <c r="B4657" t="inlineStr">
        <is>
          <t>&lt;http://purl.obolibrary.org/obo/UBERON_0010314&gt;</t>
        </is>
      </c>
      <c r="C4657" t="inlineStr">
        <is>
          <t>layer III of lateral olfactory area</t>
        </is>
      </c>
      <c r="D4657" t="inlineStr">
        <is>
          <t>&lt;http://purl.obolibrary.org/obo/DHBA_146034706&gt;</t>
        </is>
      </c>
    </row>
    <row r="4658">
      <c r="A4658">
        <f>HYPERLINK("https://www.ebi.ac.uk/ols/ontologies/uberon/terms?iri=http://purl.obolibrary.org/obo/UBERON_0010314","structure with developmental contribution from neural crest")</f>
        <v/>
      </c>
      <c r="B4658" t="inlineStr">
        <is>
          <t>&lt;http://purl.obolibrary.org/obo/UBERON_0010314&gt;</t>
        </is>
      </c>
      <c r="C4658" t="inlineStr">
        <is>
          <t>dorsal part of AAA</t>
        </is>
      </c>
      <c r="D4658" t="inlineStr">
        <is>
          <t>&lt;http://purl.obolibrary.org/obo/DHBA_146034710&gt;</t>
        </is>
      </c>
    </row>
    <row r="4659">
      <c r="A4659">
        <f>HYPERLINK("https://www.ebi.ac.uk/ols/ontologies/uberon/terms?iri=http://purl.obolibrary.org/obo/UBERON_0010314","structure with developmental contribution from neural crest")</f>
        <v/>
      </c>
      <c r="B4659" t="inlineStr">
        <is>
          <t>&lt;http://purl.obolibrary.org/obo/UBERON_0010314&gt;</t>
        </is>
      </c>
      <c r="C4659" t="inlineStr">
        <is>
          <t>ventral part of AAA</t>
        </is>
      </c>
      <c r="D4659" t="inlineStr">
        <is>
          <t>&lt;http://purl.obolibrary.org/obo/DHBA_146034714&gt;</t>
        </is>
      </c>
    </row>
    <row r="4660">
      <c r="A4660">
        <f>HYPERLINK("https://www.ebi.ac.uk/ols/ontologies/uberon/terms?iri=http://purl.obolibrary.org/obo/UBERON_0010314","structure with developmental contribution from neural crest")</f>
        <v/>
      </c>
      <c r="B4660" t="inlineStr">
        <is>
          <t>&lt;http://purl.obolibrary.org/obo/UBERON_0010314&gt;</t>
        </is>
      </c>
      <c r="C4660" t="inlineStr">
        <is>
          <t>dorsal subdivision of CoP</t>
        </is>
      </c>
      <c r="D4660" t="inlineStr">
        <is>
          <t>&lt;http://purl.obolibrary.org/obo/DHBA_146034718&gt;</t>
        </is>
      </c>
    </row>
    <row r="4661">
      <c r="A4661">
        <f>HYPERLINK("https://www.ebi.ac.uk/ols/ontologies/uberon/terms?iri=http://purl.obolibrary.org/obo/UBERON_0010314","structure with developmental contribution from neural crest")</f>
        <v/>
      </c>
      <c r="B4661" t="inlineStr">
        <is>
          <t>&lt;http://purl.obolibrary.org/obo/UBERON_0010314&gt;</t>
        </is>
      </c>
      <c r="C4661" t="inlineStr">
        <is>
          <t>venrtral subdivision of CoP</t>
        </is>
      </c>
      <c r="D4661" t="inlineStr">
        <is>
          <t>&lt;http://purl.obolibrary.org/obo/DHBA_146034722&gt;</t>
        </is>
      </c>
    </row>
    <row r="4662">
      <c r="A4662">
        <f>HYPERLINK("https://www.ebi.ac.uk/ols/ontologies/uberon/terms?iri=http://purl.obolibrary.org/obo/UBERON_0010314","structure with developmental contribution from neural crest")</f>
        <v/>
      </c>
      <c r="B4662" t="inlineStr">
        <is>
          <t>&lt;http://purl.obolibrary.org/obo/UBERON_0010314&gt;</t>
        </is>
      </c>
      <c r="C4662" t="inlineStr">
        <is>
          <t>magnocellular part of amygdalohippocampal area</t>
        </is>
      </c>
      <c r="D4662" t="inlineStr">
        <is>
          <t>&lt;http://purl.obolibrary.org/obo/DHBA_146034726&gt;</t>
        </is>
      </c>
    </row>
    <row r="4663">
      <c r="A4663">
        <f>HYPERLINK("https://www.ebi.ac.uk/ols/ontologies/uberon/terms?iri=http://purl.obolibrary.org/obo/UBERON_0010314","structure with developmental contribution from neural crest")</f>
        <v/>
      </c>
      <c r="B4663" t="inlineStr">
        <is>
          <t>&lt;http://purl.obolibrary.org/obo/UBERON_0010314&gt;</t>
        </is>
      </c>
      <c r="C4663" t="inlineStr">
        <is>
          <t>parvocellular part of amygdalohippocampal area</t>
        </is>
      </c>
      <c r="D4663" t="inlineStr">
        <is>
          <t>&lt;http://purl.obolibrary.org/obo/DHBA_146034730&gt;</t>
        </is>
      </c>
    </row>
    <row r="4664">
      <c r="A4664">
        <f>HYPERLINK("https://www.ebi.ac.uk/ols/ontologies/uberon/terms?iri=http://purl.obolibrary.org/obo/UBERON_0010314","structure with developmental contribution from neural crest")</f>
        <v/>
      </c>
      <c r="B4664" t="inlineStr">
        <is>
          <t>&lt;http://purl.obolibrary.org/obo/UBERON_0010314&gt;</t>
        </is>
      </c>
      <c r="C4664" t="inlineStr">
        <is>
          <t>glomerular subdivision of lateral nucleus</t>
        </is>
      </c>
      <c r="D4664" t="inlineStr">
        <is>
          <t>&lt;http://purl.obolibrary.org/obo/DHBA_146034734&gt;</t>
        </is>
      </c>
    </row>
    <row r="4665">
      <c r="A4665">
        <f>HYPERLINK("https://www.ebi.ac.uk/ols/ontologies/uberon/terms?iri=http://purl.obolibrary.org/obo/UBERON_0010314","structure with developmental contribution from neural crest")</f>
        <v/>
      </c>
      <c r="B4665" t="inlineStr">
        <is>
          <t>&lt;http://purl.obolibrary.org/obo/UBERON_0010314&gt;</t>
        </is>
      </c>
      <c r="C4665" t="inlineStr">
        <is>
          <t>glomerular part of paralaminar nucleus</t>
        </is>
      </c>
      <c r="D4665" t="inlineStr">
        <is>
          <t>&lt;http://purl.obolibrary.org/obo/DHBA_146034738&gt;</t>
        </is>
      </c>
    </row>
    <row r="4666">
      <c r="A4666">
        <f>HYPERLINK("https://www.ebi.ac.uk/ols/ontologies/uberon/terms?iri=http://purl.obolibrary.org/obo/UBERON_0010314","structure with developmental contribution from neural crest")</f>
        <v/>
      </c>
      <c r="B4666" t="inlineStr">
        <is>
          <t>&lt;http://purl.obolibrary.org/obo/UBERON_0010314&gt;</t>
        </is>
      </c>
      <c r="C4666" t="inlineStr">
        <is>
          <t>peri-caudate ependymal and subependymal zone</t>
        </is>
      </c>
      <c r="D4666" t="inlineStr">
        <is>
          <t>&lt;http://purl.obolibrary.org/obo/DHBA_146034742&gt;</t>
        </is>
      </c>
    </row>
    <row r="4667">
      <c r="A4667">
        <f>HYPERLINK("https://www.ebi.ac.uk/ols/ontologies/uberon/terms?iri=http://purl.obolibrary.org/obo/UBERON_0010314","structure with developmental contribution from neural crest")</f>
        <v/>
      </c>
      <c r="B4667" t="inlineStr">
        <is>
          <t>&lt;http://purl.obolibrary.org/obo/UBERON_0010314&gt;</t>
        </is>
      </c>
      <c r="C4667" t="inlineStr">
        <is>
          <t>caudate-putamen cell bridges</t>
        </is>
      </c>
      <c r="D4667" t="inlineStr">
        <is>
          <t>&lt;http://purl.obolibrary.org/obo/DHBA_146034746&gt;</t>
        </is>
      </c>
    </row>
    <row r="4668">
      <c r="A4668">
        <f>HYPERLINK("https://www.ebi.ac.uk/ols/ontologies/uberon/terms?iri=http://purl.obolibrary.org/obo/UBERON_0010314","structure with developmental contribution from neural crest")</f>
        <v/>
      </c>
      <c r="B4668" t="inlineStr">
        <is>
          <t>&lt;http://purl.obolibrary.org/obo/UBERON_0010314&gt;</t>
        </is>
      </c>
      <c r="C4668" t="inlineStr">
        <is>
          <t>ventral part of rostral putamen</t>
        </is>
      </c>
      <c r="D4668" t="inlineStr">
        <is>
          <t>&lt;http://purl.obolibrary.org/obo/DHBA_146034750&gt;</t>
        </is>
      </c>
    </row>
    <row r="4669">
      <c r="A4669">
        <f>HYPERLINK("https://www.ebi.ac.uk/ols/ontologies/uberon/terms?iri=http://purl.obolibrary.org/obo/UBERON_0010314","structure with developmental contribution from neural crest")</f>
        <v/>
      </c>
      <c r="B4669" t="inlineStr">
        <is>
          <t>&lt;http://purl.obolibrary.org/obo/UBERON_0010314&gt;</t>
        </is>
      </c>
      <c r="C4669" t="inlineStr">
        <is>
          <t>posteroventral putamen</t>
        </is>
      </c>
      <c r="D4669" t="inlineStr">
        <is>
          <t>&lt;http://purl.obolibrary.org/obo/DHBA_146034754&gt;</t>
        </is>
      </c>
    </row>
    <row r="4670">
      <c r="A4670">
        <f>HYPERLINK("https://www.ebi.ac.uk/ols/ontologies/uberon/terms?iri=http://purl.obolibrary.org/obo/UBERON_0010314","structure with developmental contribution from neural crest")</f>
        <v/>
      </c>
      <c r="B4670" t="inlineStr">
        <is>
          <t>&lt;http://purl.obolibrary.org/obo/UBERON_0010314&gt;</t>
        </is>
      </c>
      <c r="C4670" t="inlineStr">
        <is>
          <t>entopeduncular nucleus</t>
        </is>
      </c>
      <c r="D4670" t="inlineStr">
        <is>
          <t>&lt;http://purl.obolibrary.org/obo/DHBA_146034758&gt;</t>
        </is>
      </c>
    </row>
    <row r="4671">
      <c r="A4671">
        <f>HYPERLINK("https://www.ebi.ac.uk/ols/ontologies/uberon/terms?iri=http://purl.obolibrary.org/obo/UBERON_0010314","structure with developmental contribution from neural crest")</f>
        <v/>
      </c>
      <c r="B4671" t="inlineStr">
        <is>
          <t>&lt;http://purl.obolibrary.org/obo/UBERON_0010314&gt;</t>
        </is>
      </c>
      <c r="C4671" t="inlineStr">
        <is>
          <t>temporal claustrum</t>
        </is>
      </c>
      <c r="D4671" t="inlineStr">
        <is>
          <t>&lt;http://purl.obolibrary.org/obo/DHBA_146034762&gt;</t>
        </is>
      </c>
    </row>
    <row r="4672">
      <c r="A4672">
        <f>HYPERLINK("https://www.ebi.ac.uk/ols/ontologies/uberon/terms?iri=http://purl.obolibrary.org/obo/UBERON_0010314","structure with developmental contribution from neural crest")</f>
        <v/>
      </c>
      <c r="B4672" t="inlineStr">
        <is>
          <t>&lt;http://purl.obolibrary.org/obo/UBERON_0010314&gt;</t>
        </is>
      </c>
      <c r="C4672" t="inlineStr">
        <is>
          <t>collateral sulcus, rostral segment</t>
        </is>
      </c>
      <c r="D4672" t="inlineStr">
        <is>
          <t>&lt;http://purl.obolibrary.org/obo/DHBA_146034772&gt;</t>
        </is>
      </c>
    </row>
    <row r="4673">
      <c r="A4673">
        <f>HYPERLINK("https://www.ebi.ac.uk/ols/ontologies/uberon/terms?iri=http://purl.obolibrary.org/obo/UBERON_0010314","structure with developmental contribution from neural crest")</f>
        <v/>
      </c>
      <c r="B4673" t="inlineStr">
        <is>
          <t>&lt;http://purl.obolibrary.org/obo/UBERON_0010314&gt;</t>
        </is>
      </c>
      <c r="C4673" t="inlineStr">
        <is>
          <t>collateral sulcus, caudal segment</t>
        </is>
      </c>
      <c r="D4673" t="inlineStr">
        <is>
          <t>&lt;http://purl.obolibrary.org/obo/DHBA_146034776&gt;</t>
        </is>
      </c>
    </row>
    <row r="4674">
      <c r="A4674">
        <f>HYPERLINK("https://www.ebi.ac.uk/ols/ontologies/uberon/terms?iri=http://purl.obolibrary.org/obo/UBERON_0010314","structure with developmental contribution from neural crest")</f>
        <v/>
      </c>
      <c r="B4674" t="inlineStr">
        <is>
          <t>&lt;http://purl.obolibrary.org/obo/UBERON_0010314&gt;</t>
        </is>
      </c>
      <c r="C4674" t="inlineStr">
        <is>
          <t>parietooccipital fissure, lateral extension</t>
        </is>
      </c>
      <c r="D4674" t="inlineStr">
        <is>
          <t>&lt;http://purl.obolibrary.org/obo/DHBA_146034780&gt;</t>
        </is>
      </c>
    </row>
    <row r="4675">
      <c r="A4675">
        <f>HYPERLINK("https://www.ebi.ac.uk/ols/ontologies/uberon/terms?iri=http://purl.obolibrary.org/obo/UBERON_0010314","structure with developmental contribution from neural crest")</f>
        <v/>
      </c>
      <c r="B4675" t="inlineStr">
        <is>
          <t>&lt;http://purl.obolibrary.org/obo/UBERON_0010314&gt;</t>
        </is>
      </c>
      <c r="C4675" t="inlineStr">
        <is>
          <t>anterior transverse temporal sulcus</t>
        </is>
      </c>
      <c r="D4675" t="inlineStr">
        <is>
          <t>&lt;http://purl.obolibrary.org/obo/DHBA_146034856&gt;</t>
        </is>
      </c>
    </row>
    <row r="4676">
      <c r="A4676">
        <f>HYPERLINK("https://www.ebi.ac.uk/ols/ontologies/uberon/terms?iri=http://purl.obolibrary.org/obo/UBERON_0010314","structure with developmental contribution from neural crest")</f>
        <v/>
      </c>
      <c r="B4676" t="inlineStr">
        <is>
          <t>&lt;http://purl.obolibrary.org/obo/UBERON_0010314&gt;</t>
        </is>
      </c>
      <c r="C4676" t="inlineStr">
        <is>
          <t>posterior transverse temporal sulcus</t>
        </is>
      </c>
      <c r="D4676" t="inlineStr">
        <is>
          <t>&lt;http://purl.obolibrary.org/obo/DHBA_146034860&gt;</t>
        </is>
      </c>
    </row>
    <row r="4677">
      <c r="A4677">
        <f>HYPERLINK("https://www.ebi.ac.uk/ols/ontologies/uberon/terms?iri=http://purl.obolibrary.org/obo/UBERON_0010314","structure with developmental contribution from neural crest")</f>
        <v/>
      </c>
      <c r="B4677" t="inlineStr">
        <is>
          <t>&lt;http://purl.obolibrary.org/obo/UBERON_0010314&gt;</t>
        </is>
      </c>
      <c r="C4677" t="inlineStr">
        <is>
          <t>intermediate transverse temporal sulcus</t>
        </is>
      </c>
      <c r="D4677" t="inlineStr">
        <is>
          <t>&lt;http://purl.obolibrary.org/obo/DHBA_146034864&gt;</t>
        </is>
      </c>
    </row>
    <row r="4678">
      <c r="A4678">
        <f>HYPERLINK("https://www.ebi.ac.uk/ols/ontologies/uberon/terms?iri=http://purl.obolibrary.org/obo/UBERON_0010314","structure with developmental contribution from neural crest")</f>
        <v/>
      </c>
      <c r="B4678" t="inlineStr">
        <is>
          <t>&lt;http://purl.obolibrary.org/obo/UBERON_0010314&gt;</t>
        </is>
      </c>
      <c r="C4678" t="inlineStr">
        <is>
          <t>lateral extension of transverse temporal sulcus</t>
        </is>
      </c>
      <c r="D4678" t="inlineStr">
        <is>
          <t>&lt;http://purl.obolibrary.org/obo/DHBA_146034868&gt;</t>
        </is>
      </c>
    </row>
    <row r="4679">
      <c r="A4679">
        <f>HYPERLINK("https://www.ebi.ac.uk/ols/ontologies/uberon/terms?iri=http://purl.obolibrary.org/obo/UBERON_0010314","structure with developmental contribution from neural crest")</f>
        <v/>
      </c>
      <c r="B4679" t="inlineStr">
        <is>
          <t>&lt;http://purl.obolibrary.org/obo/UBERON_0010314&gt;</t>
        </is>
      </c>
      <c r="C4679" t="inlineStr">
        <is>
          <t>frontomarginal gyrus</t>
        </is>
      </c>
      <c r="D4679" t="inlineStr">
        <is>
          <t>&lt;http://purl.obolibrary.org/obo/DHBA_146034884&gt;</t>
        </is>
      </c>
    </row>
    <row r="4680">
      <c r="A4680">
        <f>HYPERLINK("https://www.ebi.ac.uk/ols/ontologies/uberon/terms?iri=http://purl.obolibrary.org/obo/UBERON_0010314","structure with developmental contribution from neural crest")</f>
        <v/>
      </c>
      <c r="B4680" t="inlineStr">
        <is>
          <t>&lt;http://purl.obolibrary.org/obo/UBERON_0010314&gt;</t>
        </is>
      </c>
      <c r="C4680" t="inlineStr">
        <is>
          <t>perirhinal gyrus ( rostral part of FuGt)</t>
        </is>
      </c>
      <c r="D4680" t="inlineStr">
        <is>
          <t>&lt;http://purl.obolibrary.org/obo/DHBA_146034892&gt;</t>
        </is>
      </c>
    </row>
    <row r="4681">
      <c r="A4681">
        <f>HYPERLINK("https://www.ebi.ac.uk/ols/ontologies/uberon/terms?iri=http://purl.obolibrary.org/obo/UBERON_0010314","structure with developmental contribution from neural crest")</f>
        <v/>
      </c>
      <c r="B4681" t="inlineStr">
        <is>
          <t>&lt;http://purl.obolibrary.org/obo/UBERON_0010314&gt;</t>
        </is>
      </c>
      <c r="C4681" t="inlineStr">
        <is>
          <t>perirhinal lobule</t>
        </is>
      </c>
      <c r="D4681" t="inlineStr">
        <is>
          <t>&lt;http://purl.obolibrary.org/obo/DHBA_146034896&gt;</t>
        </is>
      </c>
    </row>
    <row r="4682">
      <c r="A4682">
        <f>HYPERLINK("https://www.ebi.ac.uk/ols/ontologies/uberon/terms?iri=http://purl.obolibrary.org/obo/UBERON_0010314","structure with developmental contribution from neural crest")</f>
        <v/>
      </c>
      <c r="B4682" t="inlineStr">
        <is>
          <t>&lt;http://purl.obolibrary.org/obo/UBERON_0010314&gt;</t>
        </is>
      </c>
      <c r="C4682" t="inlineStr">
        <is>
          <t>occipitoparietal transition region</t>
        </is>
      </c>
      <c r="D4682" t="inlineStr">
        <is>
          <t>&lt;http://purl.obolibrary.org/obo/DHBA_146034900&gt;</t>
        </is>
      </c>
    </row>
    <row r="4683">
      <c r="A4683">
        <f>HYPERLINK("https://www.ebi.ac.uk/ols/ontologies/uberon/terms?iri=http://purl.obolibrary.org/obo/UBERON_0010314","structure with developmental contribution from neural crest")</f>
        <v/>
      </c>
      <c r="B4683" t="inlineStr">
        <is>
          <t>&lt;http://purl.obolibrary.org/obo/UBERON_0010314&gt;</t>
        </is>
      </c>
      <c r="C4683" t="inlineStr">
        <is>
          <t>occipitotemporal transition region</t>
        </is>
      </c>
      <c r="D4683" t="inlineStr">
        <is>
          <t>&lt;http://purl.obolibrary.org/obo/DHBA_146034904&gt;</t>
        </is>
      </c>
    </row>
    <row r="4684">
      <c r="A4684">
        <f>HYPERLINK("https://www.ebi.ac.uk/ols/ontologies/uberon/terms?iri=http://purl.obolibrary.org/obo/UBERON_0010314","structure with developmental contribution from neural crest")</f>
        <v/>
      </c>
      <c r="B4684" t="inlineStr">
        <is>
          <t>&lt;http://purl.obolibrary.org/obo/UBERON_0010314&gt;</t>
        </is>
      </c>
      <c r="C4684" t="inlineStr">
        <is>
          <t>ventral tegmental nucleus, rostral extension</t>
        </is>
      </c>
      <c r="D4684" t="inlineStr">
        <is>
          <t>&lt;http://purl.obolibrary.org/obo/DHBA_146034960&gt;</t>
        </is>
      </c>
    </row>
    <row r="4685">
      <c r="A4685">
        <f>HYPERLINK("https://www.ebi.ac.uk/ols/ontologies/uberon/terms?iri=http://purl.obolibrary.org/obo/UBERON_0010314","structure with developmental contribution from neural crest")</f>
        <v/>
      </c>
      <c r="B4685" t="inlineStr">
        <is>
          <t>&lt;http://purl.obolibrary.org/obo/UBERON_0010314&gt;</t>
        </is>
      </c>
      <c r="C4685" t="inlineStr">
        <is>
          <t>ependyma and subependymal layers of pons</t>
        </is>
      </c>
      <c r="D4685" t="inlineStr">
        <is>
          <t>&lt;http://purl.obolibrary.org/obo/DHBA_146034968&gt;</t>
        </is>
      </c>
    </row>
    <row r="4686">
      <c r="A4686">
        <f>HYPERLINK("https://www.ebi.ac.uk/ols/ontologies/uberon/terms?iri=http://purl.obolibrary.org/obo/UBERON_0010314","structure with developmental contribution from neural crest")</f>
        <v/>
      </c>
      <c r="B4686" t="inlineStr">
        <is>
          <t>&lt;http://purl.obolibrary.org/obo/UBERON_0010314&gt;</t>
        </is>
      </c>
      <c r="C4686" t="inlineStr">
        <is>
          <t>nucleus incertus</t>
        </is>
      </c>
      <c r="D4686" t="inlineStr">
        <is>
          <t>&lt;http://purl.obolibrary.org/obo/DHBA_146034972&gt;</t>
        </is>
      </c>
    </row>
    <row r="4687">
      <c r="A4687">
        <f>HYPERLINK("https://www.ebi.ac.uk/ols/ontologies/uberon/terms?iri=http://purl.obolibrary.org/obo/UBERON_0010314","structure with developmental contribution from neural crest")</f>
        <v/>
      </c>
      <c r="B4687" t="inlineStr">
        <is>
          <t>&lt;http://purl.obolibrary.org/obo/UBERON_0010314&gt;</t>
        </is>
      </c>
      <c r="C4687" t="inlineStr">
        <is>
          <t>nucleus pararaphales</t>
        </is>
      </c>
      <c r="D4687" t="inlineStr">
        <is>
          <t>&lt;http://purl.obolibrary.org/obo/DHBA_146034978&gt;</t>
        </is>
      </c>
    </row>
    <row r="4688">
      <c r="A4688">
        <f>HYPERLINK("https://www.ebi.ac.uk/ols/ontologies/uberon/terms?iri=http://purl.obolibrary.org/obo/UBERON_0010314","structure with developmental contribution from neural crest")</f>
        <v/>
      </c>
      <c r="B4688" t="inlineStr">
        <is>
          <t>&lt;http://purl.obolibrary.org/obo/UBERON_0010314&gt;</t>
        </is>
      </c>
      <c r="C4688" t="inlineStr">
        <is>
          <t>basal interstitial nucleus</t>
        </is>
      </c>
      <c r="D4688" t="inlineStr">
        <is>
          <t>&lt;http://purl.obolibrary.org/obo/DHBA_146034982&gt;</t>
        </is>
      </c>
    </row>
    <row r="4689">
      <c r="A4689">
        <f>HYPERLINK("https://www.ebi.ac.uk/ols/ontologies/uberon/terms?iri=http://purl.obolibrary.org/obo/UBERON_0010314","structure with developmental contribution from neural crest")</f>
        <v/>
      </c>
      <c r="B4689" t="inlineStr">
        <is>
          <t>&lt;http://purl.obolibrary.org/obo/UBERON_0010314&gt;</t>
        </is>
      </c>
      <c r="C4689" t="inlineStr">
        <is>
          <t>ependyma and subependymal layers of the medulla</t>
        </is>
      </c>
      <c r="D4689" t="inlineStr">
        <is>
          <t>&lt;http://purl.obolibrary.org/obo/DHBA_146034990&gt;</t>
        </is>
      </c>
    </row>
    <row r="4690">
      <c r="A4690">
        <f>HYPERLINK("https://www.ebi.ac.uk/ols/ontologies/uberon/terms?iri=http://purl.obolibrary.org/obo/UBERON_0010314","structure with developmental contribution from neural crest")</f>
        <v/>
      </c>
      <c r="B4690" t="inlineStr">
        <is>
          <t>&lt;http://purl.obolibrary.org/obo/UBERON_0010314&gt;</t>
        </is>
      </c>
      <c r="C4690" t="inlineStr">
        <is>
          <t>internal basal nucleus</t>
        </is>
      </c>
      <c r="D4690" t="inlineStr">
        <is>
          <t>&lt;http://purl.obolibrary.org/obo/DHBA_146034994&gt;</t>
        </is>
      </c>
    </row>
    <row r="4691">
      <c r="A4691">
        <f>HYPERLINK("https://www.ebi.ac.uk/ols/ontologies/uberon/terms?iri=http://purl.obolibrary.org/obo/UBERON_0010314","structure with developmental contribution from neural crest")</f>
        <v/>
      </c>
      <c r="B4691" t="inlineStr">
        <is>
          <t>&lt;http://purl.obolibrary.org/obo/UBERON_0010314&gt;</t>
        </is>
      </c>
      <c r="C4691" t="inlineStr">
        <is>
          <t>notocuneate nucleus</t>
        </is>
      </c>
      <c r="D4691" t="inlineStr">
        <is>
          <t>&lt;http://purl.obolibrary.org/obo/DHBA_146034998&gt;</t>
        </is>
      </c>
    </row>
    <row r="4692">
      <c r="A4692">
        <f>HYPERLINK("https://www.ebi.ac.uk/ols/ontologies/uberon/terms?iri=http://purl.obolibrary.org/obo/UBERON_0010314","structure with developmental contribution from neural crest")</f>
        <v/>
      </c>
      <c r="B4692" t="inlineStr">
        <is>
          <t>&lt;http://purl.obolibrary.org/obo/UBERON_0010314&gt;</t>
        </is>
      </c>
      <c r="C4692" t="inlineStr">
        <is>
          <t>intravbiventral fissure</t>
        </is>
      </c>
      <c r="D4692" t="inlineStr">
        <is>
          <t>&lt;http://purl.obolibrary.org/obo/DHBA_146035004&gt;</t>
        </is>
      </c>
    </row>
    <row r="4693">
      <c r="A4693">
        <f>HYPERLINK("https://www.ebi.ac.uk/ols/ontologies/uberon/terms?iri=http://purl.obolibrary.org/obo/UBERON_0010314","structure with developmental contribution from neural crest")</f>
        <v/>
      </c>
      <c r="B4693" t="inlineStr">
        <is>
          <t>&lt;http://purl.obolibrary.org/obo/UBERON_0010314&gt;</t>
        </is>
      </c>
      <c r="C4693" t="inlineStr">
        <is>
          <t>isthmus of rhombencephalon</t>
        </is>
      </c>
      <c r="D4693" t="inlineStr">
        <is>
          <t>&lt;http://purl.obolibrary.org/obo/DHBA_146035008&gt;</t>
        </is>
      </c>
    </row>
    <row r="4694">
      <c r="A4694">
        <f>HYPERLINK("https://www.ebi.ac.uk/ols/ontologies/uberon/terms?iri=http://purl.obolibrary.org/obo/UBERON_0010314","structure with developmental contribution from neural crest")</f>
        <v/>
      </c>
      <c r="B4694" t="inlineStr">
        <is>
          <t>&lt;http://purl.obolibrary.org/obo/UBERON_0010314&gt;</t>
        </is>
      </c>
      <c r="C4694" t="inlineStr">
        <is>
          <t>adjoining structures of fourth ventricle</t>
        </is>
      </c>
      <c r="D4694" t="inlineStr">
        <is>
          <t>&lt;http://purl.obolibrary.org/obo/DHBA_146035012&gt;</t>
        </is>
      </c>
    </row>
    <row r="4695">
      <c r="A4695">
        <f>HYPERLINK("https://www.ebi.ac.uk/ols/ontologies/uberon/terms?iri=http://purl.obolibrary.org/obo/UBERON_0010314","structure with developmental contribution from neural crest")</f>
        <v/>
      </c>
      <c r="B4695" t="inlineStr">
        <is>
          <t>&lt;http://purl.obolibrary.org/obo/UBERON_0010314&gt;</t>
        </is>
      </c>
      <c r="C4695" t="inlineStr">
        <is>
          <t>dorsal fasciculus of spinal cord</t>
        </is>
      </c>
      <c r="D4695" t="inlineStr">
        <is>
          <t>&lt;http://purl.obolibrary.org/obo/DHBA_146035092&gt;</t>
        </is>
      </c>
    </row>
    <row r="4696">
      <c r="A4696">
        <f>HYPERLINK("https://www.ebi.ac.uk/ols/ontologies/uberon/terms?iri=http://purl.obolibrary.org/obo/UBERON_0010314","structure with developmental contribution from neural crest")</f>
        <v/>
      </c>
      <c r="B4696" t="inlineStr">
        <is>
          <t>&lt;http://purl.obolibrary.org/obo/UBERON_0010314&gt;</t>
        </is>
      </c>
      <c r="C4696" t="inlineStr">
        <is>
          <t>lateral fasciculus of spinal cord</t>
        </is>
      </c>
      <c r="D4696" t="inlineStr">
        <is>
          <t>&lt;http://purl.obolibrary.org/obo/DHBA_146035096&gt;</t>
        </is>
      </c>
    </row>
    <row r="4697">
      <c r="A4697">
        <f>HYPERLINK("https://www.ebi.ac.uk/ols/ontologies/uberon/terms?iri=http://purl.obolibrary.org/obo/UBERON_0010314","structure with developmental contribution from neural crest")</f>
        <v/>
      </c>
      <c r="B4697" t="inlineStr">
        <is>
          <t>&lt;http://purl.obolibrary.org/obo/UBERON_0010314&gt;</t>
        </is>
      </c>
      <c r="C4697" t="inlineStr">
        <is>
          <t>posterior lateral tract of spinal cord</t>
        </is>
      </c>
      <c r="D4697" t="inlineStr">
        <is>
          <t>&lt;http://purl.obolibrary.org/obo/DHBA_146035100&gt;</t>
        </is>
      </c>
    </row>
    <row r="4698">
      <c r="A4698">
        <f>HYPERLINK("https://www.ebi.ac.uk/ols/ontologies/uberon/terms?iri=http://purl.obolibrary.org/obo/UBERON_0010314","structure with developmental contribution from neural crest")</f>
        <v/>
      </c>
      <c r="B4698" t="inlineStr">
        <is>
          <t>&lt;http://purl.obolibrary.org/obo/UBERON_0010314&gt;</t>
        </is>
      </c>
      <c r="C4698" t="inlineStr">
        <is>
          <t>ventral fasciculus of spinal cord</t>
        </is>
      </c>
      <c r="D4698" t="inlineStr">
        <is>
          <t>&lt;http://purl.obolibrary.org/obo/DHBA_146035104&gt;</t>
        </is>
      </c>
    </row>
    <row r="4699">
      <c r="A4699">
        <f>HYPERLINK("https://www.ebi.ac.uk/ols/ontologies/uberon/terms?iri=http://purl.obolibrary.org/obo/UBERON_0010314","structure with developmental contribution from neural crest")</f>
        <v/>
      </c>
      <c r="B4699" t="inlineStr">
        <is>
          <t>&lt;http://purl.obolibrary.org/obo/UBERON_0010314&gt;</t>
        </is>
      </c>
      <c r="C4699" t="inlineStr">
        <is>
          <t>CP in dorsolateral temporal cortex</t>
        </is>
      </c>
      <c r="D4699" t="inlineStr">
        <is>
          <t>&lt;http://purl.obolibrary.org/obo/DHBA_15502&gt;</t>
        </is>
      </c>
    </row>
    <row r="4700">
      <c r="A4700">
        <f>HYPERLINK("https://www.ebi.ac.uk/ols/ontologies/uberon/terms?iri=http://purl.obolibrary.org/obo/UBERON_0010314","structure with developmental contribution from neural crest")</f>
        <v/>
      </c>
      <c r="B4700" t="inlineStr">
        <is>
          <t>&lt;http://purl.obolibrary.org/obo/UBERON_0010314&gt;</t>
        </is>
      </c>
      <c r="C4700" t="inlineStr">
        <is>
          <t>CP in ventrolateral temporal cortex</t>
        </is>
      </c>
      <c r="D4700" t="inlineStr">
        <is>
          <t>&lt;http://purl.obolibrary.org/obo/DHBA_15503&gt;</t>
        </is>
      </c>
    </row>
    <row r="4701">
      <c r="A4701">
        <f>HYPERLINK("https://www.ebi.ac.uk/ols/ontologies/uberon/terms?iri=http://purl.obolibrary.org/obo/UBERON_0010314","structure with developmental contribution from neural crest")</f>
        <v/>
      </c>
      <c r="B4701" t="inlineStr">
        <is>
          <t>&lt;http://purl.obolibrary.org/obo/UBERON_0010314&gt;</t>
        </is>
      </c>
      <c r="C4701" t="inlineStr">
        <is>
          <t>SP in dorsolateral temporal cortex</t>
        </is>
      </c>
      <c r="D4701" t="inlineStr">
        <is>
          <t>&lt;http://purl.obolibrary.org/obo/DHBA_15504&gt;</t>
        </is>
      </c>
    </row>
    <row r="4702">
      <c r="A4702">
        <f>HYPERLINK("https://www.ebi.ac.uk/ols/ontologies/uberon/terms?iri=http://purl.obolibrary.org/obo/UBERON_0010314","structure with developmental contribution from neural crest")</f>
        <v/>
      </c>
      <c r="B4702" t="inlineStr">
        <is>
          <t>&lt;http://purl.obolibrary.org/obo/UBERON_0010314&gt;</t>
        </is>
      </c>
      <c r="C4702" t="inlineStr">
        <is>
          <t>SP in ventrolateral temporal cortex</t>
        </is>
      </c>
      <c r="D4702" t="inlineStr">
        <is>
          <t>&lt;http://purl.obolibrary.org/obo/DHBA_15505&gt;</t>
        </is>
      </c>
    </row>
    <row r="4703">
      <c r="A4703">
        <f>HYPERLINK("https://www.ebi.ac.uk/ols/ontologies/uberon/terms?iri=http://purl.obolibrary.org/obo/UBERON_0010314","structure with developmental contribution from neural crest")</f>
        <v/>
      </c>
      <c r="B4703" t="inlineStr">
        <is>
          <t>&lt;http://purl.obolibrary.org/obo/UBERON_0010314&gt;</t>
        </is>
      </c>
      <c r="C4703" t="inlineStr">
        <is>
          <t>VZ in dorsolateral temporal cortex</t>
        </is>
      </c>
      <c r="D4703" t="inlineStr">
        <is>
          <t>&lt;http://purl.obolibrary.org/obo/DHBA_15511&gt;</t>
        </is>
      </c>
    </row>
    <row r="4704">
      <c r="A4704">
        <f>HYPERLINK("https://www.ebi.ac.uk/ols/ontologies/uberon/terms?iri=http://purl.obolibrary.org/obo/UBERON_0010314","structure with developmental contribution from neural crest")</f>
        <v/>
      </c>
      <c r="B4704" t="inlineStr">
        <is>
          <t>&lt;http://purl.obolibrary.org/obo/UBERON_0010314&gt;</t>
        </is>
      </c>
      <c r="C4704" t="inlineStr">
        <is>
          <t>VZ in ventrolateral temporal cortex</t>
        </is>
      </c>
      <c r="D4704" t="inlineStr">
        <is>
          <t>&lt;http://purl.obolibrary.org/obo/DHBA_15512&gt;</t>
        </is>
      </c>
    </row>
    <row r="4705">
      <c r="A4705">
        <f>HYPERLINK("https://www.ebi.ac.uk/ols/ontologies/uberon/terms?iri=http://purl.obolibrary.org/obo/UBERON_0010314","structure with developmental contribution from neural crest")</f>
        <v/>
      </c>
      <c r="B4705" t="inlineStr">
        <is>
          <t>&lt;http://purl.obolibrary.org/obo/UBERON_0010314&gt;</t>
        </is>
      </c>
      <c r="C4705" t="inlineStr">
        <is>
          <t>rostral dysgranular insular cortex</t>
        </is>
      </c>
      <c r="D4705" t="inlineStr">
        <is>
          <t>&lt;http://purl.obolibrary.org/obo/DHBA_15513&gt;</t>
        </is>
      </c>
    </row>
    <row r="4706">
      <c r="A4706">
        <f>HYPERLINK("https://www.ebi.ac.uk/ols/ontologies/uberon/terms?iri=http://purl.obolibrary.org/obo/UBERON_0010314","structure with developmental contribution from neural crest")</f>
        <v/>
      </c>
      <c r="B4706" t="inlineStr">
        <is>
          <t>&lt;http://purl.obolibrary.org/obo/UBERON_0010314&gt;</t>
        </is>
      </c>
      <c r="C4706" t="inlineStr">
        <is>
          <t>caudal dysgranular insular cortex</t>
        </is>
      </c>
      <c r="D4706" t="inlineStr">
        <is>
          <t>&lt;http://purl.obolibrary.org/obo/DHBA_15514&gt;</t>
        </is>
      </c>
    </row>
    <row r="4707">
      <c r="A4707">
        <f>HYPERLINK("https://www.ebi.ac.uk/ols/ontologies/uberon/terms?iri=http://purl.obolibrary.org/obo/UBERON_0010314","structure with developmental contribution from neural crest")</f>
        <v/>
      </c>
      <c r="B4707" t="inlineStr">
        <is>
          <t>&lt;http://purl.obolibrary.org/obo/UBERON_0010314&gt;</t>
        </is>
      </c>
      <c r="C4707" t="inlineStr">
        <is>
          <t>layer I of caudal dysgranular insular cortex</t>
        </is>
      </c>
      <c r="D4707" t="inlineStr">
        <is>
          <t>&lt;http://purl.obolibrary.org/obo/DHBA_15515&gt;</t>
        </is>
      </c>
    </row>
    <row r="4708">
      <c r="A4708">
        <f>HYPERLINK("https://www.ebi.ac.uk/ols/ontologies/uberon/terms?iri=http://purl.obolibrary.org/obo/UBERON_0010314","structure with developmental contribution from neural crest")</f>
        <v/>
      </c>
      <c r="B4708" t="inlineStr">
        <is>
          <t>&lt;http://purl.obolibrary.org/obo/UBERON_0010314&gt;</t>
        </is>
      </c>
      <c r="C4708" t="inlineStr">
        <is>
          <t>layer II of caudal dysgranular insular cortex</t>
        </is>
      </c>
      <c r="D4708" t="inlineStr">
        <is>
          <t>&lt;http://purl.obolibrary.org/obo/DHBA_15516&gt;</t>
        </is>
      </c>
    </row>
    <row r="4709">
      <c r="A4709">
        <f>HYPERLINK("https://www.ebi.ac.uk/ols/ontologies/uberon/terms?iri=http://purl.obolibrary.org/obo/UBERON_0010314","structure with developmental contribution from neural crest")</f>
        <v/>
      </c>
      <c r="B4709" t="inlineStr">
        <is>
          <t>&lt;http://purl.obolibrary.org/obo/UBERON_0010314&gt;</t>
        </is>
      </c>
      <c r="C4709" t="inlineStr">
        <is>
          <t>layer III of caudal dysgranular insular cortex</t>
        </is>
      </c>
      <c r="D4709" t="inlineStr">
        <is>
          <t>&lt;http://purl.obolibrary.org/obo/DHBA_15517&gt;</t>
        </is>
      </c>
    </row>
    <row r="4710">
      <c r="A4710">
        <f>HYPERLINK("https://www.ebi.ac.uk/ols/ontologies/uberon/terms?iri=http://purl.obolibrary.org/obo/UBERON_0010314","structure with developmental contribution from neural crest")</f>
        <v/>
      </c>
      <c r="B4710" t="inlineStr">
        <is>
          <t>&lt;http://purl.obolibrary.org/obo/UBERON_0010314&gt;</t>
        </is>
      </c>
      <c r="C4710" t="inlineStr">
        <is>
          <t>layer IV of caudal dysgranular insular cortex</t>
        </is>
      </c>
      <c r="D4710" t="inlineStr">
        <is>
          <t>&lt;http://purl.obolibrary.org/obo/DHBA_15518&gt;</t>
        </is>
      </c>
    </row>
    <row r="4711">
      <c r="A4711">
        <f>HYPERLINK("https://www.ebi.ac.uk/ols/ontologies/uberon/terms?iri=http://purl.obolibrary.org/obo/UBERON_0010314","structure with developmental contribution from neural crest")</f>
        <v/>
      </c>
      <c r="B4711" t="inlineStr">
        <is>
          <t>&lt;http://purl.obolibrary.org/obo/UBERON_0010314&gt;</t>
        </is>
      </c>
      <c r="C4711" t="inlineStr">
        <is>
          <t>layer V of caudal dysgranular insular cortex</t>
        </is>
      </c>
      <c r="D4711" t="inlineStr">
        <is>
          <t>&lt;http://purl.obolibrary.org/obo/DHBA_15519&gt;</t>
        </is>
      </c>
    </row>
    <row r="4712">
      <c r="A4712">
        <f>HYPERLINK("https://www.ebi.ac.uk/ols/ontologies/uberon/terms?iri=http://purl.obolibrary.org/obo/UBERON_0010314","structure with developmental contribution from neural crest")</f>
        <v/>
      </c>
      <c r="B4712" t="inlineStr">
        <is>
          <t>&lt;http://purl.obolibrary.org/obo/UBERON_0010314&gt;</t>
        </is>
      </c>
      <c r="C4712" t="inlineStr">
        <is>
          <t>layer VI of caudal dysgranular insular cortex</t>
        </is>
      </c>
      <c r="D4712" t="inlineStr">
        <is>
          <t>&lt;http://purl.obolibrary.org/obo/DHBA_15520&gt;</t>
        </is>
      </c>
    </row>
    <row r="4713">
      <c r="A4713">
        <f>HYPERLINK("https://www.ebi.ac.uk/ols/ontologies/uberon/terms?iri=http://purl.obolibrary.org/obo/UBERON_0010314","structure with developmental contribution from neural crest")</f>
        <v/>
      </c>
      <c r="B4713" t="inlineStr">
        <is>
          <t>&lt;http://purl.obolibrary.org/obo/UBERON_0010314&gt;</t>
        </is>
      </c>
      <c r="C4713" t="inlineStr">
        <is>
          <t>rostral granular insular cortex</t>
        </is>
      </c>
      <c r="D4713" t="inlineStr">
        <is>
          <t>&lt;http://purl.obolibrary.org/obo/DHBA_15521&gt;</t>
        </is>
      </c>
    </row>
    <row r="4714">
      <c r="A4714">
        <f>HYPERLINK("https://www.ebi.ac.uk/ols/ontologies/uberon/terms?iri=http://purl.obolibrary.org/obo/UBERON_0010314","structure with developmental contribution from neural crest")</f>
        <v/>
      </c>
      <c r="B4714" t="inlineStr">
        <is>
          <t>&lt;http://purl.obolibrary.org/obo/UBERON_0010314&gt;</t>
        </is>
      </c>
      <c r="C4714" t="inlineStr">
        <is>
          <t>caudal granular insular cortex</t>
        </is>
      </c>
      <c r="D4714" t="inlineStr">
        <is>
          <t>&lt;http://purl.obolibrary.org/obo/DHBA_15522&gt;</t>
        </is>
      </c>
    </row>
    <row r="4715">
      <c r="A4715">
        <f>HYPERLINK("https://www.ebi.ac.uk/ols/ontologies/uberon/terms?iri=http://purl.obolibrary.org/obo/UBERON_0010314","structure with developmental contribution from neural crest")</f>
        <v/>
      </c>
      <c r="B4715" t="inlineStr">
        <is>
          <t>&lt;http://purl.obolibrary.org/obo/UBERON_0010314&gt;</t>
        </is>
      </c>
      <c r="C4715" t="inlineStr">
        <is>
          <t>layer I of caudal granular insular cortex</t>
        </is>
      </c>
      <c r="D4715" t="inlineStr">
        <is>
          <t>&lt;http://purl.obolibrary.org/obo/DHBA_15523&gt;</t>
        </is>
      </c>
    </row>
    <row r="4716">
      <c r="A4716">
        <f>HYPERLINK("https://www.ebi.ac.uk/ols/ontologies/uberon/terms?iri=http://purl.obolibrary.org/obo/UBERON_0010314","structure with developmental contribution from neural crest")</f>
        <v/>
      </c>
      <c r="B4716" t="inlineStr">
        <is>
          <t>&lt;http://purl.obolibrary.org/obo/UBERON_0010314&gt;</t>
        </is>
      </c>
      <c r="C4716" t="inlineStr">
        <is>
          <t>layer II of caudal granular insular cortex</t>
        </is>
      </c>
      <c r="D4716" t="inlineStr">
        <is>
          <t>&lt;http://purl.obolibrary.org/obo/DHBA_15524&gt;</t>
        </is>
      </c>
    </row>
    <row r="4717">
      <c r="A4717">
        <f>HYPERLINK("https://www.ebi.ac.uk/ols/ontologies/uberon/terms?iri=http://purl.obolibrary.org/obo/UBERON_0010314","structure with developmental contribution from neural crest")</f>
        <v/>
      </c>
      <c r="B4717" t="inlineStr">
        <is>
          <t>&lt;http://purl.obolibrary.org/obo/UBERON_0010314&gt;</t>
        </is>
      </c>
      <c r="C4717" t="inlineStr">
        <is>
          <t>layer III of caudal granular insular cortex</t>
        </is>
      </c>
      <c r="D4717" t="inlineStr">
        <is>
          <t>&lt;http://purl.obolibrary.org/obo/DHBA_15525&gt;</t>
        </is>
      </c>
    </row>
    <row r="4718">
      <c r="A4718">
        <f>HYPERLINK("https://www.ebi.ac.uk/ols/ontologies/uberon/terms?iri=http://purl.obolibrary.org/obo/UBERON_0010314","structure with developmental contribution from neural crest")</f>
        <v/>
      </c>
      <c r="B4718" t="inlineStr">
        <is>
          <t>&lt;http://purl.obolibrary.org/obo/UBERON_0010314&gt;</t>
        </is>
      </c>
      <c r="C4718" t="inlineStr">
        <is>
          <t>layer IV of caudal granular insular cortex</t>
        </is>
      </c>
      <c r="D4718" t="inlineStr">
        <is>
          <t>&lt;http://purl.obolibrary.org/obo/DHBA_15526&gt;</t>
        </is>
      </c>
    </row>
    <row r="4719">
      <c r="A4719">
        <f>HYPERLINK("https://www.ebi.ac.uk/ols/ontologies/uberon/terms?iri=http://purl.obolibrary.org/obo/UBERON_0010314","structure with developmental contribution from neural crest")</f>
        <v/>
      </c>
      <c r="B4719" t="inlineStr">
        <is>
          <t>&lt;http://purl.obolibrary.org/obo/UBERON_0010314&gt;</t>
        </is>
      </c>
      <c r="C4719" t="inlineStr">
        <is>
          <t>layer V of caudal granular insular cortex</t>
        </is>
      </c>
      <c r="D4719" t="inlineStr">
        <is>
          <t>&lt;http://purl.obolibrary.org/obo/DHBA_15527&gt;</t>
        </is>
      </c>
    </row>
    <row r="4720">
      <c r="A4720">
        <f>HYPERLINK("https://www.ebi.ac.uk/ols/ontologies/uberon/terms?iri=http://purl.obolibrary.org/obo/UBERON_0010314","structure with developmental contribution from neural crest")</f>
        <v/>
      </c>
      <c r="B4720" t="inlineStr">
        <is>
          <t>&lt;http://purl.obolibrary.org/obo/UBERON_0010314&gt;</t>
        </is>
      </c>
      <c r="C4720" t="inlineStr">
        <is>
          <t>layer VI of caudal granular insular cortex</t>
        </is>
      </c>
      <c r="D4720" t="inlineStr">
        <is>
          <t>&lt;http://purl.obolibrary.org/obo/DHBA_15528&gt;</t>
        </is>
      </c>
    </row>
    <row r="4721">
      <c r="A4721">
        <f>HYPERLINK("https://www.ebi.ac.uk/ols/ontologies/uberon/terms?iri=http://purl.obolibrary.org/obo/UBERON_0010314","structure with developmental contribution from neural crest")</f>
        <v/>
      </c>
      <c r="B4721" t="inlineStr">
        <is>
          <t>&lt;http://purl.obolibrary.org/obo/UBERON_0010314&gt;</t>
        </is>
      </c>
      <c r="C4721" t="inlineStr">
        <is>
          <t>deep (subplate) layer of SuS</t>
        </is>
      </c>
      <c r="D4721" t="inlineStr">
        <is>
          <t>&lt;http://purl.obolibrary.org/obo/DHBA_15529&gt;</t>
        </is>
      </c>
    </row>
    <row r="4722">
      <c r="A4722">
        <f>HYPERLINK("https://www.ebi.ac.uk/ols/ontologies/uberon/terms?iri=http://purl.obolibrary.org/obo/UBERON_0010314","structure with developmental contribution from neural crest")</f>
        <v/>
      </c>
      <c r="B4722" t="inlineStr">
        <is>
          <t>&lt;http://purl.obolibrary.org/obo/UBERON_0010314&gt;</t>
        </is>
      </c>
      <c r="C4722" t="inlineStr">
        <is>
          <t>deep (subplate) layer of IG</t>
        </is>
      </c>
      <c r="D4722" t="inlineStr">
        <is>
          <t>&lt;http://purl.obolibrary.org/obo/DHBA_15530&gt;</t>
        </is>
      </c>
    </row>
    <row r="4723">
      <c r="A4723">
        <f>HYPERLINK("https://www.ebi.ac.uk/ols/ontologies/uberon/terms?iri=http://purl.obolibrary.org/obo/UBERON_0010314","structure with developmental contribution from neural crest")</f>
        <v/>
      </c>
      <c r="B4723" t="inlineStr">
        <is>
          <t>&lt;http://purl.obolibrary.org/obo/UBERON_0010314&gt;</t>
        </is>
      </c>
      <c r="C4723" t="inlineStr">
        <is>
          <t>marginal layer of TT</t>
        </is>
      </c>
      <c r="D4723" t="inlineStr">
        <is>
          <t>&lt;http://purl.obolibrary.org/obo/DHBA_15531&gt;</t>
        </is>
      </c>
    </row>
    <row r="4724">
      <c r="A4724">
        <f>HYPERLINK("https://www.ebi.ac.uk/ols/ontologies/uberon/terms?iri=http://purl.obolibrary.org/obo/UBERON_0010314","structure with developmental contribution from neural crest")</f>
        <v/>
      </c>
      <c r="B4724" t="inlineStr">
        <is>
          <t>&lt;http://purl.obolibrary.org/obo/UBERON_0010314&gt;</t>
        </is>
      </c>
      <c r="C4724" t="inlineStr">
        <is>
          <t>principal layer of TT</t>
        </is>
      </c>
      <c r="D4724" t="inlineStr">
        <is>
          <t>&lt;http://purl.obolibrary.org/obo/DHBA_15532&gt;</t>
        </is>
      </c>
    </row>
    <row r="4725">
      <c r="A4725">
        <f>HYPERLINK("https://www.ebi.ac.uk/ols/ontologies/uberon/terms?iri=http://purl.obolibrary.org/obo/UBERON_0010314","structure with developmental contribution from neural crest")</f>
        <v/>
      </c>
      <c r="B4725" t="inlineStr">
        <is>
          <t>&lt;http://purl.obolibrary.org/obo/UBERON_0010314&gt;</t>
        </is>
      </c>
      <c r="C4725" t="inlineStr">
        <is>
          <t>deep (subplate) layer of TT</t>
        </is>
      </c>
      <c r="D4725" t="inlineStr">
        <is>
          <t>&lt;http://purl.obolibrary.org/obo/DHBA_15533&gt;</t>
        </is>
      </c>
    </row>
    <row r="4726">
      <c r="A4726">
        <f>HYPERLINK("https://www.ebi.ac.uk/ols/ontologies/uberon/terms?iri=http://purl.obolibrary.org/obo/UBERON_0010314","structure with developmental contribution from neural crest")</f>
        <v/>
      </c>
      <c r="B4726" t="inlineStr">
        <is>
          <t>&lt;http://purl.obolibrary.org/obo/UBERON_0010314&gt;</t>
        </is>
      </c>
      <c r="C4726" t="inlineStr">
        <is>
          <t>bundle X</t>
        </is>
      </c>
      <c r="D4726" t="inlineStr">
        <is>
          <t>&lt;http://purl.obolibrary.org/obo/DHBA_15538&gt;</t>
        </is>
      </c>
    </row>
    <row r="4727">
      <c r="A4727">
        <f>HYPERLINK("https://www.ebi.ac.uk/ols/ontologies/uberon/terms?iri=http://purl.obolibrary.org/obo/UBERON_0010314","structure with developmental contribution from neural crest")</f>
        <v/>
      </c>
      <c r="B4727" t="inlineStr">
        <is>
          <t>&lt;http://purl.obolibrary.org/obo/UBERON_0010314&gt;</t>
        </is>
      </c>
      <c r="C4727" t="inlineStr">
        <is>
          <t>optic nerve</t>
        </is>
      </c>
      <c r="D4727" t="inlineStr">
        <is>
          <t>&lt;http://purl.obolibrary.org/obo/DHBA_15544&gt;</t>
        </is>
      </c>
    </row>
    <row r="4728">
      <c r="A4728">
        <f>HYPERLINK("https://www.ebi.ac.uk/ols/ontologies/uberon/terms?iri=http://purl.obolibrary.org/obo/UBERON_0010314","structure with developmental contribution from neural crest")</f>
        <v/>
      </c>
      <c r="B4728" t="inlineStr">
        <is>
          <t>&lt;http://purl.obolibrary.org/obo/UBERON_0010314&gt;</t>
        </is>
      </c>
      <c r="C4728" t="inlineStr">
        <is>
          <t>short association fibers</t>
        </is>
      </c>
      <c r="D4728" t="inlineStr">
        <is>
          <t>&lt;http://purl.obolibrary.org/obo/DHBA_15545&gt;</t>
        </is>
      </c>
    </row>
    <row r="4729">
      <c r="A4729">
        <f>HYPERLINK("https://www.ebi.ac.uk/ols/ontologies/uberon/terms?iri=http://purl.obolibrary.org/obo/UBERON_0010314","structure with developmental contribution from neural crest")</f>
        <v/>
      </c>
      <c r="B4729" t="inlineStr">
        <is>
          <t>&lt;http://purl.obolibrary.org/obo/UBERON_0010314&gt;</t>
        </is>
      </c>
      <c r="C4729" t="inlineStr">
        <is>
          <t>facial nucleus,stylohyoid part</t>
        </is>
      </c>
      <c r="D4729" t="inlineStr">
        <is>
          <t>&lt;http://purl.obolibrary.org/obo/DHBA_15554&gt;</t>
        </is>
      </c>
    </row>
    <row r="4730">
      <c r="A4730">
        <f>HYPERLINK("https://www.ebi.ac.uk/ols/ontologies/uberon/terms?iri=http://purl.obolibrary.org/obo/UBERON_0010314","structure with developmental contribution from neural crest")</f>
        <v/>
      </c>
      <c r="B4730" t="inlineStr">
        <is>
          <t>&lt;http://purl.obolibrary.org/obo/UBERON_0010314&gt;</t>
        </is>
      </c>
      <c r="C4730" t="inlineStr">
        <is>
          <t>reticulotegmental nucleus, dorsal part</t>
        </is>
      </c>
      <c r="D4730" t="inlineStr">
        <is>
          <t>&lt;http://purl.obolibrary.org/obo/DHBA_15555&gt;</t>
        </is>
      </c>
    </row>
    <row r="4731">
      <c r="A4731">
        <f>HYPERLINK("https://www.ebi.ac.uk/ols/ontologies/uberon/terms?iri=http://purl.obolibrary.org/obo/UBERON_0010314","structure with developmental contribution from neural crest")</f>
        <v/>
      </c>
      <c r="B4731" t="inlineStr">
        <is>
          <t>&lt;http://purl.obolibrary.org/obo/UBERON_0010314&gt;</t>
        </is>
      </c>
      <c r="C4731" t="inlineStr">
        <is>
          <t>B9 serotonin cells</t>
        </is>
      </c>
      <c r="D4731" t="inlineStr">
        <is>
          <t>&lt;http://purl.obolibrary.org/obo/DHBA_15556&gt;</t>
        </is>
      </c>
    </row>
    <row r="4732">
      <c r="A4732">
        <f>HYPERLINK("https://www.ebi.ac.uk/ols/ontologies/uberon/terms?iri=http://purl.obolibrary.org/obo/UBERON_0010314","structure with developmental contribution from neural crest")</f>
        <v/>
      </c>
      <c r="B4732" t="inlineStr">
        <is>
          <t>&lt;http://purl.obolibrary.org/obo/UBERON_0010314&gt;</t>
        </is>
      </c>
      <c r="C4732" t="inlineStr">
        <is>
          <t>dorsomedial tegmental area</t>
        </is>
      </c>
      <c r="D4732" t="inlineStr">
        <is>
          <t>&lt;http://purl.obolibrary.org/obo/DHBA_15557&gt;</t>
        </is>
      </c>
    </row>
    <row r="4733">
      <c r="A4733">
        <f>HYPERLINK("https://www.ebi.ac.uk/ols/ontologies/uberon/terms?iri=http://purl.obolibrary.org/obo/UBERON_0010314","structure with developmental contribution from neural crest")</f>
        <v/>
      </c>
      <c r="B4733" t="inlineStr">
        <is>
          <t>&lt;http://purl.obolibrary.org/obo/UBERON_0010314&gt;</t>
        </is>
      </c>
      <c r="C4733" t="inlineStr">
        <is>
          <t>dorsal motor nucleus of vagus, ventrointermediate part</t>
        </is>
      </c>
      <c r="D4733" t="inlineStr">
        <is>
          <t>&lt;http://purl.obolibrary.org/obo/DHBA_15558&gt;</t>
        </is>
      </c>
    </row>
    <row r="4734">
      <c r="A4734">
        <f>HYPERLINK("https://www.ebi.ac.uk/ols/ontologies/uberon/terms?iri=http://purl.obolibrary.org/obo/UBERON_0010314","structure with developmental contribution from neural crest")</f>
        <v/>
      </c>
      <c r="B4734" t="inlineStr">
        <is>
          <t>&lt;http://purl.obolibrary.org/obo/UBERON_0010314&gt;</t>
        </is>
      </c>
      <c r="C4734" t="inlineStr">
        <is>
          <t>dorsal motor nucleus of the vagus, ventrorostral part</t>
        </is>
      </c>
      <c r="D4734" t="inlineStr">
        <is>
          <t>&lt;http://purl.obolibrary.org/obo/DHBA_15559&gt;</t>
        </is>
      </c>
    </row>
    <row r="4735">
      <c r="A4735">
        <f>HYPERLINK("https://www.ebi.ac.uk/ols/ontologies/uberon/terms?iri=http://purl.obolibrary.org/obo/UBERON_0010314","structure with developmental contribution from neural crest")</f>
        <v/>
      </c>
      <c r="B4735" t="inlineStr">
        <is>
          <t>&lt;http://purl.obolibrary.org/obo/UBERON_0010314&gt;</t>
        </is>
      </c>
      <c r="C4735" t="inlineStr">
        <is>
          <t>austral nucleus</t>
        </is>
      </c>
      <c r="D4735" t="inlineStr">
        <is>
          <t>&lt;http://purl.obolibrary.org/obo/DHBA_15560&gt;</t>
        </is>
      </c>
    </row>
    <row r="4736">
      <c r="A4736">
        <f>HYPERLINK("https://www.ebi.ac.uk/ols/ontologies/uberon/terms?iri=http://purl.obolibrary.org/obo/UBERON_0010314","structure with developmental contribution from neural crest")</f>
        <v/>
      </c>
      <c r="B4736" t="inlineStr">
        <is>
          <t>&lt;http://purl.obolibrary.org/obo/UBERON_0010314&gt;</t>
        </is>
      </c>
      <c r="C4736" t="inlineStr">
        <is>
          <t>dorsal periolivary nucleus</t>
        </is>
      </c>
      <c r="D4736" t="inlineStr">
        <is>
          <t>&lt;http://purl.obolibrary.org/obo/DHBA_15561&gt;</t>
        </is>
      </c>
    </row>
    <row r="4737">
      <c r="A4737">
        <f>HYPERLINK("https://www.ebi.ac.uk/ols/ontologies/uberon/terms?iri=http://purl.obolibrary.org/obo/UBERON_0010314","structure with developmental contribution from neural crest")</f>
        <v/>
      </c>
      <c r="B4737" t="inlineStr">
        <is>
          <t>&lt;http://purl.obolibrary.org/obo/UBERON_0010314&gt;</t>
        </is>
      </c>
      <c r="C4737" t="inlineStr">
        <is>
          <t>hilus of the inferior olive</t>
        </is>
      </c>
      <c r="D4737" t="inlineStr">
        <is>
          <t>&lt;http://purl.obolibrary.org/obo/DHBA_15562&gt;</t>
        </is>
      </c>
    </row>
    <row r="4738">
      <c r="A4738">
        <f>HYPERLINK("https://www.ebi.ac.uk/ols/ontologies/uberon/terms?iri=http://purl.obolibrary.org/obo/UBERON_0010314","structure with developmental contribution from neural crest")</f>
        <v/>
      </c>
      <c r="B4738" t="inlineStr">
        <is>
          <t>&lt;http://purl.obolibrary.org/obo/UBERON_0010314&gt;</t>
        </is>
      </c>
      <c r="C4738" t="inlineStr">
        <is>
          <t>dorsal subdivision of area 44</t>
        </is>
      </c>
      <c r="D4738" t="inlineStr">
        <is>
          <t>&lt;http://purl.obolibrary.org/obo/DHBA_266441105&gt;</t>
        </is>
      </c>
    </row>
    <row r="4739">
      <c r="A4739">
        <f>HYPERLINK("https://www.ebi.ac.uk/ols/ontologies/uberon/terms?iri=http://purl.obolibrary.org/obo/UBERON_0010314","structure with developmental contribution from neural crest")</f>
        <v/>
      </c>
      <c r="B4739" t="inlineStr">
        <is>
          <t>&lt;http://purl.obolibrary.org/obo/UBERON_0010314&gt;</t>
        </is>
      </c>
      <c r="C4739" t="inlineStr">
        <is>
          <t>layer I of area 44d</t>
        </is>
      </c>
      <c r="D4739" t="inlineStr">
        <is>
          <t>&lt;http://purl.obolibrary.org/obo/DHBA_266441109&gt;</t>
        </is>
      </c>
    </row>
    <row r="4740">
      <c r="A4740">
        <f>HYPERLINK("https://www.ebi.ac.uk/ols/ontologies/uberon/terms?iri=http://purl.obolibrary.org/obo/UBERON_0010314","structure with developmental contribution from neural crest")</f>
        <v/>
      </c>
      <c r="B4740" t="inlineStr">
        <is>
          <t>&lt;http://purl.obolibrary.org/obo/UBERON_0010314&gt;</t>
        </is>
      </c>
      <c r="C4740" t="inlineStr">
        <is>
          <t>layer II of area 44d</t>
        </is>
      </c>
      <c r="D4740" t="inlineStr">
        <is>
          <t>&lt;http://purl.obolibrary.org/obo/DHBA_266441113&gt;</t>
        </is>
      </c>
    </row>
    <row r="4741">
      <c r="A4741">
        <f>HYPERLINK("https://www.ebi.ac.uk/ols/ontologies/uberon/terms?iri=http://purl.obolibrary.org/obo/UBERON_0010314","structure with developmental contribution from neural crest")</f>
        <v/>
      </c>
      <c r="B4741" t="inlineStr">
        <is>
          <t>&lt;http://purl.obolibrary.org/obo/UBERON_0010314&gt;</t>
        </is>
      </c>
      <c r="C4741" t="inlineStr">
        <is>
          <t>layer III of area 44d</t>
        </is>
      </c>
      <c r="D4741" t="inlineStr">
        <is>
          <t>&lt;http://purl.obolibrary.org/obo/DHBA_266441117&gt;</t>
        </is>
      </c>
    </row>
    <row r="4742">
      <c r="A4742">
        <f>HYPERLINK("https://www.ebi.ac.uk/ols/ontologies/uberon/terms?iri=http://purl.obolibrary.org/obo/UBERON_0010314","structure with developmental contribution from neural crest")</f>
        <v/>
      </c>
      <c r="B4742" t="inlineStr">
        <is>
          <t>&lt;http://purl.obolibrary.org/obo/UBERON_0010314&gt;</t>
        </is>
      </c>
      <c r="C4742" t="inlineStr">
        <is>
          <t>layer IV of area 44d</t>
        </is>
      </c>
      <c r="D4742" t="inlineStr">
        <is>
          <t>&lt;http://purl.obolibrary.org/obo/DHBA_266441121&gt;</t>
        </is>
      </c>
    </row>
    <row r="4743">
      <c r="A4743">
        <f>HYPERLINK("https://www.ebi.ac.uk/ols/ontologies/uberon/terms?iri=http://purl.obolibrary.org/obo/UBERON_0010314","structure with developmental contribution from neural crest")</f>
        <v/>
      </c>
      <c r="B4743" t="inlineStr">
        <is>
          <t>&lt;http://purl.obolibrary.org/obo/UBERON_0010314&gt;</t>
        </is>
      </c>
      <c r="C4743" t="inlineStr">
        <is>
          <t>layer V of area 44d</t>
        </is>
      </c>
      <c r="D4743" t="inlineStr">
        <is>
          <t>&lt;http://purl.obolibrary.org/obo/DHBA_266441125&gt;</t>
        </is>
      </c>
    </row>
    <row r="4744">
      <c r="A4744">
        <f>HYPERLINK("https://www.ebi.ac.uk/ols/ontologies/uberon/terms?iri=http://purl.obolibrary.org/obo/UBERON_0010314","structure with developmental contribution from neural crest")</f>
        <v/>
      </c>
      <c r="B4744" t="inlineStr">
        <is>
          <t>&lt;http://purl.obolibrary.org/obo/UBERON_0010314&gt;</t>
        </is>
      </c>
      <c r="C4744" t="inlineStr">
        <is>
          <t>layer VI of area 44d</t>
        </is>
      </c>
      <c r="D4744" t="inlineStr">
        <is>
          <t>&lt;http://purl.obolibrary.org/obo/DHBA_266441129&gt;</t>
        </is>
      </c>
    </row>
    <row r="4745">
      <c r="A4745">
        <f>HYPERLINK("https://www.ebi.ac.uk/ols/ontologies/uberon/terms?iri=http://purl.obolibrary.org/obo/UBERON_0010314","structure with developmental contribution from neural crest")</f>
        <v/>
      </c>
      <c r="B4745" t="inlineStr">
        <is>
          <t>&lt;http://purl.obolibrary.org/obo/UBERON_0010314&gt;</t>
        </is>
      </c>
      <c r="C4745" t="inlineStr">
        <is>
          <t>ventral subdivision of area 44</t>
        </is>
      </c>
      <c r="D4745" t="inlineStr">
        <is>
          <t>&lt;http://purl.obolibrary.org/obo/DHBA_266441133&gt;</t>
        </is>
      </c>
    </row>
    <row r="4746">
      <c r="A4746">
        <f>HYPERLINK("https://www.ebi.ac.uk/ols/ontologies/uberon/terms?iri=http://purl.obolibrary.org/obo/UBERON_0010314","structure with developmental contribution from neural crest")</f>
        <v/>
      </c>
      <c r="B4746" t="inlineStr">
        <is>
          <t>&lt;http://purl.obolibrary.org/obo/UBERON_0010314&gt;</t>
        </is>
      </c>
      <c r="C4746" t="inlineStr">
        <is>
          <t>layer I of area 44v</t>
        </is>
      </c>
      <c r="D4746" t="inlineStr">
        <is>
          <t>&lt;http://purl.obolibrary.org/obo/DHBA_266441137&gt;</t>
        </is>
      </c>
    </row>
    <row r="4747">
      <c r="A4747">
        <f>HYPERLINK("https://www.ebi.ac.uk/ols/ontologies/uberon/terms?iri=http://purl.obolibrary.org/obo/UBERON_0010314","structure with developmental contribution from neural crest")</f>
        <v/>
      </c>
      <c r="B4747" t="inlineStr">
        <is>
          <t>&lt;http://purl.obolibrary.org/obo/UBERON_0010314&gt;</t>
        </is>
      </c>
      <c r="C4747" t="inlineStr">
        <is>
          <t>layer II of area 44v</t>
        </is>
      </c>
      <c r="D4747" t="inlineStr">
        <is>
          <t>&lt;http://purl.obolibrary.org/obo/DHBA_266441141&gt;</t>
        </is>
      </c>
    </row>
    <row r="4748">
      <c r="A4748">
        <f>HYPERLINK("https://www.ebi.ac.uk/ols/ontologies/uberon/terms?iri=http://purl.obolibrary.org/obo/UBERON_0010314","structure with developmental contribution from neural crest")</f>
        <v/>
      </c>
      <c r="B4748" t="inlineStr">
        <is>
          <t>&lt;http://purl.obolibrary.org/obo/UBERON_0010314&gt;</t>
        </is>
      </c>
      <c r="C4748" t="inlineStr">
        <is>
          <t>layer III of area 44v</t>
        </is>
      </c>
      <c r="D4748" t="inlineStr">
        <is>
          <t>&lt;http://purl.obolibrary.org/obo/DHBA_266441145&gt;</t>
        </is>
      </c>
    </row>
    <row r="4749">
      <c r="A4749">
        <f>HYPERLINK("https://www.ebi.ac.uk/ols/ontologies/uberon/terms?iri=http://purl.obolibrary.org/obo/UBERON_0010314","structure with developmental contribution from neural crest")</f>
        <v/>
      </c>
      <c r="B4749" t="inlineStr">
        <is>
          <t>&lt;http://purl.obolibrary.org/obo/UBERON_0010314&gt;</t>
        </is>
      </c>
      <c r="C4749" t="inlineStr">
        <is>
          <t>layer IV of area 44v</t>
        </is>
      </c>
      <c r="D4749" t="inlineStr">
        <is>
          <t>&lt;http://purl.obolibrary.org/obo/DHBA_266441149&gt;</t>
        </is>
      </c>
    </row>
    <row r="4750">
      <c r="A4750">
        <f>HYPERLINK("https://www.ebi.ac.uk/ols/ontologies/uberon/terms?iri=http://purl.obolibrary.org/obo/UBERON_0010314","structure with developmental contribution from neural crest")</f>
        <v/>
      </c>
      <c r="B4750" t="inlineStr">
        <is>
          <t>&lt;http://purl.obolibrary.org/obo/UBERON_0010314&gt;</t>
        </is>
      </c>
      <c r="C4750" t="inlineStr">
        <is>
          <t>layer V of area 44v</t>
        </is>
      </c>
      <c r="D4750" t="inlineStr">
        <is>
          <t>&lt;http://purl.obolibrary.org/obo/DHBA_266441153&gt;</t>
        </is>
      </c>
    </row>
    <row r="4751">
      <c r="A4751">
        <f>HYPERLINK("https://www.ebi.ac.uk/ols/ontologies/uberon/terms?iri=http://purl.obolibrary.org/obo/UBERON_0010314","structure with developmental contribution from neural crest")</f>
        <v/>
      </c>
      <c r="B4751" t="inlineStr">
        <is>
          <t>&lt;http://purl.obolibrary.org/obo/UBERON_0010314&gt;</t>
        </is>
      </c>
      <c r="C4751" t="inlineStr">
        <is>
          <t>layer VI of area 44v</t>
        </is>
      </c>
      <c r="D4751" t="inlineStr">
        <is>
          <t>&lt;http://purl.obolibrary.org/obo/DHBA_266441157&gt;</t>
        </is>
      </c>
    </row>
    <row r="4752">
      <c r="A4752">
        <f>HYPERLINK("https://www.ebi.ac.uk/ols/ontologies/uberon/terms?iri=http://purl.obolibrary.org/obo/UBERON_0010314","structure with developmental contribution from neural crest")</f>
        <v/>
      </c>
      <c r="B4752" t="inlineStr">
        <is>
          <t>&lt;http://purl.obolibrary.org/obo/UBERON_0010314&gt;</t>
        </is>
      </c>
      <c r="C4752" t="inlineStr">
        <is>
          <t>opercular subdivision of area 44</t>
        </is>
      </c>
      <c r="D4752" t="inlineStr">
        <is>
          <t>&lt;http://purl.obolibrary.org/obo/DHBA_266441161&gt;</t>
        </is>
      </c>
    </row>
    <row r="4753">
      <c r="A4753">
        <f>HYPERLINK("https://www.ebi.ac.uk/ols/ontologies/uberon/terms?iri=http://purl.obolibrary.org/obo/UBERON_0010314","structure with developmental contribution from neural crest")</f>
        <v/>
      </c>
      <c r="B4753" t="inlineStr">
        <is>
          <t>&lt;http://purl.obolibrary.org/obo/UBERON_0010314&gt;</t>
        </is>
      </c>
      <c r="C4753" t="inlineStr">
        <is>
          <t>layer I of area 44op</t>
        </is>
      </c>
      <c r="D4753" t="inlineStr">
        <is>
          <t>&lt;http://purl.obolibrary.org/obo/DHBA_266441165&gt;</t>
        </is>
      </c>
    </row>
    <row r="4754">
      <c r="A4754">
        <f>HYPERLINK("https://www.ebi.ac.uk/ols/ontologies/uberon/terms?iri=http://purl.obolibrary.org/obo/UBERON_0010314","structure with developmental contribution from neural crest")</f>
        <v/>
      </c>
      <c r="B4754" t="inlineStr">
        <is>
          <t>&lt;http://purl.obolibrary.org/obo/UBERON_0010314&gt;</t>
        </is>
      </c>
      <c r="C4754" t="inlineStr">
        <is>
          <t>layer II of area 44op</t>
        </is>
      </c>
      <c r="D4754" t="inlineStr">
        <is>
          <t>&lt;http://purl.obolibrary.org/obo/DHBA_266441169&gt;</t>
        </is>
      </c>
    </row>
    <row r="4755">
      <c r="A4755">
        <f>HYPERLINK("https://www.ebi.ac.uk/ols/ontologies/uberon/terms?iri=http://purl.obolibrary.org/obo/UBERON_0010314","structure with developmental contribution from neural crest")</f>
        <v/>
      </c>
      <c r="B4755" t="inlineStr">
        <is>
          <t>&lt;http://purl.obolibrary.org/obo/UBERON_0010314&gt;</t>
        </is>
      </c>
      <c r="C4755" t="inlineStr">
        <is>
          <t>layer III of area 44op</t>
        </is>
      </c>
      <c r="D4755" t="inlineStr">
        <is>
          <t>&lt;http://purl.obolibrary.org/obo/DHBA_266441173&gt;</t>
        </is>
      </c>
    </row>
    <row r="4756">
      <c r="A4756">
        <f>HYPERLINK("https://www.ebi.ac.uk/ols/ontologies/uberon/terms?iri=http://purl.obolibrary.org/obo/UBERON_0010314","structure with developmental contribution from neural crest")</f>
        <v/>
      </c>
      <c r="B4756" t="inlineStr">
        <is>
          <t>&lt;http://purl.obolibrary.org/obo/UBERON_0010314&gt;</t>
        </is>
      </c>
      <c r="C4756" t="inlineStr">
        <is>
          <t>layer IV of area 44op</t>
        </is>
      </c>
      <c r="D4756" t="inlineStr">
        <is>
          <t>&lt;http://purl.obolibrary.org/obo/DHBA_266441177&gt;</t>
        </is>
      </c>
    </row>
    <row r="4757">
      <c r="A4757">
        <f>HYPERLINK("https://www.ebi.ac.uk/ols/ontologies/uberon/terms?iri=http://purl.obolibrary.org/obo/UBERON_0010314","structure with developmental contribution from neural crest")</f>
        <v/>
      </c>
      <c r="B4757" t="inlineStr">
        <is>
          <t>&lt;http://purl.obolibrary.org/obo/UBERON_0010314&gt;</t>
        </is>
      </c>
      <c r="C4757" t="inlineStr">
        <is>
          <t>layer V of area 44op</t>
        </is>
      </c>
      <c r="D4757" t="inlineStr">
        <is>
          <t>&lt;http://purl.obolibrary.org/obo/DHBA_266441181&gt;</t>
        </is>
      </c>
    </row>
    <row r="4758">
      <c r="A4758">
        <f>HYPERLINK("https://www.ebi.ac.uk/ols/ontologies/uberon/terms?iri=http://purl.obolibrary.org/obo/UBERON_0010314","structure with developmental contribution from neural crest")</f>
        <v/>
      </c>
      <c r="B4758" t="inlineStr">
        <is>
          <t>&lt;http://purl.obolibrary.org/obo/UBERON_0010314&gt;</t>
        </is>
      </c>
      <c r="C4758" t="inlineStr">
        <is>
          <t>layer VI of area 44op</t>
        </is>
      </c>
      <c r="D4758" t="inlineStr">
        <is>
          <t>&lt;http://purl.obolibrary.org/obo/DHBA_266441185&gt;</t>
        </is>
      </c>
    </row>
    <row r="4759">
      <c r="A4759">
        <f>HYPERLINK("https://www.ebi.ac.uk/ols/ontologies/uberon/terms?iri=http://purl.obolibrary.org/obo/UBERON_0010314","structure with developmental contribution from neural crest")</f>
        <v/>
      </c>
      <c r="B4759" t="inlineStr">
        <is>
          <t>&lt;http://purl.obolibrary.org/obo/UBERON_0010314&gt;</t>
        </is>
      </c>
      <c r="C4759" t="inlineStr">
        <is>
          <t>opercular subdivision of A45</t>
        </is>
      </c>
      <c r="D4759" t="inlineStr">
        <is>
          <t>&lt;http://purl.obolibrary.org/obo/DHBA_266441189&gt;</t>
        </is>
      </c>
    </row>
    <row r="4760">
      <c r="A4760">
        <f>HYPERLINK("https://www.ebi.ac.uk/ols/ontologies/uberon/terms?iri=http://purl.obolibrary.org/obo/UBERON_0010314","structure with developmental contribution from neural crest")</f>
        <v/>
      </c>
      <c r="B4760" t="inlineStr">
        <is>
          <t>&lt;http://purl.obolibrary.org/obo/UBERON_0010314&gt;</t>
        </is>
      </c>
      <c r="C4760" t="inlineStr">
        <is>
          <t>layer I of area 45op</t>
        </is>
      </c>
      <c r="D4760" t="inlineStr">
        <is>
          <t>&lt;http://purl.obolibrary.org/obo/DHBA_266441193&gt;</t>
        </is>
      </c>
    </row>
    <row r="4761">
      <c r="A4761">
        <f>HYPERLINK("https://www.ebi.ac.uk/ols/ontologies/uberon/terms?iri=http://purl.obolibrary.org/obo/UBERON_0010314","structure with developmental contribution from neural crest")</f>
        <v/>
      </c>
      <c r="B4761" t="inlineStr">
        <is>
          <t>&lt;http://purl.obolibrary.org/obo/UBERON_0010314&gt;</t>
        </is>
      </c>
      <c r="C4761" t="inlineStr">
        <is>
          <t>layer II of area 45op</t>
        </is>
      </c>
      <c r="D4761" t="inlineStr">
        <is>
          <t>&lt;http://purl.obolibrary.org/obo/DHBA_266441197&gt;</t>
        </is>
      </c>
    </row>
    <row r="4762">
      <c r="A4762">
        <f>HYPERLINK("https://www.ebi.ac.uk/ols/ontologies/uberon/terms?iri=http://purl.obolibrary.org/obo/UBERON_0010314","structure with developmental contribution from neural crest")</f>
        <v/>
      </c>
      <c r="B4762" t="inlineStr">
        <is>
          <t>&lt;http://purl.obolibrary.org/obo/UBERON_0010314&gt;</t>
        </is>
      </c>
      <c r="C4762" t="inlineStr">
        <is>
          <t>layer III of area 45op</t>
        </is>
      </c>
      <c r="D4762" t="inlineStr">
        <is>
          <t>&lt;http://purl.obolibrary.org/obo/DHBA_266441201&gt;</t>
        </is>
      </c>
    </row>
    <row r="4763">
      <c r="A4763">
        <f>HYPERLINK("https://www.ebi.ac.uk/ols/ontologies/uberon/terms?iri=http://purl.obolibrary.org/obo/UBERON_0010314","structure with developmental contribution from neural crest")</f>
        <v/>
      </c>
      <c r="B4763" t="inlineStr">
        <is>
          <t>&lt;http://purl.obolibrary.org/obo/UBERON_0010314&gt;</t>
        </is>
      </c>
      <c r="C4763" t="inlineStr">
        <is>
          <t>layer IV of area 45op</t>
        </is>
      </c>
      <c r="D4763" t="inlineStr">
        <is>
          <t>&lt;http://purl.obolibrary.org/obo/DHBA_266441205&gt;</t>
        </is>
      </c>
    </row>
    <row r="4764">
      <c r="A4764">
        <f>HYPERLINK("https://www.ebi.ac.uk/ols/ontologies/uberon/terms?iri=http://purl.obolibrary.org/obo/UBERON_0010314","structure with developmental contribution from neural crest")</f>
        <v/>
      </c>
      <c r="B4764" t="inlineStr">
        <is>
          <t>&lt;http://purl.obolibrary.org/obo/UBERON_0010314&gt;</t>
        </is>
      </c>
      <c r="C4764" t="inlineStr">
        <is>
          <t>layer V of area 45op</t>
        </is>
      </c>
      <c r="D4764" t="inlineStr">
        <is>
          <t>&lt;http://purl.obolibrary.org/obo/DHBA_266441209&gt;</t>
        </is>
      </c>
    </row>
    <row r="4765">
      <c r="A4765">
        <f>HYPERLINK("https://www.ebi.ac.uk/ols/ontologies/uberon/terms?iri=http://purl.obolibrary.org/obo/UBERON_0010314","structure with developmental contribution from neural crest")</f>
        <v/>
      </c>
      <c r="B4765" t="inlineStr">
        <is>
          <t>&lt;http://purl.obolibrary.org/obo/UBERON_0010314&gt;</t>
        </is>
      </c>
      <c r="C4765" t="inlineStr">
        <is>
          <t>layer VI of area 45op</t>
        </is>
      </c>
      <c r="D4765" t="inlineStr">
        <is>
          <t>&lt;http://purl.obolibrary.org/obo/DHBA_266441213&gt;</t>
        </is>
      </c>
    </row>
    <row r="4766">
      <c r="A4766">
        <f>HYPERLINK("https://www.ebi.ac.uk/ols/ontologies/uberon/terms?iri=http://purl.obolibrary.org/obo/UBERON_0010314","structure with developmental contribution from neural crest")</f>
        <v/>
      </c>
      <c r="B4766" t="inlineStr">
        <is>
          <t>&lt;http://purl.obolibrary.org/obo/UBERON_0010314&gt;</t>
        </is>
      </c>
      <c r="C4766" t="inlineStr">
        <is>
          <t>area 6/32</t>
        </is>
      </c>
      <c r="D4766" t="inlineStr">
        <is>
          <t>&lt;http://purl.obolibrary.org/obo/DHBA_266441217&gt;</t>
        </is>
      </c>
    </row>
    <row r="4767">
      <c r="A4767">
        <f>HYPERLINK("https://www.ebi.ac.uk/ols/ontologies/uberon/terms?iri=http://purl.obolibrary.org/obo/UBERON_0010314","structure with developmental contribution from neural crest")</f>
        <v/>
      </c>
      <c r="B4767" t="inlineStr">
        <is>
          <t>&lt;http://purl.obolibrary.org/obo/UBERON_0010314&gt;</t>
        </is>
      </c>
      <c r="C4767" t="inlineStr">
        <is>
          <t>layer I of area 6/32</t>
        </is>
      </c>
      <c r="D4767" t="inlineStr">
        <is>
          <t>&lt;http://purl.obolibrary.org/obo/DHBA_266441221&gt;</t>
        </is>
      </c>
    </row>
    <row r="4768">
      <c r="A4768">
        <f>HYPERLINK("https://www.ebi.ac.uk/ols/ontologies/uberon/terms?iri=http://purl.obolibrary.org/obo/UBERON_0010314","structure with developmental contribution from neural crest")</f>
        <v/>
      </c>
      <c r="B4768" t="inlineStr">
        <is>
          <t>&lt;http://purl.obolibrary.org/obo/UBERON_0010314&gt;</t>
        </is>
      </c>
      <c r="C4768" t="inlineStr">
        <is>
          <t>layer II of area 6/32</t>
        </is>
      </c>
      <c r="D4768" t="inlineStr">
        <is>
          <t>&lt;http://purl.obolibrary.org/obo/DHBA_266441225&gt;</t>
        </is>
      </c>
    </row>
    <row r="4769">
      <c r="A4769">
        <f>HYPERLINK("https://www.ebi.ac.uk/ols/ontologies/uberon/terms?iri=http://purl.obolibrary.org/obo/UBERON_0010314","structure with developmental contribution from neural crest")</f>
        <v/>
      </c>
      <c r="B4769" t="inlineStr">
        <is>
          <t>&lt;http://purl.obolibrary.org/obo/UBERON_0010314&gt;</t>
        </is>
      </c>
      <c r="C4769" t="inlineStr">
        <is>
          <t>layer III of area 6/32</t>
        </is>
      </c>
      <c r="D4769" t="inlineStr">
        <is>
          <t>&lt;http://purl.obolibrary.org/obo/DHBA_266441229&gt;</t>
        </is>
      </c>
    </row>
    <row r="4770">
      <c r="A4770">
        <f>HYPERLINK("https://www.ebi.ac.uk/ols/ontologies/uberon/terms?iri=http://purl.obolibrary.org/obo/UBERON_0010314","structure with developmental contribution from neural crest")</f>
        <v/>
      </c>
      <c r="B4770" t="inlineStr">
        <is>
          <t>&lt;http://purl.obolibrary.org/obo/UBERON_0010314&gt;</t>
        </is>
      </c>
      <c r="C4770" t="inlineStr">
        <is>
          <t>layer IV of area 6/32</t>
        </is>
      </c>
      <c r="D4770" t="inlineStr">
        <is>
          <t>&lt;http://purl.obolibrary.org/obo/DHBA_266441233&gt;</t>
        </is>
      </c>
    </row>
    <row r="4771">
      <c r="A4771">
        <f>HYPERLINK("https://www.ebi.ac.uk/ols/ontologies/uberon/terms?iri=http://purl.obolibrary.org/obo/UBERON_0010314","structure with developmental contribution from neural crest")</f>
        <v/>
      </c>
      <c r="B4771" t="inlineStr">
        <is>
          <t>&lt;http://purl.obolibrary.org/obo/UBERON_0010314&gt;</t>
        </is>
      </c>
      <c r="C4771" t="inlineStr">
        <is>
          <t>layer V of area 6/32</t>
        </is>
      </c>
      <c r="D4771" t="inlineStr">
        <is>
          <t>&lt;http://purl.obolibrary.org/obo/DHBA_266441237&gt;</t>
        </is>
      </c>
    </row>
    <row r="4772">
      <c r="A4772">
        <f>HYPERLINK("https://www.ebi.ac.uk/ols/ontologies/uberon/terms?iri=http://purl.obolibrary.org/obo/UBERON_0010314","structure with developmental contribution from neural crest")</f>
        <v/>
      </c>
      <c r="B4772" t="inlineStr">
        <is>
          <t>&lt;http://purl.obolibrary.org/obo/UBERON_0010314&gt;</t>
        </is>
      </c>
      <c r="C4772" t="inlineStr">
        <is>
          <t>layer VI of area 6/32</t>
        </is>
      </c>
      <c r="D4772" t="inlineStr">
        <is>
          <t>&lt;http://purl.obolibrary.org/obo/DHBA_266441241&gt;</t>
        </is>
      </c>
    </row>
    <row r="4773">
      <c r="A4773">
        <f>HYPERLINK("https://www.ebi.ac.uk/ols/ontologies/uberon/terms?iri=http://purl.obolibrary.org/obo/UBERON_0010314","structure with developmental contribution from neural crest")</f>
        <v/>
      </c>
      <c r="B4773" t="inlineStr">
        <is>
          <t>&lt;http://purl.obolibrary.org/obo/UBERON_0010314&gt;</t>
        </is>
      </c>
      <c r="C4773" t="inlineStr">
        <is>
          <t>uncal dentate gyrus</t>
        </is>
      </c>
      <c r="D4773" t="inlineStr">
        <is>
          <t>&lt;http://purl.obolibrary.org/obo/DHBA_266441247&gt;</t>
        </is>
      </c>
    </row>
    <row r="4774">
      <c r="A4774">
        <f>HYPERLINK("https://www.ebi.ac.uk/ols/ontologies/uberon/terms?iri=http://purl.obolibrary.org/obo/UBERON_0010314","structure with developmental contribution from neural crest")</f>
        <v/>
      </c>
      <c r="B4774" t="inlineStr">
        <is>
          <t>&lt;http://purl.obolibrary.org/obo/UBERON_0010314&gt;</t>
        </is>
      </c>
      <c r="C4774" t="inlineStr">
        <is>
          <t>molecular layer of uncal dentate gyrus</t>
        </is>
      </c>
      <c r="D4774" t="inlineStr">
        <is>
          <t>&lt;http://purl.obolibrary.org/obo/DHBA_266441251&gt;</t>
        </is>
      </c>
    </row>
    <row r="4775">
      <c r="A4775">
        <f>HYPERLINK("https://www.ebi.ac.uk/ols/ontologies/uberon/terms?iri=http://purl.obolibrary.org/obo/UBERON_0010314","structure with developmental contribution from neural crest")</f>
        <v/>
      </c>
      <c r="B4775" t="inlineStr">
        <is>
          <t>&lt;http://purl.obolibrary.org/obo/UBERON_0010314&gt;</t>
        </is>
      </c>
      <c r="C4775" t="inlineStr">
        <is>
          <t>granular layer of uncal dentate gyrus</t>
        </is>
      </c>
      <c r="D4775" t="inlineStr">
        <is>
          <t>&lt;http://purl.obolibrary.org/obo/DHBA_266441255&gt;</t>
        </is>
      </c>
    </row>
    <row r="4776">
      <c r="A4776">
        <f>HYPERLINK("https://www.ebi.ac.uk/ols/ontologies/uberon/terms?iri=http://purl.obolibrary.org/obo/UBERON_0010314","structure with developmental contribution from neural crest")</f>
        <v/>
      </c>
      <c r="B4776" t="inlineStr">
        <is>
          <t>&lt;http://purl.obolibrary.org/obo/UBERON_0010314&gt;</t>
        </is>
      </c>
      <c r="C4776" t="inlineStr">
        <is>
          <t>subgranular zone of uncal dentate gyrus</t>
        </is>
      </c>
      <c r="D4776" t="inlineStr">
        <is>
          <t>&lt;http://purl.obolibrary.org/obo/DHBA_266441259&gt;</t>
        </is>
      </c>
    </row>
    <row r="4777">
      <c r="A4777">
        <f>HYPERLINK("https://www.ebi.ac.uk/ols/ontologies/uberon/terms?iri=http://purl.obolibrary.org/obo/UBERON_0010314","structure with developmental contribution from neural crest")</f>
        <v/>
      </c>
      <c r="B4777" t="inlineStr">
        <is>
          <t>&lt;http://purl.obolibrary.org/obo/UBERON_0010314&gt;</t>
        </is>
      </c>
      <c r="C4777" t="inlineStr">
        <is>
          <t>polyform layer of uncal dentate gyrus</t>
        </is>
      </c>
      <c r="D4777" t="inlineStr">
        <is>
          <t>&lt;http://purl.obolibrary.org/obo/DHBA_266441263&gt;</t>
        </is>
      </c>
    </row>
    <row r="4778">
      <c r="A4778">
        <f>HYPERLINK("https://www.ebi.ac.uk/ols/ontologies/uberon/terms?iri=http://purl.obolibrary.org/obo/UBERON_0010314","structure with developmental contribution from neural crest")</f>
        <v/>
      </c>
      <c r="B4778" t="inlineStr">
        <is>
          <t>&lt;http://purl.obolibrary.org/obo/UBERON_0010314&gt;</t>
        </is>
      </c>
      <c r="C4778" t="inlineStr">
        <is>
          <t>stratum moleculare of uncal CA1</t>
        </is>
      </c>
      <c r="D4778" t="inlineStr">
        <is>
          <t>&lt;http://purl.obolibrary.org/obo/DHBA_266441275&gt;</t>
        </is>
      </c>
    </row>
    <row r="4779">
      <c r="A4779">
        <f>HYPERLINK("https://www.ebi.ac.uk/ols/ontologies/uberon/terms?iri=http://purl.obolibrary.org/obo/UBERON_0010314","structure with developmental contribution from neural crest")</f>
        <v/>
      </c>
      <c r="B4779" t="inlineStr">
        <is>
          <t>&lt;http://purl.obolibrary.org/obo/UBERON_0010314&gt;</t>
        </is>
      </c>
      <c r="C4779" t="inlineStr">
        <is>
          <t>stratum lacunosum of uncal CA1</t>
        </is>
      </c>
      <c r="D4779" t="inlineStr">
        <is>
          <t>&lt;http://purl.obolibrary.org/obo/DHBA_266441279&gt;</t>
        </is>
      </c>
    </row>
    <row r="4780">
      <c r="A4780">
        <f>HYPERLINK("https://www.ebi.ac.uk/ols/ontologies/uberon/terms?iri=http://purl.obolibrary.org/obo/UBERON_0010314","structure with developmental contribution from neural crest")</f>
        <v/>
      </c>
      <c r="B4780" t="inlineStr">
        <is>
          <t>&lt;http://purl.obolibrary.org/obo/UBERON_0010314&gt;</t>
        </is>
      </c>
      <c r="C4780" t="inlineStr">
        <is>
          <t>stratum moleculare of rostral CA1</t>
        </is>
      </c>
      <c r="D4780" t="inlineStr">
        <is>
          <t>&lt;http://purl.obolibrary.org/obo/DHBA_266441295&gt;</t>
        </is>
      </c>
    </row>
    <row r="4781">
      <c r="A4781">
        <f>HYPERLINK("https://www.ebi.ac.uk/ols/ontologies/uberon/terms?iri=http://purl.obolibrary.org/obo/UBERON_0010314","structure with developmental contribution from neural crest")</f>
        <v/>
      </c>
      <c r="B4781" t="inlineStr">
        <is>
          <t>&lt;http://purl.obolibrary.org/obo/UBERON_0010314&gt;</t>
        </is>
      </c>
      <c r="C4781" t="inlineStr">
        <is>
          <t>stratum lacunosum of rostral CA1</t>
        </is>
      </c>
      <c r="D4781" t="inlineStr">
        <is>
          <t>&lt;http://purl.obolibrary.org/obo/DHBA_266441299&gt;</t>
        </is>
      </c>
    </row>
    <row r="4782">
      <c r="A4782">
        <f>HYPERLINK("https://www.ebi.ac.uk/ols/ontologies/uberon/terms?iri=http://purl.obolibrary.org/obo/UBERON_0010314","structure with developmental contribution from neural crest")</f>
        <v/>
      </c>
      <c r="B4782" t="inlineStr">
        <is>
          <t>&lt;http://purl.obolibrary.org/obo/UBERON_0010314&gt;</t>
        </is>
      </c>
      <c r="C4782" t="inlineStr">
        <is>
          <t>stratum moleculare of caudal CA1</t>
        </is>
      </c>
      <c r="D4782" t="inlineStr">
        <is>
          <t>&lt;http://purl.obolibrary.org/obo/DHBA_266441303&gt;</t>
        </is>
      </c>
    </row>
    <row r="4783">
      <c r="A4783">
        <f>HYPERLINK("https://www.ebi.ac.uk/ols/ontologies/uberon/terms?iri=http://purl.obolibrary.org/obo/UBERON_0010314","structure with developmental contribution from neural crest")</f>
        <v/>
      </c>
      <c r="B4783" t="inlineStr">
        <is>
          <t>&lt;http://purl.obolibrary.org/obo/UBERON_0010314&gt;</t>
        </is>
      </c>
      <c r="C4783" t="inlineStr">
        <is>
          <t>stratum lacunosum of caudal CA1</t>
        </is>
      </c>
      <c r="D4783" t="inlineStr">
        <is>
          <t>&lt;http://purl.obolibrary.org/obo/DHBA_266441307&gt;</t>
        </is>
      </c>
    </row>
    <row r="4784">
      <c r="A4784">
        <f>HYPERLINK("https://www.ebi.ac.uk/ols/ontologies/uberon/terms?iri=http://purl.obolibrary.org/obo/UBERON_0010314","structure with developmental contribution from neural crest")</f>
        <v/>
      </c>
      <c r="B4784" t="inlineStr">
        <is>
          <t>&lt;http://purl.obolibrary.org/obo/UBERON_0010314&gt;</t>
        </is>
      </c>
      <c r="C4784" t="inlineStr">
        <is>
          <t>stratum moleculare of uncal CA2</t>
        </is>
      </c>
      <c r="D4784" t="inlineStr">
        <is>
          <t>&lt;http://purl.obolibrary.org/obo/DHBA_266441319&gt;</t>
        </is>
      </c>
    </row>
    <row r="4785">
      <c r="A4785">
        <f>HYPERLINK("https://www.ebi.ac.uk/ols/ontologies/uberon/terms?iri=http://purl.obolibrary.org/obo/UBERON_0010314","structure with developmental contribution from neural crest")</f>
        <v/>
      </c>
      <c r="B4785" t="inlineStr">
        <is>
          <t>&lt;http://purl.obolibrary.org/obo/UBERON_0010314&gt;</t>
        </is>
      </c>
      <c r="C4785" t="inlineStr">
        <is>
          <t>stratum lacunosum of uncal CA2</t>
        </is>
      </c>
      <c r="D4785" t="inlineStr">
        <is>
          <t>&lt;http://purl.obolibrary.org/obo/DHBA_266441323&gt;</t>
        </is>
      </c>
    </row>
    <row r="4786">
      <c r="A4786">
        <f>HYPERLINK("https://www.ebi.ac.uk/ols/ontologies/uberon/terms?iri=http://purl.obolibrary.org/obo/UBERON_0010314","structure with developmental contribution from neural crest")</f>
        <v/>
      </c>
      <c r="B4786" t="inlineStr">
        <is>
          <t>&lt;http://purl.obolibrary.org/obo/UBERON_0010314&gt;</t>
        </is>
      </c>
      <c r="C4786" t="inlineStr">
        <is>
          <t>stratum moleculare of rostral CA2</t>
        </is>
      </c>
      <c r="D4786" t="inlineStr">
        <is>
          <t>&lt;http://purl.obolibrary.org/obo/DHBA_266441339&gt;</t>
        </is>
      </c>
    </row>
    <row r="4787">
      <c r="A4787">
        <f>HYPERLINK("https://www.ebi.ac.uk/ols/ontologies/uberon/terms?iri=http://purl.obolibrary.org/obo/UBERON_0010314","structure with developmental contribution from neural crest")</f>
        <v/>
      </c>
      <c r="B4787" t="inlineStr">
        <is>
          <t>&lt;http://purl.obolibrary.org/obo/UBERON_0010314&gt;</t>
        </is>
      </c>
      <c r="C4787" t="inlineStr">
        <is>
          <t>stratum lacunosum of rostral CA2</t>
        </is>
      </c>
      <c r="D4787" t="inlineStr">
        <is>
          <t>&lt;http://purl.obolibrary.org/obo/DHBA_266441343&gt;</t>
        </is>
      </c>
    </row>
    <row r="4788">
      <c r="A4788">
        <f>HYPERLINK("https://www.ebi.ac.uk/ols/ontologies/uberon/terms?iri=http://purl.obolibrary.org/obo/UBERON_0010314","structure with developmental contribution from neural crest")</f>
        <v/>
      </c>
      <c r="B4788" t="inlineStr">
        <is>
          <t>&lt;http://purl.obolibrary.org/obo/UBERON_0010314&gt;</t>
        </is>
      </c>
      <c r="C4788" t="inlineStr">
        <is>
          <t>stratum moleculare of caudal CA2</t>
        </is>
      </c>
      <c r="D4788" t="inlineStr">
        <is>
          <t>&lt;http://purl.obolibrary.org/obo/DHBA_266441347&gt;</t>
        </is>
      </c>
    </row>
    <row r="4789">
      <c r="A4789">
        <f>HYPERLINK("https://www.ebi.ac.uk/ols/ontologies/uberon/terms?iri=http://purl.obolibrary.org/obo/UBERON_0010314","structure with developmental contribution from neural crest")</f>
        <v/>
      </c>
      <c r="B4789" t="inlineStr">
        <is>
          <t>&lt;http://purl.obolibrary.org/obo/UBERON_0010314&gt;</t>
        </is>
      </c>
      <c r="C4789" t="inlineStr">
        <is>
          <t>stratum lacunosum of caudal CA2</t>
        </is>
      </c>
      <c r="D4789" t="inlineStr">
        <is>
          <t>&lt;http://purl.obolibrary.org/obo/DHBA_266441351&gt;</t>
        </is>
      </c>
    </row>
    <row r="4790">
      <c r="A4790">
        <f>HYPERLINK("https://www.ebi.ac.uk/ols/ontologies/uberon/terms?iri=http://purl.obolibrary.org/obo/UBERON_0010314","structure with developmental contribution from neural crest")</f>
        <v/>
      </c>
      <c r="B4790" t="inlineStr">
        <is>
          <t>&lt;http://purl.obolibrary.org/obo/UBERON_0010314&gt;</t>
        </is>
      </c>
      <c r="C4790" t="inlineStr">
        <is>
          <t>stratum moleculare of uncal CA3</t>
        </is>
      </c>
      <c r="D4790" t="inlineStr">
        <is>
          <t>&lt;http://purl.obolibrary.org/obo/DHBA_266441363&gt;</t>
        </is>
      </c>
    </row>
    <row r="4791">
      <c r="A4791">
        <f>HYPERLINK("https://www.ebi.ac.uk/ols/ontologies/uberon/terms?iri=http://purl.obolibrary.org/obo/UBERON_0010314","structure with developmental contribution from neural crest")</f>
        <v/>
      </c>
      <c r="B4791" t="inlineStr">
        <is>
          <t>&lt;http://purl.obolibrary.org/obo/UBERON_0010314&gt;</t>
        </is>
      </c>
      <c r="C4791" t="inlineStr">
        <is>
          <t>stratum lacunosum of uncal CA3</t>
        </is>
      </c>
      <c r="D4791" t="inlineStr">
        <is>
          <t>&lt;http://purl.obolibrary.org/obo/DHBA_266441367&gt;</t>
        </is>
      </c>
    </row>
    <row r="4792">
      <c r="A4792">
        <f>HYPERLINK("https://www.ebi.ac.uk/ols/ontologies/uberon/terms?iri=http://purl.obolibrary.org/obo/UBERON_0010314","structure with developmental contribution from neural crest")</f>
        <v/>
      </c>
      <c r="B4792" t="inlineStr">
        <is>
          <t>&lt;http://purl.obolibrary.org/obo/UBERON_0010314&gt;</t>
        </is>
      </c>
      <c r="C4792" t="inlineStr">
        <is>
          <t>stratum moleculare of rostral CA3</t>
        </is>
      </c>
      <c r="D4792" t="inlineStr">
        <is>
          <t>&lt;http://purl.obolibrary.org/obo/DHBA_266441387&gt;</t>
        </is>
      </c>
    </row>
    <row r="4793">
      <c r="A4793">
        <f>HYPERLINK("https://www.ebi.ac.uk/ols/ontologies/uberon/terms?iri=http://purl.obolibrary.org/obo/UBERON_0010314","structure with developmental contribution from neural crest")</f>
        <v/>
      </c>
      <c r="B4793" t="inlineStr">
        <is>
          <t>&lt;http://purl.obolibrary.org/obo/UBERON_0010314&gt;</t>
        </is>
      </c>
      <c r="C4793" t="inlineStr">
        <is>
          <t>stratum lacunosum of rostral CA3</t>
        </is>
      </c>
      <c r="D4793" t="inlineStr">
        <is>
          <t>&lt;http://purl.obolibrary.org/obo/DHBA_266441391&gt;</t>
        </is>
      </c>
    </row>
    <row r="4794">
      <c r="A4794">
        <f>HYPERLINK("https://www.ebi.ac.uk/ols/ontologies/uberon/terms?iri=http://purl.obolibrary.org/obo/UBERON_0010314","structure with developmental contribution from neural crest")</f>
        <v/>
      </c>
      <c r="B4794" t="inlineStr">
        <is>
          <t>&lt;http://purl.obolibrary.org/obo/UBERON_0010314&gt;</t>
        </is>
      </c>
      <c r="C4794" t="inlineStr">
        <is>
          <t>stratum moleculare of caudal CA3</t>
        </is>
      </c>
      <c r="D4794" t="inlineStr">
        <is>
          <t>&lt;http://purl.obolibrary.org/obo/DHBA_266441395&gt;</t>
        </is>
      </c>
    </row>
    <row r="4795">
      <c r="A4795">
        <f>HYPERLINK("https://www.ebi.ac.uk/ols/ontologies/uberon/terms?iri=http://purl.obolibrary.org/obo/UBERON_0010314","structure with developmental contribution from neural crest")</f>
        <v/>
      </c>
      <c r="B4795" t="inlineStr">
        <is>
          <t>&lt;http://purl.obolibrary.org/obo/UBERON_0010314&gt;</t>
        </is>
      </c>
      <c r="C4795" t="inlineStr">
        <is>
          <t>stratum lacunosum of caudal CA3</t>
        </is>
      </c>
      <c r="D4795" t="inlineStr">
        <is>
          <t>&lt;http://purl.obolibrary.org/obo/DHBA_266441399&gt;</t>
        </is>
      </c>
    </row>
    <row r="4796">
      <c r="A4796">
        <f>HYPERLINK("https://www.ebi.ac.uk/ols/ontologies/uberon/terms?iri=http://purl.obolibrary.org/obo/UBERON_0010314","structure with developmental contribution from neural crest")</f>
        <v/>
      </c>
      <c r="B4796" t="inlineStr">
        <is>
          <t>&lt;http://purl.obolibrary.org/obo/UBERON_0010314&gt;</t>
        </is>
      </c>
      <c r="C4796" t="inlineStr">
        <is>
          <t>pyramidal cells of uncal CA4</t>
        </is>
      </c>
      <c r="D4796" t="inlineStr">
        <is>
          <t>&lt;http://purl.obolibrary.org/obo/DHBA_266441403&gt;</t>
        </is>
      </c>
    </row>
    <row r="4797">
      <c r="A4797">
        <f>HYPERLINK("https://www.ebi.ac.uk/ols/ontologies/uberon/terms?iri=http://purl.obolibrary.org/obo/UBERON_0010314","structure with developmental contribution from neural crest")</f>
        <v/>
      </c>
      <c r="B4797" t="inlineStr">
        <is>
          <t>&lt;http://purl.obolibrary.org/obo/UBERON_0010314&gt;</t>
        </is>
      </c>
      <c r="C4797" t="inlineStr">
        <is>
          <t>uncal subiculum</t>
        </is>
      </c>
      <c r="D4797" t="inlineStr">
        <is>
          <t>&lt;http://purl.obolibrary.org/obo/DHBA_266441407&gt;</t>
        </is>
      </c>
    </row>
    <row r="4798">
      <c r="A4798">
        <f>HYPERLINK("https://www.ebi.ac.uk/ols/ontologies/uberon/terms?iri=http://purl.obolibrary.org/obo/UBERON_0010314","structure with developmental contribution from neural crest")</f>
        <v/>
      </c>
      <c r="B4798" t="inlineStr">
        <is>
          <t>&lt;http://purl.obolibrary.org/obo/UBERON_0010314&gt;</t>
        </is>
      </c>
      <c r="C4798" t="inlineStr">
        <is>
          <t>molecular layer of uncal subiculum</t>
        </is>
      </c>
      <c r="D4798" t="inlineStr">
        <is>
          <t>&lt;http://purl.obolibrary.org/obo/DHBA_266441411&gt;</t>
        </is>
      </c>
    </row>
    <row r="4799">
      <c r="A4799">
        <f>HYPERLINK("https://www.ebi.ac.uk/ols/ontologies/uberon/terms?iri=http://purl.obolibrary.org/obo/UBERON_0010314","structure with developmental contribution from neural crest")</f>
        <v/>
      </c>
      <c r="B4799" t="inlineStr">
        <is>
          <t>&lt;http://purl.obolibrary.org/obo/UBERON_0010314&gt;</t>
        </is>
      </c>
      <c r="C4799" t="inlineStr">
        <is>
          <t>pyramidal layer of uncal subiculum</t>
        </is>
      </c>
      <c r="D4799" t="inlineStr">
        <is>
          <t>&lt;http://purl.obolibrary.org/obo/DHBA_266441415&gt;</t>
        </is>
      </c>
    </row>
    <row r="4800">
      <c r="A4800">
        <f>HYPERLINK("https://www.ebi.ac.uk/ols/ontologies/uberon/terms?iri=http://purl.obolibrary.org/obo/UBERON_0010314","structure with developmental contribution from neural crest")</f>
        <v/>
      </c>
      <c r="B4800" t="inlineStr">
        <is>
          <t>&lt;http://purl.obolibrary.org/obo/UBERON_0010314&gt;</t>
        </is>
      </c>
      <c r="C4800" t="inlineStr">
        <is>
          <t>polymorphic layer of uncal subiculum</t>
        </is>
      </c>
      <c r="D4800" t="inlineStr">
        <is>
          <t>&lt;http://purl.obolibrary.org/obo/DHBA_266441419&gt;</t>
        </is>
      </c>
    </row>
    <row r="4801">
      <c r="A4801">
        <f>HYPERLINK("https://www.ebi.ac.uk/ols/ontologies/uberon/terms?iri=http://purl.obolibrary.org/obo/UBERON_0010314","structure with developmental contribution from neural crest")</f>
        <v/>
      </c>
      <c r="B4801" t="inlineStr">
        <is>
          <t>&lt;http://purl.obolibrary.org/obo/UBERON_0010314&gt;</t>
        </is>
      </c>
      <c r="C4801" t="inlineStr">
        <is>
          <t>uncal prosubiculum</t>
        </is>
      </c>
      <c r="D4801" t="inlineStr">
        <is>
          <t>&lt;http://purl.obolibrary.org/obo/DHBA_266441423&gt;</t>
        </is>
      </c>
    </row>
    <row r="4802">
      <c r="A4802">
        <f>HYPERLINK("https://www.ebi.ac.uk/ols/ontologies/uberon/terms?iri=http://purl.obolibrary.org/obo/UBERON_0010314","structure with developmental contribution from neural crest")</f>
        <v/>
      </c>
      <c r="B4802" t="inlineStr">
        <is>
          <t>&lt;http://purl.obolibrary.org/obo/UBERON_0010314&gt;</t>
        </is>
      </c>
      <c r="C4802" t="inlineStr">
        <is>
          <t>molecular layer of uncal prosubiculum</t>
        </is>
      </c>
      <c r="D4802" t="inlineStr">
        <is>
          <t>&lt;http://purl.obolibrary.org/obo/DHBA_266441427&gt;</t>
        </is>
      </c>
    </row>
    <row r="4803">
      <c r="A4803">
        <f>HYPERLINK("https://www.ebi.ac.uk/ols/ontologies/uberon/terms?iri=http://purl.obolibrary.org/obo/UBERON_0010314","structure with developmental contribution from neural crest")</f>
        <v/>
      </c>
      <c r="B4803" t="inlineStr">
        <is>
          <t>&lt;http://purl.obolibrary.org/obo/UBERON_0010314&gt;</t>
        </is>
      </c>
      <c r="C4803" t="inlineStr">
        <is>
          <t>stratum pyramidale of uncal prosubiculum</t>
        </is>
      </c>
      <c r="D4803" t="inlineStr">
        <is>
          <t>&lt;http://purl.obolibrary.org/obo/DHBA_266441431&gt;</t>
        </is>
      </c>
    </row>
    <row r="4804">
      <c r="A4804">
        <f>HYPERLINK("https://www.ebi.ac.uk/ols/ontologies/uberon/terms?iri=http://purl.obolibrary.org/obo/UBERON_0010314","structure with developmental contribution from neural crest")</f>
        <v/>
      </c>
      <c r="B4804" t="inlineStr">
        <is>
          <t>&lt;http://purl.obolibrary.org/obo/UBERON_0010314&gt;</t>
        </is>
      </c>
      <c r="C4804" t="inlineStr">
        <is>
          <t>stratum oriens of uncal prosubiculum</t>
        </is>
      </c>
      <c r="D4804" t="inlineStr">
        <is>
          <t>&lt;http://purl.obolibrary.org/obo/DHBA_266441435&gt;</t>
        </is>
      </c>
    </row>
    <row r="4805">
      <c r="A4805">
        <f>HYPERLINK("https://www.ebi.ac.uk/ols/ontologies/uberon/terms?iri=http://purl.obolibrary.org/obo/UBERON_0010314","structure with developmental contribution from neural crest")</f>
        <v/>
      </c>
      <c r="B4805" t="inlineStr">
        <is>
          <t>&lt;http://purl.obolibrary.org/obo/UBERON_0010314&gt;</t>
        </is>
      </c>
      <c r="C4805" t="inlineStr">
        <is>
          <t xml:space="preserve">lightly-stained cell islands of lateral olfactory area  </t>
        </is>
      </c>
      <c r="D4805" t="inlineStr">
        <is>
          <t>&lt;http://purl.obolibrary.org/obo/DHBA_266441439&gt;</t>
        </is>
      </c>
    </row>
    <row r="4806">
      <c r="A4806">
        <f>HYPERLINK("https://www.ebi.ac.uk/ols/ontologies/uberon/terms?iri=http://purl.obolibrary.org/obo/UBERON_0010314","structure with developmental contribution from neural crest")</f>
        <v/>
      </c>
      <c r="B4806" t="inlineStr">
        <is>
          <t>&lt;http://purl.obolibrary.org/obo/UBERON_0010314&gt;</t>
        </is>
      </c>
      <c r="C4806" t="inlineStr">
        <is>
          <t>darkly-stained cell islands of lateral olfactory area</t>
        </is>
      </c>
      <c r="D4806" t="inlineStr">
        <is>
          <t>&lt;http://purl.obolibrary.org/obo/DHBA_266441443&gt;</t>
        </is>
      </c>
    </row>
    <row r="4807">
      <c r="A4807">
        <f>HYPERLINK("https://www.ebi.ac.uk/ols/ontologies/uberon/terms?iri=http://purl.obolibrary.org/obo/UBERON_0010314","structure with developmental contribution from neural crest")</f>
        <v/>
      </c>
      <c r="B4807" t="inlineStr">
        <is>
          <t>&lt;http://purl.obolibrary.org/obo/UBERON_0010314&gt;</t>
        </is>
      </c>
      <c r="C4807" t="inlineStr">
        <is>
          <t>medial division of basomedial nucleus</t>
        </is>
      </c>
      <c r="D4807" t="inlineStr">
        <is>
          <t>&lt;http://purl.obolibrary.org/obo/DHBA_266441447&gt;</t>
        </is>
      </c>
    </row>
    <row r="4808">
      <c r="A4808">
        <f>HYPERLINK("https://www.ebi.ac.uk/ols/ontologies/uberon/terms?iri=http://purl.obolibrary.org/obo/UBERON_0010314","structure with developmental contribution from neural crest")</f>
        <v/>
      </c>
      <c r="B4808" t="inlineStr">
        <is>
          <t>&lt;http://purl.obolibrary.org/obo/UBERON_0010314&gt;</t>
        </is>
      </c>
      <c r="C4808" t="inlineStr">
        <is>
          <t>basoventral nucleus</t>
        </is>
      </c>
      <c r="D4808" t="inlineStr">
        <is>
          <t>&lt;http://purl.obolibrary.org/obo/DHBA_266441451&gt;</t>
        </is>
      </c>
    </row>
    <row r="4809">
      <c r="A4809">
        <f>HYPERLINK("https://www.ebi.ac.uk/ols/ontologies/uberon/terms?iri=http://purl.obolibrary.org/obo/UBERON_0010314","structure with developmental contribution from neural crest")</f>
        <v/>
      </c>
      <c r="B4809" t="inlineStr">
        <is>
          <t>&lt;http://purl.obolibrary.org/obo/UBERON_0010314&gt;</t>
        </is>
      </c>
      <c r="C4809" t="inlineStr">
        <is>
          <t>intramedullary gray of the amygdala</t>
        </is>
      </c>
      <c r="D4809" t="inlineStr">
        <is>
          <t>&lt;http://purl.obolibrary.org/obo/DHBA_266441457&gt;</t>
        </is>
      </c>
    </row>
    <row r="4810">
      <c r="A4810">
        <f>HYPERLINK("https://www.ebi.ac.uk/ols/ontologies/uberon/terms?iri=http://purl.obolibrary.org/obo/UBERON_0010314","structure with developmental contribution from neural crest")</f>
        <v/>
      </c>
      <c r="B4810" t="inlineStr">
        <is>
          <t>&lt;http://purl.obolibrary.org/obo/UBERON_0010314&gt;</t>
        </is>
      </c>
      <c r="C4810" t="inlineStr">
        <is>
          <t>ventral subdivision of BNSTm</t>
        </is>
      </c>
      <c r="D4810" t="inlineStr">
        <is>
          <t>&lt;http://purl.obolibrary.org/obo/DHBA_266441461&gt;</t>
        </is>
      </c>
    </row>
    <row r="4811">
      <c r="A4811">
        <f>HYPERLINK("https://www.ebi.ac.uk/ols/ontologies/uberon/terms?iri=http://purl.obolibrary.org/obo/UBERON_0010314","structure with developmental contribution from neural crest")</f>
        <v/>
      </c>
      <c r="B4811" t="inlineStr">
        <is>
          <t>&lt;http://purl.obolibrary.org/obo/UBERON_0010314&gt;</t>
        </is>
      </c>
      <c r="C4811" t="inlineStr">
        <is>
          <t>central subdivision of BNSTl</t>
        </is>
      </c>
      <c r="D4811" t="inlineStr">
        <is>
          <t>&lt;http://purl.obolibrary.org/obo/DHBA_266441465&gt;</t>
        </is>
      </c>
    </row>
    <row r="4812">
      <c r="A4812">
        <f>HYPERLINK("https://www.ebi.ac.uk/ols/ontologies/uberon/terms?iri=http://purl.obolibrary.org/obo/UBERON_0010314","structure with developmental contribution from neural crest")</f>
        <v/>
      </c>
      <c r="B4812" t="inlineStr">
        <is>
          <t>&lt;http://purl.obolibrary.org/obo/UBERON_0010314&gt;</t>
        </is>
      </c>
      <c r="C4812" t="inlineStr">
        <is>
          <t>shell of central subdivision of BNSTl</t>
        </is>
      </c>
      <c r="D4812" t="inlineStr">
        <is>
          <t>&lt;http://purl.obolibrary.org/obo/DHBA_266441469&gt;</t>
        </is>
      </c>
    </row>
    <row r="4813">
      <c r="A4813">
        <f>HYPERLINK("https://www.ebi.ac.uk/ols/ontologies/uberon/terms?iri=http://purl.obolibrary.org/obo/UBERON_0010314","structure with developmental contribution from neural crest")</f>
        <v/>
      </c>
      <c r="B4813" t="inlineStr">
        <is>
          <t>&lt;http://purl.obolibrary.org/obo/UBERON_0010314&gt;</t>
        </is>
      </c>
      <c r="C4813" t="inlineStr">
        <is>
          <t>medial subdivision of BNSTlc</t>
        </is>
      </c>
      <c r="D4813" t="inlineStr">
        <is>
          <t>&lt;http://purl.obolibrary.org/obo/DHBA_266441473&gt;</t>
        </is>
      </c>
    </row>
    <row r="4814">
      <c r="A4814">
        <f>HYPERLINK("https://www.ebi.ac.uk/ols/ontologies/uberon/terms?iri=http://purl.obolibrary.org/obo/UBERON_0010314","structure with developmental contribution from neural crest")</f>
        <v/>
      </c>
      <c r="B4814" t="inlineStr">
        <is>
          <t>&lt;http://purl.obolibrary.org/obo/UBERON_0010314&gt;</t>
        </is>
      </c>
      <c r="C4814" t="inlineStr">
        <is>
          <t>dorsal subdivision of BNSTlc</t>
        </is>
      </c>
      <c r="D4814" t="inlineStr">
        <is>
          <t>&lt;http://purl.obolibrary.org/obo/DHBA_266441477&gt;</t>
        </is>
      </c>
    </row>
    <row r="4815">
      <c r="A4815">
        <f>HYPERLINK("https://www.ebi.ac.uk/ols/ontologies/uberon/terms?iri=http://purl.obolibrary.org/obo/UBERON_0010314","structure with developmental contribution from neural crest")</f>
        <v/>
      </c>
      <c r="B4815" t="inlineStr">
        <is>
          <t>&lt;http://purl.obolibrary.org/obo/UBERON_0010314&gt;</t>
        </is>
      </c>
      <c r="C4815" t="inlineStr">
        <is>
          <t>ventral subdivision of BNSTlc</t>
        </is>
      </c>
      <c r="D4815" t="inlineStr">
        <is>
          <t>&lt;http://purl.obolibrary.org/obo/DHBA_266441481&gt;</t>
        </is>
      </c>
    </row>
    <row r="4816">
      <c r="A4816">
        <f>HYPERLINK("https://www.ebi.ac.uk/ols/ontologies/uberon/terms?iri=http://purl.obolibrary.org/obo/UBERON_0010314","structure with developmental contribution from neural crest")</f>
        <v/>
      </c>
      <c r="B4816" t="inlineStr">
        <is>
          <t>&lt;http://purl.obolibrary.org/obo/UBERON_0010314&gt;</t>
        </is>
      </c>
      <c r="C4816" t="inlineStr">
        <is>
          <t>caudal septal nucleus</t>
        </is>
      </c>
      <c r="D4816" t="inlineStr">
        <is>
          <t>&lt;http://purl.obolibrary.org/obo/DHBA_266441485&gt;</t>
        </is>
      </c>
    </row>
    <row r="4817">
      <c r="A4817">
        <f>HYPERLINK("https://www.ebi.ac.uk/ols/ontologies/uberon/terms?iri=http://purl.obolibrary.org/obo/UBERON_0010314","structure with developmental contribution from neural crest")</f>
        <v/>
      </c>
      <c r="B4817" t="inlineStr">
        <is>
          <t>&lt;http://purl.obolibrary.org/obo/UBERON_0010314&gt;</t>
        </is>
      </c>
      <c r="C4817" t="inlineStr">
        <is>
          <t>triangular septal nucleus</t>
        </is>
      </c>
      <c r="D4817" t="inlineStr">
        <is>
          <t>&lt;http://purl.obolibrary.org/obo/DHBA_266441491&gt;</t>
        </is>
      </c>
    </row>
    <row r="4818">
      <c r="A4818">
        <f>HYPERLINK("https://www.ebi.ac.uk/ols/ontologies/uberon/terms?iri=http://purl.obolibrary.org/obo/UBERON_0010314","structure with developmental contribution from neural crest")</f>
        <v/>
      </c>
      <c r="B4818" t="inlineStr">
        <is>
          <t>&lt;http://purl.obolibrary.org/obo/UBERON_0010314&gt;</t>
        </is>
      </c>
      <c r="C4818" t="inlineStr">
        <is>
          <t>lightly-stained parvocellular islands of SI</t>
        </is>
      </c>
      <c r="D4818" t="inlineStr">
        <is>
          <t>&lt;http://purl.obolibrary.org/obo/DHBA_266441495&gt;</t>
        </is>
      </c>
    </row>
    <row r="4819">
      <c r="A4819">
        <f>HYPERLINK("https://www.ebi.ac.uk/ols/ontologies/uberon/terms?iri=http://purl.obolibrary.org/obo/UBERON_0010314","structure with developmental contribution from neural crest")</f>
        <v/>
      </c>
      <c r="B4819" t="inlineStr">
        <is>
          <t>&lt;http://purl.obolibrary.org/obo/UBERON_0010314&gt;</t>
        </is>
      </c>
      <c r="C4819" t="inlineStr">
        <is>
          <t>darkly-stained nanocellular islands of SI</t>
        </is>
      </c>
      <c r="D4819" t="inlineStr">
        <is>
          <t>&lt;http://purl.obolibrary.org/obo/DHBA_266441499&gt;</t>
        </is>
      </c>
    </row>
    <row r="4820">
      <c r="A4820">
        <f>HYPERLINK("https://www.ebi.ac.uk/ols/ontologies/uberon/terms?iri=http://purl.obolibrary.org/obo/UBERON_0010314","structure with developmental contribution from neural crest")</f>
        <v/>
      </c>
      <c r="B4820" t="inlineStr">
        <is>
          <t>&lt;http://purl.obolibrary.org/obo/UBERON_0010314&gt;</t>
        </is>
      </c>
      <c r="C4820" t="inlineStr">
        <is>
          <t>body of cc, rostral portion</t>
        </is>
      </c>
      <c r="D4820" t="inlineStr">
        <is>
          <t>&lt;http://purl.obolibrary.org/obo/DHBA_266441567&gt;</t>
        </is>
      </c>
    </row>
    <row r="4821">
      <c r="A4821">
        <f>HYPERLINK("https://www.ebi.ac.uk/ols/ontologies/uberon/terms?iri=http://purl.obolibrary.org/obo/UBERON_0010314","structure with developmental contribution from neural crest")</f>
        <v/>
      </c>
      <c r="B4821" t="inlineStr">
        <is>
          <t>&lt;http://purl.obolibrary.org/obo/UBERON_0010314&gt;</t>
        </is>
      </c>
      <c r="C4821" t="inlineStr">
        <is>
          <t>body of cc, intermediate portion</t>
        </is>
      </c>
      <c r="D4821" t="inlineStr">
        <is>
          <t>&lt;http://purl.obolibrary.org/obo/DHBA_266441571&gt;</t>
        </is>
      </c>
    </row>
    <row r="4822">
      <c r="A4822">
        <f>HYPERLINK("https://www.ebi.ac.uk/ols/ontologies/uberon/terms?iri=http://purl.obolibrary.org/obo/UBERON_0010314","structure with developmental contribution from neural crest")</f>
        <v/>
      </c>
      <c r="B4822" t="inlineStr">
        <is>
          <t>&lt;http://purl.obolibrary.org/obo/UBERON_0010314&gt;</t>
        </is>
      </c>
      <c r="C4822" t="inlineStr">
        <is>
          <t xml:space="preserve">body of cc, caudal portion </t>
        </is>
      </c>
      <c r="D4822" t="inlineStr">
        <is>
          <t>&lt;http://purl.obolibrary.org/obo/DHBA_266441575&gt;</t>
        </is>
      </c>
    </row>
    <row r="4823">
      <c r="A4823">
        <f>HYPERLINK("https://www.ebi.ac.uk/ols/ontologies/uberon/terms?iri=http://purl.obolibrary.org/obo/UBERON_0010314","structure with developmental contribution from neural crest")</f>
        <v/>
      </c>
      <c r="B4823" t="inlineStr">
        <is>
          <t>&lt;http://purl.obolibrary.org/obo/UBERON_0010314&gt;</t>
        </is>
      </c>
      <c r="C4823" t="inlineStr">
        <is>
          <t>forceps inferior</t>
        </is>
      </c>
      <c r="D4823" t="inlineStr">
        <is>
          <t>&lt;http://purl.obolibrary.org/obo/DHBA_266441579&gt;</t>
        </is>
      </c>
    </row>
    <row r="4824">
      <c r="A4824">
        <f>HYPERLINK("https://www.ebi.ac.uk/ols/ontologies/uberon/terms?iri=http://purl.obolibrary.org/obo/UBERON_0010314","structure with developmental contribution from neural crest")</f>
        <v/>
      </c>
      <c r="B4824" t="inlineStr">
        <is>
          <t>&lt;http://purl.obolibrary.org/obo/UBERON_0010314&gt;</t>
        </is>
      </c>
      <c r="C4824" t="inlineStr">
        <is>
          <t>angular bundle</t>
        </is>
      </c>
      <c r="D4824" t="inlineStr">
        <is>
          <t>&lt;http://purl.obolibrary.org/obo/DHBA_266441587&gt;</t>
        </is>
      </c>
    </row>
    <row r="4825">
      <c r="A4825">
        <f>HYPERLINK("https://www.ebi.ac.uk/ols/ontologies/uberon/terms?iri=http://purl.obolibrary.org/obo/UBERON_0010314","structure with developmental contribution from neural crest")</f>
        <v/>
      </c>
      <c r="B4825" t="inlineStr">
        <is>
          <t>&lt;http://purl.obolibrary.org/obo/UBERON_0010314&gt;</t>
        </is>
      </c>
      <c r="C4825" t="inlineStr">
        <is>
          <t>ansa peduncularis</t>
        </is>
      </c>
      <c r="D4825" t="inlineStr">
        <is>
          <t>&lt;http://purl.obolibrary.org/obo/DHBA_266441591&gt;</t>
        </is>
      </c>
    </row>
    <row r="4826">
      <c r="A4826">
        <f>HYPERLINK("https://www.ebi.ac.uk/ols/ontologies/uberon/terms?iri=http://purl.obolibrary.org/obo/UBERON_0010314","structure with developmental contribution from neural crest")</f>
        <v/>
      </c>
      <c r="B4826" t="inlineStr">
        <is>
          <t>&lt;http://purl.obolibrary.org/obo/UBERON_0010314&gt;</t>
        </is>
      </c>
      <c r="C4826" t="inlineStr">
        <is>
          <t>corticobulbar tract, supracapsular part</t>
        </is>
      </c>
      <c r="D4826" t="inlineStr">
        <is>
          <t>&lt;http://purl.obolibrary.org/obo/DHBA_266441595&gt;</t>
        </is>
      </c>
    </row>
    <row r="4827">
      <c r="A4827">
        <f>HYPERLINK("https://www.ebi.ac.uk/ols/ontologies/uberon/terms?iri=http://purl.obolibrary.org/obo/UBERON_0010314","structure with developmental contribution from neural crest")</f>
        <v/>
      </c>
      <c r="B4827" t="inlineStr">
        <is>
          <t>&lt;http://purl.obolibrary.org/obo/UBERON_0010314&gt;</t>
        </is>
      </c>
      <c r="C4827" t="inlineStr">
        <is>
          <t>column of the fornix, rostral portion</t>
        </is>
      </c>
      <c r="D4827" t="inlineStr">
        <is>
          <t>&lt;http://purl.obolibrary.org/obo/DHBA_266441599&gt;</t>
        </is>
      </c>
    </row>
    <row r="4828">
      <c r="A4828">
        <f>HYPERLINK("https://www.ebi.ac.uk/ols/ontologies/uberon/terms?iri=http://purl.obolibrary.org/obo/UBERON_0010314","structure with developmental contribution from neural crest")</f>
        <v/>
      </c>
      <c r="B4828" t="inlineStr">
        <is>
          <t>&lt;http://purl.obolibrary.org/obo/UBERON_0010314&gt;</t>
        </is>
      </c>
      <c r="C4828" t="inlineStr">
        <is>
          <t>column of the fornix, caudal portion</t>
        </is>
      </c>
      <c r="D4828" t="inlineStr">
        <is>
          <t>&lt;http://purl.obolibrary.org/obo/DHBA_266441603&gt;</t>
        </is>
      </c>
    </row>
    <row r="4829">
      <c r="A4829">
        <f>HYPERLINK("https://www.ebi.ac.uk/ols/ontologies/uberon/terms?iri=http://purl.obolibrary.org/obo/UBERON_0010314","structure with developmental contribution from neural crest")</f>
        <v/>
      </c>
      <c r="B4829" t="inlineStr">
        <is>
          <t>&lt;http://purl.obolibrary.org/obo/UBERON_0010314&gt;</t>
        </is>
      </c>
      <c r="C4829" t="inlineStr">
        <is>
          <t>medial corticohypothalamic tract</t>
        </is>
      </c>
      <c r="D4829" t="inlineStr">
        <is>
          <t>&lt;http://purl.obolibrary.org/obo/DHBA_266441613&gt;</t>
        </is>
      </c>
    </row>
    <row r="4830">
      <c r="A4830">
        <f>HYPERLINK("https://www.ebi.ac.uk/ols/ontologies/uberon/terms?iri=http://purl.obolibrary.org/obo/UBERON_0010314","structure with developmental contribution from neural crest")</f>
        <v/>
      </c>
      <c r="B4830" t="inlineStr">
        <is>
          <t>&lt;http://purl.obolibrary.org/obo/UBERON_0010314&gt;</t>
        </is>
      </c>
      <c r="C4830" t="inlineStr">
        <is>
          <t xml:space="preserve">Meyer's loop of optic radiation </t>
        </is>
      </c>
      <c r="D4830" t="inlineStr">
        <is>
          <t>&lt;http://purl.obolibrary.org/obo/DHBA_266441617&gt;</t>
        </is>
      </c>
    </row>
    <row r="4831">
      <c r="A4831">
        <f>HYPERLINK("https://www.ebi.ac.uk/ols/ontologies/uberon/terms?iri=http://purl.obolibrary.org/obo/UBERON_0010314","structure with developmental contribution from neural crest")</f>
        <v/>
      </c>
      <c r="B4831" t="inlineStr">
        <is>
          <t>&lt;http://purl.obolibrary.org/obo/UBERON_0010314&gt;</t>
        </is>
      </c>
      <c r="C4831" t="inlineStr">
        <is>
          <t>orbito-polar tract</t>
        </is>
      </c>
      <c r="D4831" t="inlineStr">
        <is>
          <t>&lt;http://purl.obolibrary.org/obo/DHBA_266441625&gt;</t>
        </is>
      </c>
    </row>
    <row r="4832">
      <c r="A4832">
        <f>HYPERLINK("https://www.ebi.ac.uk/ols/ontologies/uberon/terms?iri=http://purl.obolibrary.org/obo/UBERON_0010314","structure with developmental contribution from neural crest")</f>
        <v/>
      </c>
      <c r="B4832" t="inlineStr">
        <is>
          <t>&lt;http://purl.obolibrary.org/obo/UBERON_0010314&gt;</t>
        </is>
      </c>
      <c r="C4832" t="inlineStr">
        <is>
          <t>perpendicular fasciculus</t>
        </is>
      </c>
      <c r="D4832" t="inlineStr">
        <is>
          <t>&lt;http://purl.obolibrary.org/obo/DHBA_266441629&gt;</t>
        </is>
      </c>
    </row>
    <row r="4833">
      <c r="A4833">
        <f>HYPERLINK("https://www.ebi.ac.uk/ols/ontologies/uberon/terms?iri=http://purl.obolibrary.org/obo/UBERON_0010314","structure with developmental contribution from neural crest")</f>
        <v/>
      </c>
      <c r="B4833" t="inlineStr">
        <is>
          <t>&lt;http://purl.obolibrary.org/obo/UBERON_0010314&gt;</t>
        </is>
      </c>
      <c r="C4833" t="inlineStr">
        <is>
          <t>superficial presubicular path</t>
        </is>
      </c>
      <c r="D4833" t="inlineStr">
        <is>
          <t>&lt;http://purl.obolibrary.org/obo/DHBA_266441637&gt;</t>
        </is>
      </c>
    </row>
    <row r="4834">
      <c r="A4834">
        <f>HYPERLINK("https://www.ebi.ac.uk/ols/ontologies/uberon/terms?iri=http://purl.obolibrary.org/obo/UBERON_0010314","structure with developmental contribution from neural crest")</f>
        <v/>
      </c>
      <c r="B4834" t="inlineStr">
        <is>
          <t>&lt;http://purl.obolibrary.org/obo/UBERON_0010314&gt;</t>
        </is>
      </c>
      <c r="C4834" t="inlineStr">
        <is>
          <t>superior longitudinal fasciculus, medial portion</t>
        </is>
      </c>
      <c r="D4834" t="inlineStr">
        <is>
          <t>&lt;http://purl.obolibrary.org/obo/DHBA_266441641&gt;</t>
        </is>
      </c>
    </row>
    <row r="4835">
      <c r="A4835">
        <f>HYPERLINK("https://www.ebi.ac.uk/ols/ontologies/uberon/terms?iri=http://purl.obolibrary.org/obo/UBERON_0010314","structure with developmental contribution from neural crest")</f>
        <v/>
      </c>
      <c r="B4835" t="inlineStr">
        <is>
          <t>&lt;http://purl.obolibrary.org/obo/UBERON_0010314&gt;</t>
        </is>
      </c>
      <c r="C4835" t="inlineStr">
        <is>
          <t>superior longitudinal fasciculus, intermediate portion</t>
        </is>
      </c>
      <c r="D4835" t="inlineStr">
        <is>
          <t>&lt;http://purl.obolibrary.org/obo/DHBA_266441645&gt;</t>
        </is>
      </c>
    </row>
    <row r="4836">
      <c r="A4836">
        <f>HYPERLINK("https://www.ebi.ac.uk/ols/ontologies/uberon/terms?iri=http://purl.obolibrary.org/obo/UBERON_0010314","structure with developmental contribution from neural crest")</f>
        <v/>
      </c>
      <c r="B4836" t="inlineStr">
        <is>
          <t>&lt;http://purl.obolibrary.org/obo/UBERON_0010314&gt;</t>
        </is>
      </c>
      <c r="C4836" t="inlineStr">
        <is>
          <t>superior longitudinal fasciculus, lateral portion</t>
        </is>
      </c>
      <c r="D4836" t="inlineStr">
        <is>
          <t>&lt;http://purl.obolibrary.org/obo/DHBA_266441649&gt;</t>
        </is>
      </c>
    </row>
    <row r="4837">
      <c r="A4837">
        <f>HYPERLINK("https://www.ebi.ac.uk/ols/ontologies/uberon/terms?iri=http://purl.obolibrary.org/obo/UBERON_0010314","structure with developmental contribution from neural crest")</f>
        <v/>
      </c>
      <c r="B4837" t="inlineStr">
        <is>
          <t>&lt;http://purl.obolibrary.org/obo/UBERON_0010314&gt;</t>
        </is>
      </c>
      <c r="C4837" t="inlineStr">
        <is>
          <t>temporopulvinar bundle</t>
        </is>
      </c>
      <c r="D4837" t="inlineStr">
        <is>
          <t>&lt;http://purl.obolibrary.org/obo/DHBA_266441653&gt;</t>
        </is>
      </c>
    </row>
    <row r="4838">
      <c r="A4838">
        <f>HYPERLINK("https://www.ebi.ac.uk/ols/ontologies/uberon/terms?iri=http://purl.obolibrary.org/obo/UBERON_0010314","structure with developmental contribution from neural crest")</f>
        <v/>
      </c>
      <c r="B4838" t="inlineStr">
        <is>
          <t>&lt;http://purl.obolibrary.org/obo/UBERON_0010314&gt;</t>
        </is>
      </c>
      <c r="C4838" t="inlineStr">
        <is>
          <t>atrium of lateral ventricle</t>
        </is>
      </c>
      <c r="D4838" t="inlineStr">
        <is>
          <t>&lt;http://purl.obolibrary.org/obo/DHBA_266441657&gt;</t>
        </is>
      </c>
    </row>
    <row r="4839">
      <c r="A4839">
        <f>HYPERLINK("https://www.ebi.ac.uk/ols/ontologies/uberon/terms?iri=http://purl.obolibrary.org/obo/UBERON_0010314","structure with developmental contribution from neural crest")</f>
        <v/>
      </c>
      <c r="B4839" t="inlineStr">
        <is>
          <t>&lt;http://purl.obolibrary.org/obo/UBERON_0010314&gt;</t>
        </is>
      </c>
      <c r="C4839" t="inlineStr">
        <is>
          <t>subicular complex</t>
        </is>
      </c>
      <c r="D4839" t="inlineStr">
        <is>
          <t>&lt;http://purl.obolibrary.org/obo/DHBA_266441673&gt;</t>
        </is>
      </c>
    </row>
    <row r="4840">
      <c r="A4840">
        <f>HYPERLINK("https://www.ebi.ac.uk/ols/ontologies/uberon/terms?iri=http://purl.obolibrary.org/obo/UBERON_0010314","structure with developmental contribution from neural crest")</f>
        <v/>
      </c>
      <c r="B4840" t="inlineStr">
        <is>
          <t>&lt;http://purl.obolibrary.org/obo/UBERON_0010314&gt;</t>
        </is>
      </c>
      <c r="C4840" t="inlineStr">
        <is>
          <t>frontal pontine fibers, midbrain portion</t>
        </is>
      </c>
      <c r="D4840" t="inlineStr">
        <is>
          <t>&lt;http://purl.obolibrary.org/obo/DHBA_266441693&gt;</t>
        </is>
      </c>
    </row>
    <row r="4841">
      <c r="A4841">
        <f>HYPERLINK("https://www.ebi.ac.uk/ols/ontologies/uberon/terms?iri=http://purl.obolibrary.org/obo/UBERON_0010314","structure with developmental contribution from neural crest")</f>
        <v/>
      </c>
      <c r="B4841" t="inlineStr">
        <is>
          <t>&lt;http://purl.obolibrary.org/obo/UBERON_0010314&gt;</t>
        </is>
      </c>
      <c r="C4841" t="inlineStr">
        <is>
          <t>parieto-occipito-temporal pontine fibers, midbrain portion</t>
        </is>
      </c>
      <c r="D4841" t="inlineStr">
        <is>
          <t>&lt;http://purl.obolibrary.org/obo/DHBA_266441697&gt;</t>
        </is>
      </c>
    </row>
    <row r="4842">
      <c r="A4842">
        <f>HYPERLINK("https://www.ebi.ac.uk/ols/ontologies/uberon/terms?iri=http://purl.obolibrary.org/obo/UBERON_0010314","structure with developmental contribution from neural crest")</f>
        <v/>
      </c>
      <c r="B4842" t="inlineStr">
        <is>
          <t>&lt;http://purl.obolibrary.org/obo/UBERON_0010314&gt;</t>
        </is>
      </c>
      <c r="C4842" t="inlineStr">
        <is>
          <t>corticobulbar tract, midbrain portion</t>
        </is>
      </c>
      <c r="D4842" t="inlineStr">
        <is>
          <t>&lt;http://purl.obolibrary.org/obo/DHBA_266441701&gt;</t>
        </is>
      </c>
    </row>
    <row r="4843">
      <c r="A4843">
        <f>HYPERLINK("https://www.ebi.ac.uk/ols/ontologies/uberon/terms?iri=http://purl.obolibrary.org/obo/UBERON_0010314","structure with developmental contribution from neural crest")</f>
        <v/>
      </c>
      <c r="B4843" t="inlineStr">
        <is>
          <t>&lt;http://purl.obolibrary.org/obo/UBERON_0010314&gt;</t>
        </is>
      </c>
      <c r="C4843" t="inlineStr">
        <is>
          <t>preolivary nucleus</t>
        </is>
      </c>
      <c r="D4843" t="inlineStr">
        <is>
          <t>&lt;http://purl.obolibrary.org/obo/DHBA_266441709&gt;</t>
        </is>
      </c>
    </row>
    <row r="4844">
      <c r="A4844">
        <f>HYPERLINK("https://www.ebi.ac.uk/ols/ontologies/uberon/terms?iri=http://purl.obolibrary.org/obo/UBERON_0010314","structure with developmental contribution from neural crest")</f>
        <v/>
      </c>
      <c r="B4844" t="inlineStr">
        <is>
          <t>&lt;http://purl.obolibrary.org/obo/UBERON_0010314&gt;</t>
        </is>
      </c>
      <c r="C4844" t="inlineStr">
        <is>
          <t>linear nucleus of hindbrain</t>
        </is>
      </c>
      <c r="D4844" t="inlineStr">
        <is>
          <t>&lt;http://purl.obolibrary.org/obo/DHBA_266441717&gt;</t>
        </is>
      </c>
    </row>
    <row r="4845">
      <c r="A4845">
        <f>HYPERLINK("https://www.ebi.ac.uk/ols/ontologies/uberon/terms?iri=http://purl.obolibrary.org/obo/UBERON_0010314","structure with developmental contribution from neural crest")</f>
        <v/>
      </c>
      <c r="B4845" t="inlineStr">
        <is>
          <t>&lt;http://purl.obolibrary.org/obo/UBERON_0010314&gt;</t>
        </is>
      </c>
      <c r="C4845" t="inlineStr">
        <is>
          <t>cortico-pontine fibers, pontine part</t>
        </is>
      </c>
      <c r="D4845" t="inlineStr">
        <is>
          <t>&lt;http://purl.obolibrary.org/obo/DHBA_266441721&gt;</t>
        </is>
      </c>
    </row>
    <row r="4846">
      <c r="A4846">
        <f>HYPERLINK("https://www.ebi.ac.uk/ols/ontologies/uberon/terms?iri=http://purl.obolibrary.org/obo/UBERON_0010314","structure with developmental contribution from neural crest")</f>
        <v/>
      </c>
      <c r="B4846" t="inlineStr">
        <is>
          <t>&lt;http://purl.obolibrary.org/obo/UBERON_0010314&gt;</t>
        </is>
      </c>
      <c r="C4846" t="inlineStr">
        <is>
          <t>uncinate (hooked) bundle of cerebellum</t>
        </is>
      </c>
      <c r="D4846" t="inlineStr">
        <is>
          <t>&lt;http://purl.obolibrary.org/obo/DHBA_266441725&gt;</t>
        </is>
      </c>
    </row>
    <row r="4847">
      <c r="A4847">
        <f>HYPERLINK("https://www.ebi.ac.uk/ols/ontologies/uberon/terms?iri=http://purl.obolibrary.org/obo/UBERON_0010314","structure with developmental contribution from neural crest")</f>
        <v/>
      </c>
      <c r="B4847" t="inlineStr">
        <is>
          <t>&lt;http://purl.obolibrary.org/obo/UBERON_0010314&gt;</t>
        </is>
      </c>
      <c r="C4847" t="inlineStr">
        <is>
          <t>blood vessels of hindbrain</t>
        </is>
      </c>
      <c r="D4847" t="inlineStr">
        <is>
          <t>&lt;http://purl.obolibrary.org/obo/DHBA_266441737&gt;</t>
        </is>
      </c>
    </row>
    <row r="4848">
      <c r="A4848">
        <f>HYPERLINK("https://www.ebi.ac.uk/ols/ontologies/uberon/terms?iri=http://purl.obolibrary.org/obo/UBERON_0010314","structure with developmental contribution from neural crest")</f>
        <v/>
      </c>
      <c r="B4848" t="inlineStr">
        <is>
          <t>&lt;http://purl.obolibrary.org/obo/UBERON_0010314&gt;</t>
        </is>
      </c>
      <c r="C4848" t="inlineStr">
        <is>
          <t>intraparietal subdivision of area 7 (A7ip)</t>
        </is>
      </c>
      <c r="D4848" t="inlineStr">
        <is>
          <t>&lt;http://purl.obolibrary.org/obo/DHBA_267498979&gt;</t>
        </is>
      </c>
    </row>
    <row r="4849">
      <c r="A4849">
        <f>HYPERLINK("https://www.ebi.ac.uk/ols/ontologies/uberon/terms?iri=http://purl.obolibrary.org/obo/UBERON_0010314","structure with developmental contribution from neural crest")</f>
        <v/>
      </c>
      <c r="B4849" t="inlineStr">
        <is>
          <t>&lt;http://purl.obolibrary.org/obo/UBERON_0010314&gt;</t>
        </is>
      </c>
      <c r="C4849" t="inlineStr">
        <is>
          <t>area 7ip, rostral part (A7ipr)</t>
        </is>
      </c>
      <c r="D4849" t="inlineStr">
        <is>
          <t>&lt;http://purl.obolibrary.org/obo/DHBA_267498983&gt;</t>
        </is>
      </c>
    </row>
    <row r="4850">
      <c r="A4850">
        <f>HYPERLINK("https://www.ebi.ac.uk/ols/ontologies/uberon/terms?iri=http://purl.obolibrary.org/obo/UBERON_0010314","structure with developmental contribution from neural crest")</f>
        <v/>
      </c>
      <c r="B4850" t="inlineStr">
        <is>
          <t>&lt;http://purl.obolibrary.org/obo/UBERON_0010314&gt;</t>
        </is>
      </c>
      <c r="C4850" t="inlineStr">
        <is>
          <t>layer I of area 7ipr</t>
        </is>
      </c>
      <c r="D4850" t="inlineStr">
        <is>
          <t>&lt;http://purl.obolibrary.org/obo/DHBA_267498987&gt;</t>
        </is>
      </c>
    </row>
    <row r="4851">
      <c r="A4851">
        <f>HYPERLINK("https://www.ebi.ac.uk/ols/ontologies/uberon/terms?iri=http://purl.obolibrary.org/obo/UBERON_0010314","structure with developmental contribution from neural crest")</f>
        <v/>
      </c>
      <c r="B4851" t="inlineStr">
        <is>
          <t>&lt;http://purl.obolibrary.org/obo/UBERON_0010314&gt;</t>
        </is>
      </c>
      <c r="C4851" t="inlineStr">
        <is>
          <t>layer II of area 7ipr</t>
        </is>
      </c>
      <c r="D4851" t="inlineStr">
        <is>
          <t>&lt;http://purl.obolibrary.org/obo/DHBA_267498991&gt;</t>
        </is>
      </c>
    </row>
    <row r="4852">
      <c r="A4852">
        <f>HYPERLINK("https://www.ebi.ac.uk/ols/ontologies/uberon/terms?iri=http://purl.obolibrary.org/obo/UBERON_0010314","structure with developmental contribution from neural crest")</f>
        <v/>
      </c>
      <c r="B4852" t="inlineStr">
        <is>
          <t>&lt;http://purl.obolibrary.org/obo/UBERON_0010314&gt;</t>
        </is>
      </c>
      <c r="C4852" t="inlineStr">
        <is>
          <t>layer III of area 7ipr</t>
        </is>
      </c>
      <c r="D4852" t="inlineStr">
        <is>
          <t>&lt;http://purl.obolibrary.org/obo/DHBA_267498995&gt;</t>
        </is>
      </c>
    </row>
    <row r="4853">
      <c r="A4853">
        <f>HYPERLINK("https://www.ebi.ac.uk/ols/ontologies/uberon/terms?iri=http://purl.obolibrary.org/obo/UBERON_0010314","structure with developmental contribution from neural crest")</f>
        <v/>
      </c>
      <c r="B4853" t="inlineStr">
        <is>
          <t>&lt;http://purl.obolibrary.org/obo/UBERON_0010314&gt;</t>
        </is>
      </c>
      <c r="C4853" t="inlineStr">
        <is>
          <t>layer IV of area 7ipr</t>
        </is>
      </c>
      <c r="D4853" t="inlineStr">
        <is>
          <t>&lt;http://purl.obolibrary.org/obo/DHBA_267498999&gt;</t>
        </is>
      </c>
    </row>
    <row r="4854">
      <c r="A4854">
        <f>HYPERLINK("https://www.ebi.ac.uk/ols/ontologies/uberon/terms?iri=http://purl.obolibrary.org/obo/UBERON_0010314","structure with developmental contribution from neural crest")</f>
        <v/>
      </c>
      <c r="B4854" t="inlineStr">
        <is>
          <t>&lt;http://purl.obolibrary.org/obo/UBERON_0010314&gt;</t>
        </is>
      </c>
      <c r="C4854" t="inlineStr">
        <is>
          <t>layer V of area 7ipr</t>
        </is>
      </c>
      <c r="D4854" t="inlineStr">
        <is>
          <t>&lt;http://purl.obolibrary.org/obo/DHBA_267499003&gt;</t>
        </is>
      </c>
    </row>
    <row r="4855">
      <c r="A4855">
        <f>HYPERLINK("https://www.ebi.ac.uk/ols/ontologies/uberon/terms?iri=http://purl.obolibrary.org/obo/UBERON_0010314","structure with developmental contribution from neural crest")</f>
        <v/>
      </c>
      <c r="B4855" t="inlineStr">
        <is>
          <t>&lt;http://purl.obolibrary.org/obo/UBERON_0010314&gt;</t>
        </is>
      </c>
      <c r="C4855" t="inlineStr">
        <is>
          <t>layer VI of area 7ipr</t>
        </is>
      </c>
      <c r="D4855" t="inlineStr">
        <is>
          <t>&lt;http://purl.obolibrary.org/obo/DHBA_267499007&gt;</t>
        </is>
      </c>
    </row>
    <row r="4856">
      <c r="A4856">
        <f>HYPERLINK("https://www.ebi.ac.uk/ols/ontologies/uberon/terms?iri=http://purl.obolibrary.org/obo/UBERON_0010314","structure with developmental contribution from neural crest")</f>
        <v/>
      </c>
      <c r="B4856" t="inlineStr">
        <is>
          <t>&lt;http://purl.obolibrary.org/obo/UBERON_0010314&gt;</t>
        </is>
      </c>
      <c r="C4856" t="inlineStr">
        <is>
          <t>area 7ip, caudal part (A7ipc)</t>
        </is>
      </c>
      <c r="D4856" t="inlineStr">
        <is>
          <t>&lt;http://purl.obolibrary.org/obo/DHBA_267499011&gt;</t>
        </is>
      </c>
    </row>
    <row r="4857">
      <c r="A4857">
        <f>HYPERLINK("https://www.ebi.ac.uk/ols/ontologies/uberon/terms?iri=http://purl.obolibrary.org/obo/UBERON_0010314","structure with developmental contribution from neural crest")</f>
        <v/>
      </c>
      <c r="B4857" t="inlineStr">
        <is>
          <t>&lt;http://purl.obolibrary.org/obo/UBERON_0010314&gt;</t>
        </is>
      </c>
      <c r="C4857" t="inlineStr">
        <is>
          <t>layer I of area 7ipc</t>
        </is>
      </c>
      <c r="D4857" t="inlineStr">
        <is>
          <t>&lt;http://purl.obolibrary.org/obo/DHBA_267499015&gt;</t>
        </is>
      </c>
    </row>
    <row r="4858">
      <c r="A4858">
        <f>HYPERLINK("https://www.ebi.ac.uk/ols/ontologies/uberon/terms?iri=http://purl.obolibrary.org/obo/UBERON_0010314","structure with developmental contribution from neural crest")</f>
        <v/>
      </c>
      <c r="B4858" t="inlineStr">
        <is>
          <t>&lt;http://purl.obolibrary.org/obo/UBERON_0010314&gt;</t>
        </is>
      </c>
      <c r="C4858" t="inlineStr">
        <is>
          <t>layer II of area 7ipc</t>
        </is>
      </c>
      <c r="D4858" t="inlineStr">
        <is>
          <t>&lt;http://purl.obolibrary.org/obo/DHBA_267499019&gt;</t>
        </is>
      </c>
    </row>
    <row r="4859">
      <c r="A4859">
        <f>HYPERLINK("https://www.ebi.ac.uk/ols/ontologies/uberon/terms?iri=http://purl.obolibrary.org/obo/UBERON_0010314","structure with developmental contribution from neural crest")</f>
        <v/>
      </c>
      <c r="B4859" t="inlineStr">
        <is>
          <t>&lt;http://purl.obolibrary.org/obo/UBERON_0010314&gt;</t>
        </is>
      </c>
      <c r="C4859" t="inlineStr">
        <is>
          <t>layer III of area 7ipc</t>
        </is>
      </c>
      <c r="D4859" t="inlineStr">
        <is>
          <t>&lt;http://purl.obolibrary.org/obo/DHBA_267499023&gt;</t>
        </is>
      </c>
    </row>
    <row r="4860">
      <c r="A4860">
        <f>HYPERLINK("https://www.ebi.ac.uk/ols/ontologies/uberon/terms?iri=http://purl.obolibrary.org/obo/UBERON_0010314","structure with developmental contribution from neural crest")</f>
        <v/>
      </c>
      <c r="B4860" t="inlineStr">
        <is>
          <t>&lt;http://purl.obolibrary.org/obo/UBERON_0010314&gt;</t>
        </is>
      </c>
      <c r="C4860" t="inlineStr">
        <is>
          <t>layer IV of area 7ipc</t>
        </is>
      </c>
      <c r="D4860" t="inlineStr">
        <is>
          <t>&lt;http://purl.obolibrary.org/obo/DHBA_267499027&gt;</t>
        </is>
      </c>
    </row>
    <row r="4861">
      <c r="A4861">
        <f>HYPERLINK("https://www.ebi.ac.uk/ols/ontologies/uberon/terms?iri=http://purl.obolibrary.org/obo/UBERON_0010314","structure with developmental contribution from neural crest")</f>
        <v/>
      </c>
      <c r="B4861" t="inlineStr">
        <is>
          <t>&lt;http://purl.obolibrary.org/obo/UBERON_0010314&gt;</t>
        </is>
      </c>
      <c r="C4861" t="inlineStr">
        <is>
          <t>layer V of area 7ipc</t>
        </is>
      </c>
      <c r="D4861" t="inlineStr">
        <is>
          <t>&lt;http://purl.obolibrary.org/obo/DHBA_267499031&gt;</t>
        </is>
      </c>
    </row>
    <row r="4862">
      <c r="A4862">
        <f>HYPERLINK("https://www.ebi.ac.uk/ols/ontologies/uberon/terms?iri=http://purl.obolibrary.org/obo/UBERON_0010314","structure with developmental contribution from neural crest")</f>
        <v/>
      </c>
      <c r="B4862" t="inlineStr">
        <is>
          <t>&lt;http://purl.obolibrary.org/obo/UBERON_0010314&gt;</t>
        </is>
      </c>
      <c r="C4862" t="inlineStr">
        <is>
          <t>layer VI of area 7ipc</t>
        </is>
      </c>
      <c r="D4862" t="inlineStr">
        <is>
          <t>&lt;http://purl.obolibrary.org/obo/DHBA_267499035&gt;</t>
        </is>
      </c>
    </row>
    <row r="4863">
      <c r="A4863">
        <f>HYPERLINK("https://www.ebi.ac.uk/ols/ontologies/uberon/terms?iri=http://purl.obolibrary.org/obo/UBERON_0010314","structure with developmental contribution from neural crest")</f>
        <v/>
      </c>
      <c r="B4863" t="inlineStr">
        <is>
          <t>&lt;http://purl.obolibrary.org/obo/UBERON_0010314&gt;</t>
        </is>
      </c>
      <c r="C4863" t="inlineStr">
        <is>
          <t>area V5 (middle temporal area)</t>
        </is>
      </c>
      <c r="D4863" t="inlineStr">
        <is>
          <t>&lt;http://purl.obolibrary.org/obo/DHBA_267499039&gt;</t>
        </is>
      </c>
    </row>
    <row r="4864">
      <c r="A4864">
        <f>HYPERLINK("https://www.ebi.ac.uk/ols/ontologies/uberon/terms?iri=http://purl.obolibrary.org/obo/UBERON_0010314","structure with developmental contribution from neural crest")</f>
        <v/>
      </c>
      <c r="B4864" t="inlineStr">
        <is>
          <t>&lt;http://purl.obolibrary.org/obo/UBERON_0010314&gt;</t>
        </is>
      </c>
      <c r="C4864" t="inlineStr">
        <is>
          <t>layer I of area V5/MT</t>
        </is>
      </c>
      <c r="D4864" t="inlineStr">
        <is>
          <t>&lt;http://purl.obolibrary.org/obo/DHBA_267499043&gt;</t>
        </is>
      </c>
    </row>
    <row r="4865">
      <c r="A4865">
        <f>HYPERLINK("https://www.ebi.ac.uk/ols/ontologies/uberon/terms?iri=http://purl.obolibrary.org/obo/UBERON_0010314","structure with developmental contribution from neural crest")</f>
        <v/>
      </c>
      <c r="B4865" t="inlineStr">
        <is>
          <t>&lt;http://purl.obolibrary.org/obo/UBERON_0010314&gt;</t>
        </is>
      </c>
      <c r="C4865" t="inlineStr">
        <is>
          <t>layer II of area V5/MT</t>
        </is>
      </c>
      <c r="D4865" t="inlineStr">
        <is>
          <t>&lt;http://purl.obolibrary.org/obo/DHBA_267499047&gt;</t>
        </is>
      </c>
    </row>
    <row r="4866">
      <c r="A4866">
        <f>HYPERLINK("https://www.ebi.ac.uk/ols/ontologies/uberon/terms?iri=http://purl.obolibrary.org/obo/UBERON_0010314","structure with developmental contribution from neural crest")</f>
        <v/>
      </c>
      <c r="B4866" t="inlineStr">
        <is>
          <t>&lt;http://purl.obolibrary.org/obo/UBERON_0010314&gt;</t>
        </is>
      </c>
      <c r="C4866" t="inlineStr">
        <is>
          <t>layer III of area V5/MT</t>
        </is>
      </c>
      <c r="D4866" t="inlineStr">
        <is>
          <t>&lt;http://purl.obolibrary.org/obo/DHBA_267499051&gt;</t>
        </is>
      </c>
    </row>
    <row r="4867">
      <c r="A4867">
        <f>HYPERLINK("https://www.ebi.ac.uk/ols/ontologies/uberon/terms?iri=http://purl.obolibrary.org/obo/UBERON_0010314","structure with developmental contribution from neural crest")</f>
        <v/>
      </c>
      <c r="B4867" t="inlineStr">
        <is>
          <t>&lt;http://purl.obolibrary.org/obo/UBERON_0010314&gt;</t>
        </is>
      </c>
      <c r="C4867" t="inlineStr">
        <is>
          <t>layer IV of area V5/MT</t>
        </is>
      </c>
      <c r="D4867" t="inlineStr">
        <is>
          <t>&lt;http://purl.obolibrary.org/obo/DHBA_267499055&gt;</t>
        </is>
      </c>
    </row>
    <row r="4868">
      <c r="A4868">
        <f>HYPERLINK("https://www.ebi.ac.uk/ols/ontologies/uberon/terms?iri=http://purl.obolibrary.org/obo/UBERON_0010314","structure with developmental contribution from neural crest")</f>
        <v/>
      </c>
      <c r="B4868" t="inlineStr">
        <is>
          <t>&lt;http://purl.obolibrary.org/obo/UBERON_0010314&gt;</t>
        </is>
      </c>
      <c r="C4868" t="inlineStr">
        <is>
          <t>layer V of area V5/MT</t>
        </is>
      </c>
      <c r="D4868" t="inlineStr">
        <is>
          <t>&lt;http://purl.obolibrary.org/obo/DHBA_267499059&gt;</t>
        </is>
      </c>
    </row>
    <row r="4869">
      <c r="A4869">
        <f>HYPERLINK("https://www.ebi.ac.uk/ols/ontologies/uberon/terms?iri=http://purl.obolibrary.org/obo/UBERON_0010314","structure with developmental contribution from neural crest")</f>
        <v/>
      </c>
      <c r="B4869" t="inlineStr">
        <is>
          <t>&lt;http://purl.obolibrary.org/obo/UBERON_0010314&gt;</t>
        </is>
      </c>
      <c r="C4869" t="inlineStr">
        <is>
          <t>layer VI of area V5/MT</t>
        </is>
      </c>
      <c r="D4869" t="inlineStr">
        <is>
          <t>&lt;http://purl.obolibrary.org/obo/DHBA_267499063&gt;</t>
        </is>
      </c>
    </row>
    <row r="4870">
      <c r="A4870">
        <f>HYPERLINK("https://www.ebi.ac.uk/ols/ontologies/uberon/terms?iri=http://purl.obolibrary.org/obo/UBERON_0010314","structure with developmental contribution from neural crest")</f>
        <v/>
      </c>
      <c r="B4870" t="inlineStr">
        <is>
          <t>&lt;http://purl.obolibrary.org/obo/UBERON_0010314&gt;</t>
        </is>
      </c>
      <c r="C4870" t="inlineStr">
        <is>
          <t xml:space="preserve">lateral occipito-temporal area </t>
        </is>
      </c>
      <c r="D4870" t="inlineStr">
        <is>
          <t>&lt;http://purl.obolibrary.org/obo/DHBA_267499067&gt;</t>
        </is>
      </c>
    </row>
    <row r="4871">
      <c r="A4871">
        <f>HYPERLINK("https://www.ebi.ac.uk/ols/ontologies/uberon/terms?iri=http://purl.obolibrary.org/obo/UBERON_0010314","structure with developmental contribution from neural crest")</f>
        <v/>
      </c>
      <c r="B4871" t="inlineStr">
        <is>
          <t>&lt;http://purl.obolibrary.org/obo/UBERON_0010314&gt;</t>
        </is>
      </c>
      <c r="C4871" t="inlineStr">
        <is>
          <t>layer I of area LO</t>
        </is>
      </c>
      <c r="D4871" t="inlineStr">
        <is>
          <t>&lt;http://purl.obolibrary.org/obo/DHBA_267499071&gt;</t>
        </is>
      </c>
    </row>
    <row r="4872">
      <c r="A4872">
        <f>HYPERLINK("https://www.ebi.ac.uk/ols/ontologies/uberon/terms?iri=http://purl.obolibrary.org/obo/UBERON_0010314","structure with developmental contribution from neural crest")</f>
        <v/>
      </c>
      <c r="B4872" t="inlineStr">
        <is>
          <t>&lt;http://purl.obolibrary.org/obo/UBERON_0010314&gt;</t>
        </is>
      </c>
      <c r="C4872" t="inlineStr">
        <is>
          <t>layer II of area LO</t>
        </is>
      </c>
      <c r="D4872" t="inlineStr">
        <is>
          <t>&lt;http://purl.obolibrary.org/obo/DHBA_267499075&gt;</t>
        </is>
      </c>
    </row>
    <row r="4873">
      <c r="A4873">
        <f>HYPERLINK("https://www.ebi.ac.uk/ols/ontologies/uberon/terms?iri=http://purl.obolibrary.org/obo/UBERON_0010314","structure with developmental contribution from neural crest")</f>
        <v/>
      </c>
      <c r="B4873" t="inlineStr">
        <is>
          <t>&lt;http://purl.obolibrary.org/obo/UBERON_0010314&gt;</t>
        </is>
      </c>
      <c r="C4873" t="inlineStr">
        <is>
          <t>layer III of area LO</t>
        </is>
      </c>
      <c r="D4873" t="inlineStr">
        <is>
          <t>&lt;http://purl.obolibrary.org/obo/DHBA_267499079&gt;</t>
        </is>
      </c>
    </row>
    <row r="4874">
      <c r="A4874">
        <f>HYPERLINK("https://www.ebi.ac.uk/ols/ontologies/uberon/terms?iri=http://purl.obolibrary.org/obo/UBERON_0010314","structure with developmental contribution from neural crest")</f>
        <v/>
      </c>
      <c r="B4874" t="inlineStr">
        <is>
          <t>&lt;http://purl.obolibrary.org/obo/UBERON_0010314&gt;</t>
        </is>
      </c>
      <c r="C4874" t="inlineStr">
        <is>
          <t>layer IV of area LO</t>
        </is>
      </c>
      <c r="D4874" t="inlineStr">
        <is>
          <t>&lt;http://purl.obolibrary.org/obo/DHBA_267499083&gt;</t>
        </is>
      </c>
    </row>
    <row r="4875">
      <c r="A4875">
        <f>HYPERLINK("https://www.ebi.ac.uk/ols/ontologies/uberon/terms?iri=http://purl.obolibrary.org/obo/UBERON_0010314","structure with developmental contribution from neural crest")</f>
        <v/>
      </c>
      <c r="B4875" t="inlineStr">
        <is>
          <t>&lt;http://purl.obolibrary.org/obo/UBERON_0010314&gt;</t>
        </is>
      </c>
      <c r="C4875" t="inlineStr">
        <is>
          <t>layer V of area LO</t>
        </is>
      </c>
      <c r="D4875" t="inlineStr">
        <is>
          <t>&lt;http://purl.obolibrary.org/obo/DHBA_267499087&gt;</t>
        </is>
      </c>
    </row>
    <row r="4876">
      <c r="A4876">
        <f>HYPERLINK("https://www.ebi.ac.uk/ols/ontologies/uberon/terms?iri=http://purl.obolibrary.org/obo/UBERON_0010314","structure with developmental contribution from neural crest")</f>
        <v/>
      </c>
      <c r="B4876" t="inlineStr">
        <is>
          <t>&lt;http://purl.obolibrary.org/obo/UBERON_0010314&gt;</t>
        </is>
      </c>
      <c r="C4876" t="inlineStr">
        <is>
          <t>layer VI of area LO</t>
        </is>
      </c>
      <c r="D4876" t="inlineStr">
        <is>
          <t>&lt;http://purl.obolibrary.org/obo/DHBA_267499091&gt;</t>
        </is>
      </c>
    </row>
    <row r="4877">
      <c r="A4877">
        <f>HYPERLINK("https://www.ebi.ac.uk/ols/ontologies/uberon/terms?iri=http://purl.obolibrary.org/obo/UBERON_0010314","structure with developmental contribution from neural crest")</f>
        <v/>
      </c>
      <c r="B4877" t="inlineStr">
        <is>
          <t>&lt;http://purl.obolibrary.org/obo/UBERON_0010314&gt;</t>
        </is>
      </c>
      <c r="C4877" t="inlineStr">
        <is>
          <t xml:space="preserve">area V3B of peristriate cortex </t>
        </is>
      </c>
      <c r="D4877" t="inlineStr">
        <is>
          <t>&lt;http://purl.obolibrary.org/obo/DHBA_267499095&gt;</t>
        </is>
      </c>
    </row>
    <row r="4878">
      <c r="A4878">
        <f>HYPERLINK("https://www.ebi.ac.uk/ols/ontologies/uberon/terms?iri=http://purl.obolibrary.org/obo/UBERON_0010314","structure with developmental contribution from neural crest")</f>
        <v/>
      </c>
      <c r="B4878" t="inlineStr">
        <is>
          <t>&lt;http://purl.obolibrary.org/obo/UBERON_0010314&gt;</t>
        </is>
      </c>
      <c r="C4878" t="inlineStr">
        <is>
          <t>layer I of area V3B</t>
        </is>
      </c>
      <c r="D4878" t="inlineStr">
        <is>
          <t>&lt;http://purl.obolibrary.org/obo/DHBA_267499099&gt;</t>
        </is>
      </c>
    </row>
    <row r="4879">
      <c r="A4879">
        <f>HYPERLINK("https://www.ebi.ac.uk/ols/ontologies/uberon/terms?iri=http://purl.obolibrary.org/obo/UBERON_0010314","structure with developmental contribution from neural crest")</f>
        <v/>
      </c>
      <c r="B4879" t="inlineStr">
        <is>
          <t>&lt;http://purl.obolibrary.org/obo/UBERON_0010314&gt;</t>
        </is>
      </c>
      <c r="C4879" t="inlineStr">
        <is>
          <t>layer II of area V3B</t>
        </is>
      </c>
      <c r="D4879" t="inlineStr">
        <is>
          <t>&lt;http://purl.obolibrary.org/obo/DHBA_267499103&gt;</t>
        </is>
      </c>
    </row>
    <row r="4880">
      <c r="A4880">
        <f>HYPERLINK("https://www.ebi.ac.uk/ols/ontologies/uberon/terms?iri=http://purl.obolibrary.org/obo/UBERON_0010314","structure with developmental contribution from neural crest")</f>
        <v/>
      </c>
      <c r="B4880" t="inlineStr">
        <is>
          <t>&lt;http://purl.obolibrary.org/obo/UBERON_0010314&gt;</t>
        </is>
      </c>
      <c r="C4880" t="inlineStr">
        <is>
          <t>layer III of area V3B</t>
        </is>
      </c>
      <c r="D4880" t="inlineStr">
        <is>
          <t>&lt;http://purl.obolibrary.org/obo/DHBA_267499107&gt;</t>
        </is>
      </c>
    </row>
    <row r="4881">
      <c r="A4881">
        <f>HYPERLINK("https://www.ebi.ac.uk/ols/ontologies/uberon/terms?iri=http://purl.obolibrary.org/obo/UBERON_0010314","structure with developmental contribution from neural crest")</f>
        <v/>
      </c>
      <c r="B4881" t="inlineStr">
        <is>
          <t>&lt;http://purl.obolibrary.org/obo/UBERON_0010314&gt;</t>
        </is>
      </c>
      <c r="C4881" t="inlineStr">
        <is>
          <t>layer IV of area V3B</t>
        </is>
      </c>
      <c r="D4881" t="inlineStr">
        <is>
          <t>&lt;http://purl.obolibrary.org/obo/DHBA_267499111&gt;</t>
        </is>
      </c>
    </row>
    <row r="4882">
      <c r="A4882">
        <f>HYPERLINK("https://www.ebi.ac.uk/ols/ontologies/uberon/terms?iri=http://purl.obolibrary.org/obo/UBERON_0010314","structure with developmental contribution from neural crest")</f>
        <v/>
      </c>
      <c r="B4882" t="inlineStr">
        <is>
          <t>&lt;http://purl.obolibrary.org/obo/UBERON_0010314&gt;</t>
        </is>
      </c>
      <c r="C4882" t="inlineStr">
        <is>
          <t>layer V of area V3B</t>
        </is>
      </c>
      <c r="D4882" t="inlineStr">
        <is>
          <t>&lt;http://purl.obolibrary.org/obo/DHBA_267499115&gt;</t>
        </is>
      </c>
    </row>
    <row r="4883">
      <c r="A4883">
        <f>HYPERLINK("https://www.ebi.ac.uk/ols/ontologies/uberon/terms?iri=http://purl.obolibrary.org/obo/UBERON_0010314","structure with developmental contribution from neural crest")</f>
        <v/>
      </c>
      <c r="B4883" t="inlineStr">
        <is>
          <t>&lt;http://purl.obolibrary.org/obo/UBERON_0010314&gt;</t>
        </is>
      </c>
      <c r="C4883" t="inlineStr">
        <is>
          <t>layer VI of area V3B</t>
        </is>
      </c>
      <c r="D4883" t="inlineStr">
        <is>
          <t>&lt;http://purl.obolibrary.org/obo/DHBA_267499119&gt;</t>
        </is>
      </c>
    </row>
    <row r="4884">
      <c r="A4884">
        <f>HYPERLINK("https://www.ebi.ac.uk/ols/ontologies/uberon/terms?iri=http://purl.obolibrary.org/obo/UBERON_0010314","structure with developmental contribution from neural crest")</f>
        <v/>
      </c>
      <c r="B4884" t="inlineStr">
        <is>
          <t>&lt;http://purl.obolibrary.org/obo/UBERON_0010314&gt;</t>
        </is>
      </c>
      <c r="C4884" t="inlineStr">
        <is>
          <t xml:space="preserve">area V6 of peristriate cortex </t>
        </is>
      </c>
      <c r="D4884" t="inlineStr">
        <is>
          <t>&lt;http://purl.obolibrary.org/obo/DHBA_267499123&gt;</t>
        </is>
      </c>
    </row>
    <row r="4885">
      <c r="A4885">
        <f>HYPERLINK("https://www.ebi.ac.uk/ols/ontologies/uberon/terms?iri=http://purl.obolibrary.org/obo/UBERON_0010314","structure with developmental contribution from neural crest")</f>
        <v/>
      </c>
      <c r="B4885" t="inlineStr">
        <is>
          <t>&lt;http://purl.obolibrary.org/obo/UBERON_0010314&gt;</t>
        </is>
      </c>
      <c r="C4885" t="inlineStr">
        <is>
          <t>layer I of area V6</t>
        </is>
      </c>
      <c r="D4885" t="inlineStr">
        <is>
          <t>&lt;http://purl.obolibrary.org/obo/DHBA_267499127&gt;</t>
        </is>
      </c>
    </row>
    <row r="4886">
      <c r="A4886">
        <f>HYPERLINK("https://www.ebi.ac.uk/ols/ontologies/uberon/terms?iri=http://purl.obolibrary.org/obo/UBERON_0010314","structure with developmental contribution from neural crest")</f>
        <v/>
      </c>
      <c r="B4886" t="inlineStr">
        <is>
          <t>&lt;http://purl.obolibrary.org/obo/UBERON_0010314&gt;</t>
        </is>
      </c>
      <c r="C4886" t="inlineStr">
        <is>
          <t>layer II of area V6</t>
        </is>
      </c>
      <c r="D4886" t="inlineStr">
        <is>
          <t>&lt;http://purl.obolibrary.org/obo/DHBA_267499131&gt;</t>
        </is>
      </c>
    </row>
    <row r="4887">
      <c r="A4887">
        <f>HYPERLINK("https://www.ebi.ac.uk/ols/ontologies/uberon/terms?iri=http://purl.obolibrary.org/obo/UBERON_0010314","structure with developmental contribution from neural crest")</f>
        <v/>
      </c>
      <c r="B4887" t="inlineStr">
        <is>
          <t>&lt;http://purl.obolibrary.org/obo/UBERON_0010314&gt;</t>
        </is>
      </c>
      <c r="C4887" t="inlineStr">
        <is>
          <t>layer III of area V6</t>
        </is>
      </c>
      <c r="D4887" t="inlineStr">
        <is>
          <t>&lt;http://purl.obolibrary.org/obo/DHBA_267499135&gt;</t>
        </is>
      </c>
    </row>
    <row r="4888">
      <c r="A4888">
        <f>HYPERLINK("https://www.ebi.ac.uk/ols/ontologies/uberon/terms?iri=http://purl.obolibrary.org/obo/UBERON_0010314","structure with developmental contribution from neural crest")</f>
        <v/>
      </c>
      <c r="B4888" t="inlineStr">
        <is>
          <t>&lt;http://purl.obolibrary.org/obo/UBERON_0010314&gt;</t>
        </is>
      </c>
      <c r="C4888" t="inlineStr">
        <is>
          <t>layer IV of area V6</t>
        </is>
      </c>
      <c r="D4888" t="inlineStr">
        <is>
          <t>&lt;http://purl.obolibrary.org/obo/DHBA_267499139&gt;</t>
        </is>
      </c>
    </row>
    <row r="4889">
      <c r="A4889">
        <f>HYPERLINK("https://www.ebi.ac.uk/ols/ontologies/uberon/terms?iri=http://purl.obolibrary.org/obo/UBERON_0010314","structure with developmental contribution from neural crest")</f>
        <v/>
      </c>
      <c r="B4889" t="inlineStr">
        <is>
          <t>&lt;http://purl.obolibrary.org/obo/UBERON_0010314&gt;</t>
        </is>
      </c>
      <c r="C4889" t="inlineStr">
        <is>
          <t>layer V of area V6</t>
        </is>
      </c>
      <c r="D4889" t="inlineStr">
        <is>
          <t>&lt;http://purl.obolibrary.org/obo/DHBA_267499143&gt;</t>
        </is>
      </c>
    </row>
    <row r="4890">
      <c r="A4890">
        <f>HYPERLINK("https://www.ebi.ac.uk/ols/ontologies/uberon/terms?iri=http://purl.obolibrary.org/obo/UBERON_0010314","structure with developmental contribution from neural crest")</f>
        <v/>
      </c>
      <c r="B4890" t="inlineStr">
        <is>
          <t>&lt;http://purl.obolibrary.org/obo/UBERON_0010314&gt;</t>
        </is>
      </c>
      <c r="C4890" t="inlineStr">
        <is>
          <t>layer VI of area V6</t>
        </is>
      </c>
      <c r="D4890" t="inlineStr">
        <is>
          <t>&lt;http://purl.obolibrary.org/obo/DHBA_267499147&gt;</t>
        </is>
      </c>
    </row>
    <row r="4891">
      <c r="A4891">
        <f>HYPERLINK("https://www.ebi.ac.uk/ols/ontologies/uberon/terms?iri=http://purl.obolibrary.org/obo/UBERON_0010314","structure with developmental contribution from neural crest")</f>
        <v/>
      </c>
      <c r="B4891" t="inlineStr">
        <is>
          <t>&lt;http://purl.obolibrary.org/obo/UBERON_0010314&gt;</t>
        </is>
      </c>
      <c r="C4891" t="inlineStr">
        <is>
          <t>area V6 of peristriate cortex (parieto-occipital area)</t>
        </is>
      </c>
      <c r="D4891" t="inlineStr">
        <is>
          <t>&lt;http://purl.obolibrary.org/obo/DHBA_267499151&gt;</t>
        </is>
      </c>
    </row>
    <row r="4892">
      <c r="A4892">
        <f>HYPERLINK("https://www.ebi.ac.uk/ols/ontologies/uberon/terms?iri=http://purl.obolibrary.org/obo/UBERON_0010314","structure with developmental contribution from neural crest")</f>
        <v/>
      </c>
      <c r="B4892" t="inlineStr">
        <is>
          <t>&lt;http://purl.obolibrary.org/obo/UBERON_0010314&gt;</t>
        </is>
      </c>
      <c r="C4892" t="inlineStr">
        <is>
          <t>layer I of area V6A</t>
        </is>
      </c>
      <c r="D4892" t="inlineStr">
        <is>
          <t>&lt;http://purl.obolibrary.org/obo/DHBA_267499155&gt;</t>
        </is>
      </c>
    </row>
    <row r="4893">
      <c r="A4893">
        <f>HYPERLINK("https://www.ebi.ac.uk/ols/ontologies/uberon/terms?iri=http://purl.obolibrary.org/obo/UBERON_0010314","structure with developmental contribution from neural crest")</f>
        <v/>
      </c>
      <c r="B4893" t="inlineStr">
        <is>
          <t>&lt;http://purl.obolibrary.org/obo/UBERON_0010314&gt;</t>
        </is>
      </c>
      <c r="C4893" t="inlineStr">
        <is>
          <t>layer II of area V6A</t>
        </is>
      </c>
      <c r="D4893" t="inlineStr">
        <is>
          <t>&lt;http://purl.obolibrary.org/obo/DHBA_267499159&gt;</t>
        </is>
      </c>
    </row>
    <row r="4894">
      <c r="A4894">
        <f>HYPERLINK("https://www.ebi.ac.uk/ols/ontologies/uberon/terms?iri=http://purl.obolibrary.org/obo/UBERON_0010314","structure with developmental contribution from neural crest")</f>
        <v/>
      </c>
      <c r="B4894" t="inlineStr">
        <is>
          <t>&lt;http://purl.obolibrary.org/obo/UBERON_0010314&gt;</t>
        </is>
      </c>
      <c r="C4894" t="inlineStr">
        <is>
          <t>layer III of area V6A</t>
        </is>
      </c>
      <c r="D4894" t="inlineStr">
        <is>
          <t>&lt;http://purl.obolibrary.org/obo/DHBA_267499163&gt;</t>
        </is>
      </c>
    </row>
    <row r="4895">
      <c r="A4895">
        <f>HYPERLINK("https://www.ebi.ac.uk/ols/ontologies/uberon/terms?iri=http://purl.obolibrary.org/obo/UBERON_0010314","structure with developmental contribution from neural crest")</f>
        <v/>
      </c>
      <c r="B4895" t="inlineStr">
        <is>
          <t>&lt;http://purl.obolibrary.org/obo/UBERON_0010314&gt;</t>
        </is>
      </c>
      <c r="C4895" t="inlineStr">
        <is>
          <t>layer IV of area V6A</t>
        </is>
      </c>
      <c r="D4895" t="inlineStr">
        <is>
          <t>&lt;http://purl.obolibrary.org/obo/DHBA_267499167&gt;</t>
        </is>
      </c>
    </row>
    <row r="4896">
      <c r="A4896">
        <f>HYPERLINK("https://www.ebi.ac.uk/ols/ontologies/uberon/terms?iri=http://purl.obolibrary.org/obo/UBERON_0010314","structure with developmental contribution from neural crest")</f>
        <v/>
      </c>
      <c r="B4896" t="inlineStr">
        <is>
          <t>&lt;http://purl.obolibrary.org/obo/UBERON_0010314&gt;</t>
        </is>
      </c>
      <c r="C4896" t="inlineStr">
        <is>
          <t>layer V of area V6A</t>
        </is>
      </c>
      <c r="D4896" t="inlineStr">
        <is>
          <t>&lt;http://purl.obolibrary.org/obo/DHBA_267499171&gt;</t>
        </is>
      </c>
    </row>
    <row r="4897">
      <c r="A4897">
        <f>HYPERLINK("https://www.ebi.ac.uk/ols/ontologies/uberon/terms?iri=http://purl.obolibrary.org/obo/UBERON_0010314","structure with developmental contribution from neural crest")</f>
        <v/>
      </c>
      <c r="B4897" t="inlineStr">
        <is>
          <t>&lt;http://purl.obolibrary.org/obo/UBERON_0010314&gt;</t>
        </is>
      </c>
      <c r="C4897" t="inlineStr">
        <is>
          <t>layer VI of area V6A</t>
        </is>
      </c>
      <c r="D4897" t="inlineStr">
        <is>
          <t>&lt;http://purl.obolibrary.org/obo/DHBA_267499175&gt;</t>
        </is>
      </c>
    </row>
    <row r="4898">
      <c r="A4898">
        <f>HYPERLINK("https://www.ebi.ac.uk/ols/ontologies/uberon/terms?iri=http://purl.obolibrary.org/obo/UBERON_0010314","structure with developmental contribution from neural crest")</f>
        <v/>
      </c>
      <c r="B4898" t="inlineStr">
        <is>
          <t>&lt;http://purl.obolibrary.org/obo/UBERON_0010314&gt;</t>
        </is>
      </c>
      <c r="C4898" t="inlineStr">
        <is>
          <t xml:space="preserve">area V7 of peristriate cortex </t>
        </is>
      </c>
      <c r="D4898" t="inlineStr">
        <is>
          <t>&lt;http://purl.obolibrary.org/obo/DHBA_267499179&gt;</t>
        </is>
      </c>
    </row>
    <row r="4899">
      <c r="A4899">
        <f>HYPERLINK("https://www.ebi.ac.uk/ols/ontologies/uberon/terms?iri=http://purl.obolibrary.org/obo/UBERON_0010314","structure with developmental contribution from neural crest")</f>
        <v/>
      </c>
      <c r="B4899" t="inlineStr">
        <is>
          <t>&lt;http://purl.obolibrary.org/obo/UBERON_0010314&gt;</t>
        </is>
      </c>
      <c r="C4899" t="inlineStr">
        <is>
          <t>layer I of area V7</t>
        </is>
      </c>
      <c r="D4899" t="inlineStr">
        <is>
          <t>&lt;http://purl.obolibrary.org/obo/DHBA_267499183&gt;</t>
        </is>
      </c>
    </row>
    <row r="4900">
      <c r="A4900">
        <f>HYPERLINK("https://www.ebi.ac.uk/ols/ontologies/uberon/terms?iri=http://purl.obolibrary.org/obo/UBERON_0010314","structure with developmental contribution from neural crest")</f>
        <v/>
      </c>
      <c r="B4900" t="inlineStr">
        <is>
          <t>&lt;http://purl.obolibrary.org/obo/UBERON_0010314&gt;</t>
        </is>
      </c>
      <c r="C4900" t="inlineStr">
        <is>
          <t>layer II of area V7</t>
        </is>
      </c>
      <c r="D4900" t="inlineStr">
        <is>
          <t>&lt;http://purl.obolibrary.org/obo/DHBA_267499187&gt;</t>
        </is>
      </c>
    </row>
    <row r="4901">
      <c r="A4901">
        <f>HYPERLINK("https://www.ebi.ac.uk/ols/ontologies/uberon/terms?iri=http://purl.obolibrary.org/obo/UBERON_0010314","structure with developmental contribution from neural crest")</f>
        <v/>
      </c>
      <c r="B4901" t="inlineStr">
        <is>
          <t>&lt;http://purl.obolibrary.org/obo/UBERON_0010314&gt;</t>
        </is>
      </c>
      <c r="C4901" t="inlineStr">
        <is>
          <t>layer III of area V7</t>
        </is>
      </c>
      <c r="D4901" t="inlineStr">
        <is>
          <t>&lt;http://purl.obolibrary.org/obo/DHBA_267499191&gt;</t>
        </is>
      </c>
    </row>
    <row r="4902">
      <c r="A4902">
        <f>HYPERLINK("https://www.ebi.ac.uk/ols/ontologies/uberon/terms?iri=http://purl.obolibrary.org/obo/UBERON_0010314","structure with developmental contribution from neural crest")</f>
        <v/>
      </c>
      <c r="B4902" t="inlineStr">
        <is>
          <t>&lt;http://purl.obolibrary.org/obo/UBERON_0010314&gt;</t>
        </is>
      </c>
      <c r="C4902" t="inlineStr">
        <is>
          <t>layer IV of area V7</t>
        </is>
      </c>
      <c r="D4902" t="inlineStr">
        <is>
          <t>&lt;http://purl.obolibrary.org/obo/DHBA_267499195&gt;</t>
        </is>
      </c>
    </row>
    <row r="4903">
      <c r="A4903">
        <f>HYPERLINK("https://www.ebi.ac.uk/ols/ontologies/uberon/terms?iri=http://purl.obolibrary.org/obo/UBERON_0010314","structure with developmental contribution from neural crest")</f>
        <v/>
      </c>
      <c r="B4903" t="inlineStr">
        <is>
          <t>&lt;http://purl.obolibrary.org/obo/UBERON_0010314&gt;</t>
        </is>
      </c>
      <c r="C4903" t="inlineStr">
        <is>
          <t>layer V of area V7</t>
        </is>
      </c>
      <c r="D4903" t="inlineStr">
        <is>
          <t>&lt;http://purl.obolibrary.org/obo/DHBA_267499199&gt;</t>
        </is>
      </c>
    </row>
    <row r="4904">
      <c r="A4904">
        <f>HYPERLINK("https://www.ebi.ac.uk/ols/ontologies/uberon/terms?iri=http://purl.obolibrary.org/obo/UBERON_0010314","structure with developmental contribution from neural crest")</f>
        <v/>
      </c>
      <c r="B4904" t="inlineStr">
        <is>
          <t>&lt;http://purl.obolibrary.org/obo/UBERON_0010314&gt;</t>
        </is>
      </c>
      <c r="C4904" t="inlineStr">
        <is>
          <t>layer VI of area V7</t>
        </is>
      </c>
      <c r="D4904" t="inlineStr">
        <is>
          <t>&lt;http://purl.obolibrary.org/obo/DHBA_267499203&gt;</t>
        </is>
      </c>
    </row>
    <row r="4905">
      <c r="A4905">
        <f>HYPERLINK("https://www.ebi.ac.uk/ols/ontologies/uberon/terms?iri=http://purl.obolibrary.org/obo/UBERON_0010314","structure with developmental contribution from neural crest")</f>
        <v/>
      </c>
      <c r="B4905" t="inlineStr">
        <is>
          <t>&lt;http://purl.obolibrary.org/obo/UBERON_0010314&gt;</t>
        </is>
      </c>
      <c r="C4905" t="inlineStr">
        <is>
          <t>basal interstitial nucleus of cerebellum</t>
        </is>
      </c>
      <c r="D4905" t="inlineStr">
        <is>
          <t>&lt;http://purl.obolibrary.org/obo/DHBA_267499207&gt;</t>
        </is>
      </c>
    </row>
    <row r="4906">
      <c r="A4906">
        <f>HYPERLINK("https://www.ebi.ac.uk/ols/ontologies/uberon/terms?iri=http://purl.obolibrary.org/obo/UBERON_0010314","structure with developmental contribution from neural crest")</f>
        <v/>
      </c>
      <c r="B4906" t="inlineStr">
        <is>
          <t>&lt;http://purl.obolibrary.org/obo/UBERON_0010314&gt;</t>
        </is>
      </c>
      <c r="C4906" t="inlineStr">
        <is>
          <t>ventricular zone of SPall</t>
        </is>
      </c>
      <c r="D4906" t="inlineStr">
        <is>
          <t>&lt;http://purl.obolibrary.org/obo/DMBA_111220534&gt;</t>
        </is>
      </c>
    </row>
    <row r="4907">
      <c r="A4907">
        <f>HYPERLINK("https://www.ebi.ac.uk/ols/ontologies/uberon/terms?iri=http://purl.obolibrary.org/obo/UBERON_0010314","structure with developmental contribution from neural crest")</f>
        <v/>
      </c>
      <c r="B4907" t="inlineStr">
        <is>
          <t>&lt;http://purl.obolibrary.org/obo/UBERON_0010314&gt;</t>
        </is>
      </c>
      <c r="C4907" t="inlineStr">
        <is>
          <t>mantle zone of SPall</t>
        </is>
      </c>
      <c r="D4907" t="inlineStr">
        <is>
          <t>&lt;http://purl.obolibrary.org/obo/DMBA_111220536&gt;</t>
        </is>
      </c>
    </row>
    <row r="4908">
      <c r="A4908">
        <f>HYPERLINK("https://www.ebi.ac.uk/ols/ontologies/uberon/terms?iri=http://purl.obolibrary.org/obo/UBERON_0010314","structure with developmental contribution from neural crest")</f>
        <v/>
      </c>
      <c r="B4908" t="inlineStr">
        <is>
          <t>&lt;http://purl.obolibrary.org/obo/UBERON_0010314&gt;</t>
        </is>
      </c>
      <c r="C4908" t="inlineStr">
        <is>
          <t>ventricular zone of CSPall</t>
        </is>
      </c>
      <c r="D4908" t="inlineStr">
        <is>
          <t>&lt;http://purl.obolibrary.org/obo/DMBA_111220538&gt;</t>
        </is>
      </c>
    </row>
    <row r="4909">
      <c r="A4909">
        <f>HYPERLINK("https://www.ebi.ac.uk/ols/ontologies/uberon/terms?iri=http://purl.obolibrary.org/obo/UBERON_0010314","structure with developmental contribution from neural crest")</f>
        <v/>
      </c>
      <c r="B4909" t="inlineStr">
        <is>
          <t>&lt;http://purl.obolibrary.org/obo/UBERON_0010314&gt;</t>
        </is>
      </c>
      <c r="C4909" t="inlineStr">
        <is>
          <t>mantle zone of CSPall</t>
        </is>
      </c>
      <c r="D4909" t="inlineStr">
        <is>
          <t>&lt;http://purl.obolibrary.org/obo/DMBA_111220540&gt;</t>
        </is>
      </c>
    </row>
    <row r="4910">
      <c r="A4910">
        <f>HYPERLINK("https://www.ebi.ac.uk/ols/ontologies/uberon/terms?iri=http://purl.obolibrary.org/obo/UBERON_0010314","structure with developmental contribution from neural crest")</f>
        <v/>
      </c>
      <c r="B4910" t="inlineStr">
        <is>
          <t>&lt;http://purl.obolibrary.org/obo/UBERON_0010314&gt;</t>
        </is>
      </c>
      <c r="C4910" t="inlineStr">
        <is>
          <t>periventricular stratum of CSPall</t>
        </is>
      </c>
      <c r="D4910" t="inlineStr">
        <is>
          <t>&lt;http://purl.obolibrary.org/obo/DMBA_111220542&gt;</t>
        </is>
      </c>
    </row>
    <row r="4911">
      <c r="A4911">
        <f>HYPERLINK("https://www.ebi.ac.uk/ols/ontologies/uberon/terms?iri=http://purl.obolibrary.org/obo/UBERON_0010314","structure with developmental contribution from neural crest")</f>
        <v/>
      </c>
      <c r="B4911" t="inlineStr">
        <is>
          <t>&lt;http://purl.obolibrary.org/obo/UBERON_0010314&gt;</t>
        </is>
      </c>
      <c r="C4911" t="inlineStr">
        <is>
          <t>intermediate stratum of CSPall</t>
        </is>
      </c>
      <c r="D4911" t="inlineStr">
        <is>
          <t>&lt;http://purl.obolibrary.org/obo/DMBA_111220544&gt;</t>
        </is>
      </c>
    </row>
    <row r="4912">
      <c r="A4912">
        <f>HYPERLINK("https://www.ebi.ac.uk/ols/ontologies/uberon/terms?iri=http://purl.obolibrary.org/obo/UBERON_0010314","structure with developmental contribution from neural crest")</f>
        <v/>
      </c>
      <c r="B4912" t="inlineStr">
        <is>
          <t>&lt;http://purl.obolibrary.org/obo/UBERON_0010314&gt;</t>
        </is>
      </c>
      <c r="C4912" t="inlineStr">
        <is>
          <t>superficial stratum of CSPall</t>
        </is>
      </c>
      <c r="D4912" t="inlineStr">
        <is>
          <t>&lt;http://purl.obolibrary.org/obo/DMBA_111220546&gt;</t>
        </is>
      </c>
    </row>
    <row r="4913">
      <c r="A4913">
        <f>HYPERLINK("https://www.ebi.ac.uk/ols/ontologies/uberon/terms?iri=http://purl.obolibrary.org/obo/UBERON_0010314","structure with developmental contribution from neural crest")</f>
        <v/>
      </c>
      <c r="B4913" t="inlineStr">
        <is>
          <t>&lt;http://purl.obolibrary.org/obo/UBERON_0010314&gt;</t>
        </is>
      </c>
      <c r="C4913" t="inlineStr">
        <is>
          <t>ventricular zone of Pall</t>
        </is>
      </c>
      <c r="D4913" t="inlineStr">
        <is>
          <t>&lt;http://purl.obolibrary.org/obo/DMBA_111220548&gt;</t>
        </is>
      </c>
    </row>
    <row r="4914">
      <c r="A4914">
        <f>HYPERLINK("https://www.ebi.ac.uk/ols/ontologies/uberon/terms?iri=http://purl.obolibrary.org/obo/UBERON_0010314","structure with developmental contribution from neural crest")</f>
        <v/>
      </c>
      <c r="B4914" t="inlineStr">
        <is>
          <t>&lt;http://purl.obolibrary.org/obo/UBERON_0010314&gt;</t>
        </is>
      </c>
      <c r="C4914" t="inlineStr">
        <is>
          <t>mantle zone of Pall</t>
        </is>
      </c>
      <c r="D4914" t="inlineStr">
        <is>
          <t>&lt;http://purl.obolibrary.org/obo/DMBA_111220550&gt;</t>
        </is>
      </c>
    </row>
    <row r="4915">
      <c r="A4915">
        <f>HYPERLINK("https://www.ebi.ac.uk/ols/ontologies/uberon/terms?iri=http://purl.obolibrary.org/obo/UBERON_0010314","structure with developmental contribution from neural crest")</f>
        <v/>
      </c>
      <c r="B4915" t="inlineStr">
        <is>
          <t>&lt;http://purl.obolibrary.org/obo/UBERON_0010314&gt;</t>
        </is>
      </c>
      <c r="C4915" t="inlineStr">
        <is>
          <t>ventricular zone of DPall</t>
        </is>
      </c>
      <c r="D4915" t="inlineStr">
        <is>
          <t>&lt;http://purl.obolibrary.org/obo/DMBA_111220552&gt;</t>
        </is>
      </c>
    </row>
    <row r="4916">
      <c r="A4916">
        <f>HYPERLINK("https://www.ebi.ac.uk/ols/ontologies/uberon/terms?iri=http://purl.obolibrary.org/obo/UBERON_0010314","structure with developmental contribution from neural crest")</f>
        <v/>
      </c>
      <c r="B4916" t="inlineStr">
        <is>
          <t>&lt;http://purl.obolibrary.org/obo/UBERON_0010314&gt;</t>
        </is>
      </c>
      <c r="C4916" t="inlineStr">
        <is>
          <t>mantle zone of DPall</t>
        </is>
      </c>
      <c r="D4916" t="inlineStr">
        <is>
          <t>&lt;http://purl.obolibrary.org/obo/DMBA_111220554&gt;</t>
        </is>
      </c>
    </row>
    <row r="4917">
      <c r="A4917">
        <f>HYPERLINK("https://www.ebi.ac.uk/ols/ontologies/uberon/terms?iri=http://purl.obolibrary.org/obo/UBERON_0010314","structure with developmental contribution from neural crest")</f>
        <v/>
      </c>
      <c r="B4917" t="inlineStr">
        <is>
          <t>&lt;http://purl.obolibrary.org/obo/UBERON_0010314&gt;</t>
        </is>
      </c>
      <c r="C4917" t="inlineStr">
        <is>
          <t>periventricular stratum of DPall</t>
        </is>
      </c>
      <c r="D4917" t="inlineStr">
        <is>
          <t>&lt;http://purl.obolibrary.org/obo/DMBA_111220556&gt;</t>
        </is>
      </c>
    </row>
    <row r="4918">
      <c r="A4918">
        <f>HYPERLINK("https://www.ebi.ac.uk/ols/ontologies/uberon/terms?iri=http://purl.obolibrary.org/obo/UBERON_0010314","structure with developmental contribution from neural crest")</f>
        <v/>
      </c>
      <c r="B4918" t="inlineStr">
        <is>
          <t>&lt;http://purl.obolibrary.org/obo/UBERON_0010314&gt;</t>
        </is>
      </c>
      <c r="C4918" t="inlineStr">
        <is>
          <t>intermediate stratum of DPall</t>
        </is>
      </c>
      <c r="D4918" t="inlineStr">
        <is>
          <t>&lt;http://purl.obolibrary.org/obo/DMBA_111220558&gt;</t>
        </is>
      </c>
    </row>
    <row r="4919">
      <c r="A4919">
        <f>HYPERLINK("https://www.ebi.ac.uk/ols/ontologies/uberon/terms?iri=http://purl.obolibrary.org/obo/UBERON_0010314","structure with developmental contribution from neural crest")</f>
        <v/>
      </c>
      <c r="B4919" t="inlineStr">
        <is>
          <t>&lt;http://purl.obolibrary.org/obo/UBERON_0010314&gt;</t>
        </is>
      </c>
      <c r="C4919" t="inlineStr">
        <is>
          <t>superficial stratum of DPall</t>
        </is>
      </c>
      <c r="D4919" t="inlineStr">
        <is>
          <t>&lt;http://purl.obolibrary.org/obo/DMBA_111220560&gt;</t>
        </is>
      </c>
    </row>
    <row r="4920">
      <c r="A4920">
        <f>HYPERLINK("https://www.ebi.ac.uk/ols/ontologies/uberon/terms?iri=http://purl.obolibrary.org/obo/UBERON_0010314","structure with developmental contribution from neural crest")</f>
        <v/>
      </c>
      <c r="B4920" t="inlineStr">
        <is>
          <t>&lt;http://purl.obolibrary.org/obo/UBERON_0010314&gt;</t>
        </is>
      </c>
      <c r="C4920" t="inlineStr">
        <is>
          <t>ventricular zone of MPall</t>
        </is>
      </c>
      <c r="D4920" t="inlineStr">
        <is>
          <t>&lt;http://purl.obolibrary.org/obo/DMBA_111220562&gt;</t>
        </is>
      </c>
    </row>
    <row r="4921">
      <c r="A4921">
        <f>HYPERLINK("https://www.ebi.ac.uk/ols/ontologies/uberon/terms?iri=http://purl.obolibrary.org/obo/UBERON_0010314","structure with developmental contribution from neural crest")</f>
        <v/>
      </c>
      <c r="B4921" t="inlineStr">
        <is>
          <t>&lt;http://purl.obolibrary.org/obo/UBERON_0010314&gt;</t>
        </is>
      </c>
      <c r="C4921" t="inlineStr">
        <is>
          <t>mantle zone of MPall</t>
        </is>
      </c>
      <c r="D4921" t="inlineStr">
        <is>
          <t>&lt;http://purl.obolibrary.org/obo/DMBA_111220564&gt;</t>
        </is>
      </c>
    </row>
    <row r="4922">
      <c r="A4922">
        <f>HYPERLINK("https://www.ebi.ac.uk/ols/ontologies/uberon/terms?iri=http://purl.obolibrary.org/obo/UBERON_0010314","structure with developmental contribution from neural crest")</f>
        <v/>
      </c>
      <c r="B4922" t="inlineStr">
        <is>
          <t>&lt;http://purl.obolibrary.org/obo/UBERON_0010314&gt;</t>
        </is>
      </c>
      <c r="C4922" t="inlineStr">
        <is>
          <t>periventricular stratum of MPall</t>
        </is>
      </c>
      <c r="D4922" t="inlineStr">
        <is>
          <t>&lt;http://purl.obolibrary.org/obo/DMBA_111220566&gt;</t>
        </is>
      </c>
    </row>
    <row r="4923">
      <c r="A4923">
        <f>HYPERLINK("https://www.ebi.ac.uk/ols/ontologies/uberon/terms?iri=http://purl.obolibrary.org/obo/UBERON_0010314","structure with developmental contribution from neural crest")</f>
        <v/>
      </c>
      <c r="B4923" t="inlineStr">
        <is>
          <t>&lt;http://purl.obolibrary.org/obo/UBERON_0010314&gt;</t>
        </is>
      </c>
      <c r="C4923" t="inlineStr">
        <is>
          <t>intermediate stratum of MPall</t>
        </is>
      </c>
      <c r="D4923" t="inlineStr">
        <is>
          <t>&lt;http://purl.obolibrary.org/obo/DMBA_111220568&gt;</t>
        </is>
      </c>
    </row>
    <row r="4924">
      <c r="A4924">
        <f>HYPERLINK("https://www.ebi.ac.uk/ols/ontologies/uberon/terms?iri=http://purl.obolibrary.org/obo/UBERON_0010314","structure with developmental contribution from neural crest")</f>
        <v/>
      </c>
      <c r="B4924" t="inlineStr">
        <is>
          <t>&lt;http://purl.obolibrary.org/obo/UBERON_0010314&gt;</t>
        </is>
      </c>
      <c r="C4924" t="inlineStr">
        <is>
          <t>superficial stratum of MPall</t>
        </is>
      </c>
      <c r="D4924" t="inlineStr">
        <is>
          <t>&lt;http://purl.obolibrary.org/obo/DMBA_111220570&gt;</t>
        </is>
      </c>
    </row>
    <row r="4925">
      <c r="A4925">
        <f>HYPERLINK("https://www.ebi.ac.uk/ols/ontologies/uberon/terms?iri=http://purl.obolibrary.org/obo/UBERON_0010314","structure with developmental contribution from neural crest")</f>
        <v/>
      </c>
      <c r="B4925" t="inlineStr">
        <is>
          <t>&lt;http://purl.obolibrary.org/obo/UBERON_0010314&gt;</t>
        </is>
      </c>
      <c r="C4925" t="inlineStr">
        <is>
          <t>layer 6a of PaS</t>
        </is>
      </c>
      <c r="D4925" t="inlineStr">
        <is>
          <t>&lt;http://purl.obolibrary.org/obo/DMBA_111220572&gt;</t>
        </is>
      </c>
    </row>
    <row r="4926">
      <c r="A4926">
        <f>HYPERLINK("https://www.ebi.ac.uk/ols/ontologies/uberon/terms?iri=http://purl.obolibrary.org/obo/UBERON_0010314","structure with developmental contribution from neural crest")</f>
        <v/>
      </c>
      <c r="B4926" t="inlineStr">
        <is>
          <t>&lt;http://purl.obolibrary.org/obo/UBERON_0010314&gt;</t>
        </is>
      </c>
      <c r="C4926" t="inlineStr">
        <is>
          <t>layer 6b of PaS</t>
        </is>
      </c>
      <c r="D4926" t="inlineStr">
        <is>
          <t>&lt;http://purl.obolibrary.org/obo/DMBA_111220574&gt;</t>
        </is>
      </c>
    </row>
    <row r="4927">
      <c r="A4927">
        <f>HYPERLINK("https://www.ebi.ac.uk/ols/ontologies/uberon/terms?iri=http://purl.obolibrary.org/obo/UBERON_0010314","structure with developmental contribution from neural crest")</f>
        <v/>
      </c>
      <c r="B4927" t="inlineStr">
        <is>
          <t>&lt;http://purl.obolibrary.org/obo/UBERON_0010314&gt;</t>
        </is>
      </c>
      <c r="C4927" t="inlineStr">
        <is>
          <t>ventricular zone of isADL</t>
        </is>
      </c>
      <c r="D4927" t="inlineStr">
        <is>
          <t>&lt;http://purl.obolibrary.org/obo/DMBA_111220612&gt;</t>
        </is>
      </c>
    </row>
    <row r="4928">
      <c r="A4928">
        <f>HYPERLINK("https://www.ebi.ac.uk/ols/ontologies/uberon/terms?iri=http://purl.obolibrary.org/obo/UBERON_0010314","structure with developmental contribution from neural crest")</f>
        <v/>
      </c>
      <c r="B4928" t="inlineStr">
        <is>
          <t>&lt;http://purl.obolibrary.org/obo/UBERON_0010314&gt;</t>
        </is>
      </c>
      <c r="C4928" t="inlineStr">
        <is>
          <t>mantle zone of isADL</t>
        </is>
      </c>
      <c r="D4928" t="inlineStr">
        <is>
          <t>&lt;http://purl.obolibrary.org/obo/DMBA_111220614&gt;</t>
        </is>
      </c>
    </row>
    <row r="4929">
      <c r="A4929">
        <f>HYPERLINK("https://www.ebi.ac.uk/ols/ontologies/uberon/terms?iri=http://purl.obolibrary.org/obo/UBERON_0010314","structure with developmental contribution from neural crest")</f>
        <v/>
      </c>
      <c r="B4929" t="inlineStr">
        <is>
          <t>&lt;http://purl.obolibrary.org/obo/UBERON_0010314&gt;</t>
        </is>
      </c>
      <c r="C4929" t="inlineStr">
        <is>
          <t>ventricular zone of isB</t>
        </is>
      </c>
      <c r="D4929" t="inlineStr">
        <is>
          <t>&lt;http://purl.obolibrary.org/obo/DMBA_111220616&gt;</t>
        </is>
      </c>
    </row>
    <row r="4930">
      <c r="A4930">
        <f>HYPERLINK("https://www.ebi.ac.uk/ols/ontologies/uberon/terms?iri=http://purl.obolibrary.org/obo/UBERON_0010314","structure with developmental contribution from neural crest")</f>
        <v/>
      </c>
      <c r="B4930" t="inlineStr">
        <is>
          <t>&lt;http://purl.obolibrary.org/obo/UBERON_0010314&gt;</t>
        </is>
      </c>
      <c r="C4930" t="inlineStr">
        <is>
          <t>mantle zone of isB</t>
        </is>
      </c>
      <c r="D4930" t="inlineStr">
        <is>
          <t>&lt;http://purl.obolibrary.org/obo/DMBA_111220618&gt;</t>
        </is>
      </c>
    </row>
    <row r="4931">
      <c r="A4931">
        <f>HYPERLINK("https://www.ebi.ac.uk/ols/ontologies/uberon/terms?iri=http://purl.obolibrary.org/obo/UBERON_0010314","structure with developmental contribution from neural crest")</f>
        <v/>
      </c>
      <c r="B4931" t="inlineStr">
        <is>
          <t>&lt;http://purl.obolibrary.org/obo/UBERON_0010314&gt;</t>
        </is>
      </c>
      <c r="C4931" t="inlineStr">
        <is>
          <t>ventricular zone of r1A</t>
        </is>
      </c>
      <c r="D4931" t="inlineStr">
        <is>
          <t>&lt;http://purl.obolibrary.org/obo/DMBA_111220620&gt;</t>
        </is>
      </c>
    </row>
    <row r="4932">
      <c r="A4932">
        <f>HYPERLINK("https://www.ebi.ac.uk/ols/ontologies/uberon/terms?iri=http://purl.obolibrary.org/obo/UBERON_0010314","structure with developmental contribution from neural crest")</f>
        <v/>
      </c>
      <c r="B4932" t="inlineStr">
        <is>
          <t>&lt;http://purl.obolibrary.org/obo/UBERON_0010314&gt;</t>
        </is>
      </c>
      <c r="C4932" t="inlineStr">
        <is>
          <t>mantle zone of r1A</t>
        </is>
      </c>
      <c r="D4932" t="inlineStr">
        <is>
          <t>&lt;http://purl.obolibrary.org/obo/DMBA_111220622&gt;</t>
        </is>
      </c>
    </row>
    <row r="4933">
      <c r="A4933">
        <f>HYPERLINK("https://www.ebi.ac.uk/ols/ontologies/uberon/terms?iri=http://purl.obolibrary.org/obo/UBERON_0010314","structure with developmental contribution from neural crest")</f>
        <v/>
      </c>
      <c r="B4933" t="inlineStr">
        <is>
          <t>&lt;http://purl.obolibrary.org/obo/UBERON_0010314&gt;</t>
        </is>
      </c>
      <c r="C4933" t="inlineStr">
        <is>
          <t>periventricular stratum of r1Ve</t>
        </is>
      </c>
      <c r="D4933" t="inlineStr">
        <is>
          <t>&lt;http://purl.obolibrary.org/obo/DMBA_111220624&gt;</t>
        </is>
      </c>
    </row>
    <row r="4934">
      <c r="A4934">
        <f>HYPERLINK("https://www.ebi.ac.uk/ols/ontologies/uberon/terms?iri=http://purl.obolibrary.org/obo/UBERON_0010314","structure with developmental contribution from neural crest")</f>
        <v/>
      </c>
      <c r="B4934" t="inlineStr">
        <is>
          <t>&lt;http://purl.obolibrary.org/obo/UBERON_0010314&gt;</t>
        </is>
      </c>
      <c r="C4934" t="inlineStr">
        <is>
          <t>intermediate stratum of r1Ve</t>
        </is>
      </c>
      <c r="D4934" t="inlineStr">
        <is>
          <t>&lt;http://purl.obolibrary.org/obo/DMBA_111220626&gt;</t>
        </is>
      </c>
    </row>
    <row r="4935">
      <c r="A4935">
        <f>HYPERLINK("https://www.ebi.ac.uk/ols/ontologies/uberon/terms?iri=http://purl.obolibrary.org/obo/UBERON_0010314","structure with developmental contribution from neural crest")</f>
        <v/>
      </c>
      <c r="B4935" t="inlineStr">
        <is>
          <t>&lt;http://purl.obolibrary.org/obo/UBERON_0010314&gt;</t>
        </is>
      </c>
      <c r="C4935" t="inlineStr">
        <is>
          <t>superficial stratum of r1Ve</t>
        </is>
      </c>
      <c r="D4935" t="inlineStr">
        <is>
          <t>&lt;http://purl.obolibrary.org/obo/DMBA_111220628&gt;</t>
        </is>
      </c>
    </row>
    <row r="4936">
      <c r="A4936">
        <f>HYPERLINK("https://www.ebi.ac.uk/ols/ontologies/uberon/terms?iri=http://purl.obolibrary.org/obo/UBERON_0010314","structure with developmental contribution from neural crest")</f>
        <v/>
      </c>
      <c r="B4936" t="inlineStr">
        <is>
          <t>&lt;http://purl.obolibrary.org/obo/UBERON_0010314&gt;</t>
        </is>
      </c>
      <c r="C4936" t="inlineStr">
        <is>
          <t>periventricular stratum of r1Tr</t>
        </is>
      </c>
      <c r="D4936" t="inlineStr">
        <is>
          <t>&lt;http://purl.obolibrary.org/obo/DMBA_111220630&gt;</t>
        </is>
      </c>
    </row>
    <row r="4937">
      <c r="A4937">
        <f>HYPERLINK("https://www.ebi.ac.uk/ols/ontologies/uberon/terms?iri=http://purl.obolibrary.org/obo/UBERON_0010314","structure with developmental contribution from neural crest")</f>
        <v/>
      </c>
      <c r="B4937" t="inlineStr">
        <is>
          <t>&lt;http://purl.obolibrary.org/obo/UBERON_0010314&gt;</t>
        </is>
      </c>
      <c r="C4937" t="inlineStr">
        <is>
          <t>intermediate stratum of r1Tr</t>
        </is>
      </c>
      <c r="D4937" t="inlineStr">
        <is>
          <t>&lt;http://purl.obolibrary.org/obo/DMBA_111220632&gt;</t>
        </is>
      </c>
    </row>
    <row r="4938">
      <c r="A4938">
        <f>HYPERLINK("https://www.ebi.ac.uk/ols/ontologies/uberon/terms?iri=http://purl.obolibrary.org/obo/UBERON_0010314","structure with developmental contribution from neural crest")</f>
        <v/>
      </c>
      <c r="B4938" t="inlineStr">
        <is>
          <t>&lt;http://purl.obolibrary.org/obo/UBERON_0010314&gt;</t>
        </is>
      </c>
      <c r="C4938" t="inlineStr">
        <is>
          <t>superficial stratum of r1Tr</t>
        </is>
      </c>
      <c r="D4938" t="inlineStr">
        <is>
          <t>&lt;http://purl.obolibrary.org/obo/DMBA_111220634&gt;</t>
        </is>
      </c>
    </row>
    <row r="4939">
      <c r="A4939">
        <f>HYPERLINK("https://www.ebi.ac.uk/ols/ontologies/uberon/terms?iri=http://purl.obolibrary.org/obo/UBERON_0010314","structure with developmental contribution from neural crest")</f>
        <v/>
      </c>
      <c r="B4939" t="inlineStr">
        <is>
          <t>&lt;http://purl.obolibrary.org/obo/UBERON_0010314&gt;</t>
        </is>
      </c>
      <c r="C4939" t="inlineStr">
        <is>
          <t>periventricular stratum of r1Lim</t>
        </is>
      </c>
      <c r="D4939" t="inlineStr">
        <is>
          <t>&lt;http://purl.obolibrary.org/obo/DMBA_111220636&gt;</t>
        </is>
      </c>
    </row>
    <row r="4940">
      <c r="A4940">
        <f>HYPERLINK("https://www.ebi.ac.uk/ols/ontologies/uberon/terms?iri=http://purl.obolibrary.org/obo/UBERON_0010314","structure with developmental contribution from neural crest")</f>
        <v/>
      </c>
      <c r="B4940" t="inlineStr">
        <is>
          <t>&lt;http://purl.obolibrary.org/obo/UBERON_0010314&gt;</t>
        </is>
      </c>
      <c r="C4940" t="inlineStr">
        <is>
          <t>intermediate stratum of r1Lim</t>
        </is>
      </c>
      <c r="D4940" t="inlineStr">
        <is>
          <t>&lt;http://purl.obolibrary.org/obo/DMBA_111220638&gt;</t>
        </is>
      </c>
    </row>
    <row r="4941">
      <c r="A4941">
        <f>HYPERLINK("https://www.ebi.ac.uk/ols/ontologies/uberon/terms?iri=http://purl.obolibrary.org/obo/UBERON_0010314","structure with developmental contribution from neural crest")</f>
        <v/>
      </c>
      <c r="B4941" t="inlineStr">
        <is>
          <t>&lt;http://purl.obolibrary.org/obo/UBERON_0010314&gt;</t>
        </is>
      </c>
      <c r="C4941" t="inlineStr">
        <is>
          <t>superficial stratum of r1Lim</t>
        </is>
      </c>
      <c r="D4941" t="inlineStr">
        <is>
          <t>&lt;http://purl.obolibrary.org/obo/DMBA_111220640&gt;</t>
        </is>
      </c>
    </row>
    <row r="4942">
      <c r="A4942">
        <f>HYPERLINK("https://www.ebi.ac.uk/ols/ontologies/uberon/terms?iri=http://purl.obolibrary.org/obo/UBERON_0010314","structure with developmental contribution from neural crest")</f>
        <v/>
      </c>
      <c r="B4942" t="inlineStr">
        <is>
          <t>&lt;http://purl.obolibrary.org/obo/UBERON_0010314&gt;</t>
        </is>
      </c>
      <c r="C4942" t="inlineStr">
        <is>
          <t>ventricular zone of r1B</t>
        </is>
      </c>
      <c r="D4942" t="inlineStr">
        <is>
          <t>&lt;http://purl.obolibrary.org/obo/DMBA_111220642&gt;</t>
        </is>
      </c>
    </row>
    <row r="4943">
      <c r="A4943">
        <f>HYPERLINK("https://www.ebi.ac.uk/ols/ontologies/uberon/terms?iri=http://purl.obolibrary.org/obo/UBERON_0010314","structure with developmental contribution from neural crest")</f>
        <v/>
      </c>
      <c r="B4943" t="inlineStr">
        <is>
          <t>&lt;http://purl.obolibrary.org/obo/UBERON_0010314&gt;</t>
        </is>
      </c>
      <c r="C4943" t="inlineStr">
        <is>
          <t>mantle zone of r1B</t>
        </is>
      </c>
      <c r="D4943" t="inlineStr">
        <is>
          <t>&lt;http://purl.obolibrary.org/obo/DMBA_111220644&gt;</t>
        </is>
      </c>
    </row>
    <row r="4944">
      <c r="A4944">
        <f>HYPERLINK("https://www.ebi.ac.uk/ols/ontologies/uberon/terms?iri=http://purl.obolibrary.org/obo/UBERON_0010314","structure with developmental contribution from neural crest")</f>
        <v/>
      </c>
      <c r="B4944" t="inlineStr">
        <is>
          <t>&lt;http://purl.obolibrary.org/obo/UBERON_0010314&gt;</t>
        </is>
      </c>
      <c r="C4944" t="inlineStr">
        <is>
          <t>ventricular zone of r2A</t>
        </is>
      </c>
      <c r="D4944" t="inlineStr">
        <is>
          <t>&lt;http://purl.obolibrary.org/obo/DMBA_111220646&gt;</t>
        </is>
      </c>
    </row>
    <row r="4945">
      <c r="A4945">
        <f>HYPERLINK("https://www.ebi.ac.uk/ols/ontologies/uberon/terms?iri=http://purl.obolibrary.org/obo/UBERON_0010314","structure with developmental contribution from neural crest")</f>
        <v/>
      </c>
      <c r="B4945" t="inlineStr">
        <is>
          <t>&lt;http://purl.obolibrary.org/obo/UBERON_0010314&gt;</t>
        </is>
      </c>
      <c r="C4945" t="inlineStr">
        <is>
          <t>mantle zone of r2A</t>
        </is>
      </c>
      <c r="D4945" t="inlineStr">
        <is>
          <t>&lt;http://purl.obolibrary.org/obo/DMBA_111220648&gt;</t>
        </is>
      </c>
    </row>
    <row r="4946">
      <c r="A4946">
        <f>HYPERLINK("https://www.ebi.ac.uk/ols/ontologies/uberon/terms?iri=http://purl.obolibrary.org/obo/UBERON_0010314","structure with developmental contribution from neural crest")</f>
        <v/>
      </c>
      <c r="B4946" t="inlineStr">
        <is>
          <t>&lt;http://purl.obolibrary.org/obo/UBERON_0010314&gt;</t>
        </is>
      </c>
      <c r="C4946" t="inlineStr">
        <is>
          <t>periventricular stratum of r2Co</t>
        </is>
      </c>
      <c r="D4946" t="inlineStr">
        <is>
          <t>&lt;http://purl.obolibrary.org/obo/DMBA_111220650&gt;</t>
        </is>
      </c>
    </row>
    <row r="4947">
      <c r="A4947">
        <f>HYPERLINK("https://www.ebi.ac.uk/ols/ontologies/uberon/terms?iri=http://purl.obolibrary.org/obo/UBERON_0010314","structure with developmental contribution from neural crest")</f>
        <v/>
      </c>
      <c r="B4947" t="inlineStr">
        <is>
          <t>&lt;http://purl.obolibrary.org/obo/UBERON_0010314&gt;</t>
        </is>
      </c>
      <c r="C4947" t="inlineStr">
        <is>
          <t>intermediate stratum of r2Co</t>
        </is>
      </c>
      <c r="D4947" t="inlineStr">
        <is>
          <t>&lt;http://purl.obolibrary.org/obo/DMBA_111220652&gt;</t>
        </is>
      </c>
    </row>
    <row r="4948">
      <c r="A4948">
        <f>HYPERLINK("https://www.ebi.ac.uk/ols/ontologies/uberon/terms?iri=http://purl.obolibrary.org/obo/UBERON_0010314","structure with developmental contribution from neural crest")</f>
        <v/>
      </c>
      <c r="B4948" t="inlineStr">
        <is>
          <t>&lt;http://purl.obolibrary.org/obo/UBERON_0010314&gt;</t>
        </is>
      </c>
      <c r="C4948" t="inlineStr">
        <is>
          <t>superficial stratum of r2Co</t>
        </is>
      </c>
      <c r="D4948" t="inlineStr">
        <is>
          <t>&lt;http://purl.obolibrary.org/obo/DMBA_111220654&gt;</t>
        </is>
      </c>
    </row>
    <row r="4949">
      <c r="A4949">
        <f>HYPERLINK("https://www.ebi.ac.uk/ols/ontologies/uberon/terms?iri=http://purl.obolibrary.org/obo/UBERON_0010314","structure with developmental contribution from neural crest")</f>
        <v/>
      </c>
      <c r="B4949" t="inlineStr">
        <is>
          <t>&lt;http://purl.obolibrary.org/obo/UBERON_0010314&gt;</t>
        </is>
      </c>
      <c r="C4949" t="inlineStr">
        <is>
          <t>periventricular stratum of r2Ve</t>
        </is>
      </c>
      <c r="D4949" t="inlineStr">
        <is>
          <t>&lt;http://purl.obolibrary.org/obo/DMBA_111220656&gt;</t>
        </is>
      </c>
    </row>
    <row r="4950">
      <c r="A4950">
        <f>HYPERLINK("https://www.ebi.ac.uk/ols/ontologies/uberon/terms?iri=http://purl.obolibrary.org/obo/UBERON_0010314","structure with developmental contribution from neural crest")</f>
        <v/>
      </c>
      <c r="B4950" t="inlineStr">
        <is>
          <t>&lt;http://purl.obolibrary.org/obo/UBERON_0010314&gt;</t>
        </is>
      </c>
      <c r="C4950" t="inlineStr">
        <is>
          <t>intermediate stratum of r2Ve</t>
        </is>
      </c>
      <c r="D4950" t="inlineStr">
        <is>
          <t>&lt;http://purl.obolibrary.org/obo/DMBA_111220658&gt;</t>
        </is>
      </c>
    </row>
    <row r="4951">
      <c r="A4951">
        <f>HYPERLINK("https://www.ebi.ac.uk/ols/ontologies/uberon/terms?iri=http://purl.obolibrary.org/obo/UBERON_0010314","structure with developmental contribution from neural crest")</f>
        <v/>
      </c>
      <c r="B4951" t="inlineStr">
        <is>
          <t>&lt;http://purl.obolibrary.org/obo/UBERON_0010314&gt;</t>
        </is>
      </c>
      <c r="C4951" t="inlineStr">
        <is>
          <t>superficial stratum of r2Ve</t>
        </is>
      </c>
      <c r="D4951" t="inlineStr">
        <is>
          <t>&lt;http://purl.obolibrary.org/obo/DMBA_111220660&gt;</t>
        </is>
      </c>
    </row>
    <row r="4952">
      <c r="A4952">
        <f>HYPERLINK("https://www.ebi.ac.uk/ols/ontologies/uberon/terms?iri=http://purl.obolibrary.org/obo/UBERON_0010314","structure with developmental contribution from neural crest")</f>
        <v/>
      </c>
      <c r="B4952" t="inlineStr">
        <is>
          <t>&lt;http://purl.obolibrary.org/obo/UBERON_0010314&gt;</t>
        </is>
      </c>
      <c r="C4952" t="inlineStr">
        <is>
          <t>periventricular stratum of r2Tr</t>
        </is>
      </c>
      <c r="D4952" t="inlineStr">
        <is>
          <t>&lt;http://purl.obolibrary.org/obo/DMBA_111220662&gt;</t>
        </is>
      </c>
    </row>
    <row r="4953">
      <c r="A4953">
        <f>HYPERLINK("https://www.ebi.ac.uk/ols/ontologies/uberon/terms?iri=http://purl.obolibrary.org/obo/UBERON_0010314","structure with developmental contribution from neural crest")</f>
        <v/>
      </c>
      <c r="B4953" t="inlineStr">
        <is>
          <t>&lt;http://purl.obolibrary.org/obo/UBERON_0010314&gt;</t>
        </is>
      </c>
      <c r="C4953" t="inlineStr">
        <is>
          <t>intermediate stratum of r2Tr</t>
        </is>
      </c>
      <c r="D4953" t="inlineStr">
        <is>
          <t>&lt;http://purl.obolibrary.org/obo/DMBA_111220664&gt;</t>
        </is>
      </c>
    </row>
    <row r="4954">
      <c r="A4954">
        <f>HYPERLINK("https://www.ebi.ac.uk/ols/ontologies/uberon/terms?iri=http://purl.obolibrary.org/obo/UBERON_0010314","structure with developmental contribution from neural crest")</f>
        <v/>
      </c>
      <c r="B4954" t="inlineStr">
        <is>
          <t>&lt;http://purl.obolibrary.org/obo/UBERON_0010314&gt;</t>
        </is>
      </c>
      <c r="C4954" t="inlineStr">
        <is>
          <t>superficial stratum of r2Tr</t>
        </is>
      </c>
      <c r="D4954" t="inlineStr">
        <is>
          <t>&lt;http://purl.obolibrary.org/obo/DMBA_111220666&gt;</t>
        </is>
      </c>
    </row>
    <row r="4955">
      <c r="A4955">
        <f>HYPERLINK("https://www.ebi.ac.uk/ols/ontologies/uberon/terms?iri=http://purl.obolibrary.org/obo/UBERON_0010314","structure with developmental contribution from neural crest")</f>
        <v/>
      </c>
      <c r="B4955" t="inlineStr">
        <is>
          <t>&lt;http://purl.obolibrary.org/obo/UBERON_0010314&gt;</t>
        </is>
      </c>
      <c r="C4955" t="inlineStr">
        <is>
          <t>periventricular stratum of r2Lim</t>
        </is>
      </c>
      <c r="D4955" t="inlineStr">
        <is>
          <t>&lt;http://purl.obolibrary.org/obo/DMBA_111220668&gt;</t>
        </is>
      </c>
    </row>
    <row r="4956">
      <c r="A4956">
        <f>HYPERLINK("https://www.ebi.ac.uk/ols/ontologies/uberon/terms?iri=http://purl.obolibrary.org/obo/UBERON_0010314","structure with developmental contribution from neural crest")</f>
        <v/>
      </c>
      <c r="B4956" t="inlineStr">
        <is>
          <t>&lt;http://purl.obolibrary.org/obo/UBERON_0010314&gt;</t>
        </is>
      </c>
      <c r="C4956" t="inlineStr">
        <is>
          <t>intermediate stratum of r2Lim</t>
        </is>
      </c>
      <c r="D4956" t="inlineStr">
        <is>
          <t>&lt;http://purl.obolibrary.org/obo/DMBA_111220670&gt;</t>
        </is>
      </c>
    </row>
    <row r="4957">
      <c r="A4957">
        <f>HYPERLINK("https://www.ebi.ac.uk/ols/ontologies/uberon/terms?iri=http://purl.obolibrary.org/obo/UBERON_0010314","structure with developmental contribution from neural crest")</f>
        <v/>
      </c>
      <c r="B4957" t="inlineStr">
        <is>
          <t>&lt;http://purl.obolibrary.org/obo/UBERON_0010314&gt;</t>
        </is>
      </c>
      <c r="C4957" t="inlineStr">
        <is>
          <t>superficial stratum of r2Lim</t>
        </is>
      </c>
      <c r="D4957" t="inlineStr">
        <is>
          <t>&lt;http://purl.obolibrary.org/obo/DMBA_111220672&gt;</t>
        </is>
      </c>
    </row>
    <row r="4958">
      <c r="A4958">
        <f>HYPERLINK("https://www.ebi.ac.uk/ols/ontologies/uberon/terms?iri=http://purl.obolibrary.org/obo/UBERON_0010314","structure with developmental contribution from neural crest")</f>
        <v/>
      </c>
      <c r="B4958" t="inlineStr">
        <is>
          <t>&lt;http://purl.obolibrary.org/obo/UBERON_0010314&gt;</t>
        </is>
      </c>
      <c r="C4958" t="inlineStr">
        <is>
          <t>ventricular zone of r2B</t>
        </is>
      </c>
      <c r="D4958" t="inlineStr">
        <is>
          <t>&lt;http://purl.obolibrary.org/obo/DMBA_111220674&gt;</t>
        </is>
      </c>
    </row>
    <row r="4959">
      <c r="A4959">
        <f>HYPERLINK("https://www.ebi.ac.uk/ols/ontologies/uberon/terms?iri=http://purl.obolibrary.org/obo/UBERON_0010314","structure with developmental contribution from neural crest")</f>
        <v/>
      </c>
      <c r="B4959" t="inlineStr">
        <is>
          <t>&lt;http://purl.obolibrary.org/obo/UBERON_0010314&gt;</t>
        </is>
      </c>
      <c r="C4959" t="inlineStr">
        <is>
          <t>mantle zone of r2B</t>
        </is>
      </c>
      <c r="D4959" t="inlineStr">
        <is>
          <t>&lt;http://purl.obolibrary.org/obo/DMBA_111220676&gt;</t>
        </is>
      </c>
    </row>
    <row r="4960">
      <c r="A4960">
        <f>HYPERLINK("https://www.ebi.ac.uk/ols/ontologies/uberon/terms?iri=http://purl.obolibrary.org/obo/UBERON_0010314","structure with developmental contribution from neural crest")</f>
        <v/>
      </c>
      <c r="B4960" t="inlineStr">
        <is>
          <t>&lt;http://purl.obolibrary.org/obo/UBERON_0010314&gt;</t>
        </is>
      </c>
      <c r="C4960" t="inlineStr">
        <is>
          <t>ventricular zone of r3A</t>
        </is>
      </c>
      <c r="D4960" t="inlineStr">
        <is>
          <t>&lt;http://purl.obolibrary.org/obo/DMBA_111220678&gt;</t>
        </is>
      </c>
    </row>
    <row r="4961">
      <c r="A4961">
        <f>HYPERLINK("https://www.ebi.ac.uk/ols/ontologies/uberon/terms?iri=http://purl.obolibrary.org/obo/UBERON_0010314","structure with developmental contribution from neural crest")</f>
        <v/>
      </c>
      <c r="B4961" t="inlineStr">
        <is>
          <t>&lt;http://purl.obolibrary.org/obo/UBERON_0010314&gt;</t>
        </is>
      </c>
      <c r="C4961" t="inlineStr">
        <is>
          <t>mantle zone of r3A</t>
        </is>
      </c>
      <c r="D4961" t="inlineStr">
        <is>
          <t>&lt;http://purl.obolibrary.org/obo/DMBA_111220680&gt;</t>
        </is>
      </c>
    </row>
    <row r="4962">
      <c r="A4962">
        <f>HYPERLINK("https://www.ebi.ac.uk/ols/ontologies/uberon/terms?iri=http://purl.obolibrary.org/obo/UBERON_0010314","structure with developmental contribution from neural crest")</f>
        <v/>
      </c>
      <c r="B4962" t="inlineStr">
        <is>
          <t>&lt;http://purl.obolibrary.org/obo/UBERON_0010314&gt;</t>
        </is>
      </c>
      <c r="C4962" t="inlineStr">
        <is>
          <t>periventricular stratum of r3Co</t>
        </is>
      </c>
      <c r="D4962" t="inlineStr">
        <is>
          <t>&lt;http://purl.obolibrary.org/obo/DMBA_111220682&gt;</t>
        </is>
      </c>
    </row>
    <row r="4963">
      <c r="A4963">
        <f>HYPERLINK("https://www.ebi.ac.uk/ols/ontologies/uberon/terms?iri=http://purl.obolibrary.org/obo/UBERON_0010314","structure with developmental contribution from neural crest")</f>
        <v/>
      </c>
      <c r="B4963" t="inlineStr">
        <is>
          <t>&lt;http://purl.obolibrary.org/obo/UBERON_0010314&gt;</t>
        </is>
      </c>
      <c r="C4963" t="inlineStr">
        <is>
          <t>intermediate stratum of r3Co</t>
        </is>
      </c>
      <c r="D4963" t="inlineStr">
        <is>
          <t>&lt;http://purl.obolibrary.org/obo/DMBA_111220684&gt;</t>
        </is>
      </c>
    </row>
    <row r="4964">
      <c r="A4964">
        <f>HYPERLINK("https://www.ebi.ac.uk/ols/ontologies/uberon/terms?iri=http://purl.obolibrary.org/obo/UBERON_0010314","structure with developmental contribution from neural crest")</f>
        <v/>
      </c>
      <c r="B4964" t="inlineStr">
        <is>
          <t>&lt;http://purl.obolibrary.org/obo/UBERON_0010314&gt;</t>
        </is>
      </c>
      <c r="C4964" t="inlineStr">
        <is>
          <t>superficial stratum of r3Co</t>
        </is>
      </c>
      <c r="D4964" t="inlineStr">
        <is>
          <t>&lt;http://purl.obolibrary.org/obo/DMBA_111220686&gt;</t>
        </is>
      </c>
    </row>
    <row r="4965">
      <c r="A4965">
        <f>HYPERLINK("https://www.ebi.ac.uk/ols/ontologies/uberon/terms?iri=http://purl.obolibrary.org/obo/UBERON_0010314","structure with developmental contribution from neural crest")</f>
        <v/>
      </c>
      <c r="B4965" t="inlineStr">
        <is>
          <t>&lt;http://purl.obolibrary.org/obo/UBERON_0010314&gt;</t>
        </is>
      </c>
      <c r="C4965" t="inlineStr">
        <is>
          <t>periventricular stratum of r3Ve</t>
        </is>
      </c>
      <c r="D4965" t="inlineStr">
        <is>
          <t>&lt;http://purl.obolibrary.org/obo/DMBA_111220688&gt;</t>
        </is>
      </c>
    </row>
    <row r="4966">
      <c r="A4966">
        <f>HYPERLINK("https://www.ebi.ac.uk/ols/ontologies/uberon/terms?iri=http://purl.obolibrary.org/obo/UBERON_0010314","structure with developmental contribution from neural crest")</f>
        <v/>
      </c>
      <c r="B4966" t="inlineStr">
        <is>
          <t>&lt;http://purl.obolibrary.org/obo/UBERON_0010314&gt;</t>
        </is>
      </c>
      <c r="C4966" t="inlineStr">
        <is>
          <t>intermediate stratum of r3Ve</t>
        </is>
      </c>
      <c r="D4966" t="inlineStr">
        <is>
          <t>&lt;http://purl.obolibrary.org/obo/DMBA_111220690&gt;</t>
        </is>
      </c>
    </row>
    <row r="4967">
      <c r="A4967">
        <f>HYPERLINK("https://www.ebi.ac.uk/ols/ontologies/uberon/terms?iri=http://purl.obolibrary.org/obo/UBERON_0010314","structure with developmental contribution from neural crest")</f>
        <v/>
      </c>
      <c r="B4967" t="inlineStr">
        <is>
          <t>&lt;http://purl.obolibrary.org/obo/UBERON_0010314&gt;</t>
        </is>
      </c>
      <c r="C4967" t="inlineStr">
        <is>
          <t>superficial stratum of r3Ve</t>
        </is>
      </c>
      <c r="D4967" t="inlineStr">
        <is>
          <t>&lt;http://purl.obolibrary.org/obo/DMBA_111220692&gt;</t>
        </is>
      </c>
    </row>
    <row r="4968">
      <c r="A4968">
        <f>HYPERLINK("https://www.ebi.ac.uk/ols/ontologies/uberon/terms?iri=http://purl.obolibrary.org/obo/UBERON_0010314","structure with developmental contribution from neural crest")</f>
        <v/>
      </c>
      <c r="B4968" t="inlineStr">
        <is>
          <t>&lt;http://purl.obolibrary.org/obo/UBERON_0010314&gt;</t>
        </is>
      </c>
      <c r="C4968" t="inlineStr">
        <is>
          <t>periventricular stratum of r3Tr</t>
        </is>
      </c>
      <c r="D4968" t="inlineStr">
        <is>
          <t>&lt;http://purl.obolibrary.org/obo/DMBA_111220694&gt;</t>
        </is>
      </c>
    </row>
    <row r="4969">
      <c r="A4969">
        <f>HYPERLINK("https://www.ebi.ac.uk/ols/ontologies/uberon/terms?iri=http://purl.obolibrary.org/obo/UBERON_0010314","structure with developmental contribution from neural crest")</f>
        <v/>
      </c>
      <c r="B4969" t="inlineStr">
        <is>
          <t>&lt;http://purl.obolibrary.org/obo/UBERON_0010314&gt;</t>
        </is>
      </c>
      <c r="C4969" t="inlineStr">
        <is>
          <t>intermediate stratum of r3Tr</t>
        </is>
      </c>
      <c r="D4969" t="inlineStr">
        <is>
          <t>&lt;http://purl.obolibrary.org/obo/DMBA_111220696&gt;</t>
        </is>
      </c>
    </row>
    <row r="4970">
      <c r="A4970">
        <f>HYPERLINK("https://www.ebi.ac.uk/ols/ontologies/uberon/terms?iri=http://purl.obolibrary.org/obo/UBERON_0010314","structure with developmental contribution from neural crest")</f>
        <v/>
      </c>
      <c r="B4970" t="inlineStr">
        <is>
          <t>&lt;http://purl.obolibrary.org/obo/UBERON_0010314&gt;</t>
        </is>
      </c>
      <c r="C4970" t="inlineStr">
        <is>
          <t>superficial stratum of r3Tr</t>
        </is>
      </c>
      <c r="D4970" t="inlineStr">
        <is>
          <t>&lt;http://purl.obolibrary.org/obo/DMBA_111220698&gt;</t>
        </is>
      </c>
    </row>
    <row r="4971">
      <c r="A4971">
        <f>HYPERLINK("https://www.ebi.ac.uk/ols/ontologies/uberon/terms?iri=http://purl.obolibrary.org/obo/UBERON_0010314","structure with developmental contribution from neural crest")</f>
        <v/>
      </c>
      <c r="B4971" t="inlineStr">
        <is>
          <t>&lt;http://purl.obolibrary.org/obo/UBERON_0010314&gt;</t>
        </is>
      </c>
      <c r="C4971" t="inlineStr">
        <is>
          <t>periventricular stratum of r3Lim</t>
        </is>
      </c>
      <c r="D4971" t="inlineStr">
        <is>
          <t>&lt;http://purl.obolibrary.org/obo/DMBA_111220700&gt;</t>
        </is>
      </c>
    </row>
    <row r="4972">
      <c r="A4972">
        <f>HYPERLINK("https://www.ebi.ac.uk/ols/ontologies/uberon/terms?iri=http://purl.obolibrary.org/obo/UBERON_0010314","structure with developmental contribution from neural crest")</f>
        <v/>
      </c>
      <c r="B4972" t="inlineStr">
        <is>
          <t>&lt;http://purl.obolibrary.org/obo/UBERON_0010314&gt;</t>
        </is>
      </c>
      <c r="C4972" t="inlineStr">
        <is>
          <t>intermediate stratum of r3Lim</t>
        </is>
      </c>
      <c r="D4972" t="inlineStr">
        <is>
          <t>&lt;http://purl.obolibrary.org/obo/DMBA_111220702&gt;</t>
        </is>
      </c>
    </row>
    <row r="4973">
      <c r="A4973">
        <f>HYPERLINK("https://www.ebi.ac.uk/ols/ontologies/uberon/terms?iri=http://purl.obolibrary.org/obo/UBERON_0010314","structure with developmental contribution from neural crest")</f>
        <v/>
      </c>
      <c r="B4973" t="inlineStr">
        <is>
          <t>&lt;http://purl.obolibrary.org/obo/UBERON_0010314&gt;</t>
        </is>
      </c>
      <c r="C4973" t="inlineStr">
        <is>
          <t>superficial stratum of r3Lim</t>
        </is>
      </c>
      <c r="D4973" t="inlineStr">
        <is>
          <t>&lt;http://purl.obolibrary.org/obo/DMBA_111220704&gt;</t>
        </is>
      </c>
    </row>
    <row r="4974">
      <c r="A4974">
        <f>HYPERLINK("https://www.ebi.ac.uk/ols/ontologies/uberon/terms?iri=http://purl.obolibrary.org/obo/UBERON_0010314","structure with developmental contribution from neural crest")</f>
        <v/>
      </c>
      <c r="B4974" t="inlineStr">
        <is>
          <t>&lt;http://purl.obolibrary.org/obo/UBERON_0010314&gt;</t>
        </is>
      </c>
      <c r="C4974" t="inlineStr">
        <is>
          <t>ventricular zone of r3B</t>
        </is>
      </c>
      <c r="D4974" t="inlineStr">
        <is>
          <t>&lt;http://purl.obolibrary.org/obo/DMBA_111220706&gt;</t>
        </is>
      </c>
    </row>
    <row r="4975">
      <c r="A4975">
        <f>HYPERLINK("https://www.ebi.ac.uk/ols/ontologies/uberon/terms?iri=http://purl.obolibrary.org/obo/UBERON_0010314","structure with developmental contribution from neural crest")</f>
        <v/>
      </c>
      <c r="B4975" t="inlineStr">
        <is>
          <t>&lt;http://purl.obolibrary.org/obo/UBERON_0010314&gt;</t>
        </is>
      </c>
      <c r="C4975" t="inlineStr">
        <is>
          <t>mantle zone of r3B</t>
        </is>
      </c>
      <c r="D4975" t="inlineStr">
        <is>
          <t>&lt;http://purl.obolibrary.org/obo/DMBA_111220708&gt;</t>
        </is>
      </c>
    </row>
    <row r="4976">
      <c r="A4976">
        <f>HYPERLINK("https://www.ebi.ac.uk/ols/ontologies/uberon/terms?iri=http://purl.obolibrary.org/obo/UBERON_0010314","structure with developmental contribution from neural crest")</f>
        <v/>
      </c>
      <c r="B4976" t="inlineStr">
        <is>
          <t>&lt;http://purl.obolibrary.org/obo/UBERON_0010314&gt;</t>
        </is>
      </c>
      <c r="C4976" t="inlineStr">
        <is>
          <t>ventricular zone of r4A</t>
        </is>
      </c>
      <c r="D4976" t="inlineStr">
        <is>
          <t>&lt;http://purl.obolibrary.org/obo/DMBA_111220710&gt;</t>
        </is>
      </c>
    </row>
    <row r="4977">
      <c r="A4977">
        <f>HYPERLINK("https://www.ebi.ac.uk/ols/ontologies/uberon/terms?iri=http://purl.obolibrary.org/obo/UBERON_0010314","structure with developmental contribution from neural crest")</f>
        <v/>
      </c>
      <c r="B4977" t="inlineStr">
        <is>
          <t>&lt;http://purl.obolibrary.org/obo/UBERON_0010314&gt;</t>
        </is>
      </c>
      <c r="C4977" t="inlineStr">
        <is>
          <t>mantle zone of r4A</t>
        </is>
      </c>
      <c r="D4977" t="inlineStr">
        <is>
          <t>&lt;http://purl.obolibrary.org/obo/DMBA_111220712&gt;</t>
        </is>
      </c>
    </row>
    <row r="4978">
      <c r="A4978">
        <f>HYPERLINK("https://www.ebi.ac.uk/ols/ontologies/uberon/terms?iri=http://purl.obolibrary.org/obo/UBERON_0010314","structure with developmental contribution from neural crest")</f>
        <v/>
      </c>
      <c r="B4978" t="inlineStr">
        <is>
          <t>&lt;http://purl.obolibrary.org/obo/UBERON_0010314&gt;</t>
        </is>
      </c>
      <c r="C4978" t="inlineStr">
        <is>
          <t>periventricular stratum of r4Co</t>
        </is>
      </c>
      <c r="D4978" t="inlineStr">
        <is>
          <t>&lt;http://purl.obolibrary.org/obo/DMBA_111220714&gt;</t>
        </is>
      </c>
    </row>
    <row r="4979">
      <c r="A4979">
        <f>HYPERLINK("https://www.ebi.ac.uk/ols/ontologies/uberon/terms?iri=http://purl.obolibrary.org/obo/UBERON_0010314","structure with developmental contribution from neural crest")</f>
        <v/>
      </c>
      <c r="B4979" t="inlineStr">
        <is>
          <t>&lt;http://purl.obolibrary.org/obo/UBERON_0010314&gt;</t>
        </is>
      </c>
      <c r="C4979" t="inlineStr">
        <is>
          <t>intermediate stratum of r4Co</t>
        </is>
      </c>
      <c r="D4979" t="inlineStr">
        <is>
          <t>&lt;http://purl.obolibrary.org/obo/DMBA_111220716&gt;</t>
        </is>
      </c>
    </row>
    <row r="4980">
      <c r="A4980">
        <f>HYPERLINK("https://www.ebi.ac.uk/ols/ontologies/uberon/terms?iri=http://purl.obolibrary.org/obo/UBERON_0010314","structure with developmental contribution from neural crest")</f>
        <v/>
      </c>
      <c r="B4980" t="inlineStr">
        <is>
          <t>&lt;http://purl.obolibrary.org/obo/UBERON_0010314&gt;</t>
        </is>
      </c>
      <c r="C4980" t="inlineStr">
        <is>
          <t>superficial stratum of r4Co</t>
        </is>
      </c>
      <c r="D4980" t="inlineStr">
        <is>
          <t>&lt;http://purl.obolibrary.org/obo/DMBA_111220718&gt;</t>
        </is>
      </c>
    </row>
    <row r="4981">
      <c r="A4981">
        <f>HYPERLINK("https://www.ebi.ac.uk/ols/ontologies/uberon/terms?iri=http://purl.obolibrary.org/obo/UBERON_0010314","structure with developmental contribution from neural crest")</f>
        <v/>
      </c>
      <c r="B4981" t="inlineStr">
        <is>
          <t>&lt;http://purl.obolibrary.org/obo/UBERON_0010314&gt;</t>
        </is>
      </c>
      <c r="C4981" t="inlineStr">
        <is>
          <t>periventricular stratum of r4Ve</t>
        </is>
      </c>
      <c r="D4981" t="inlineStr">
        <is>
          <t>&lt;http://purl.obolibrary.org/obo/DMBA_111220720&gt;</t>
        </is>
      </c>
    </row>
    <row r="4982">
      <c r="A4982">
        <f>HYPERLINK("https://www.ebi.ac.uk/ols/ontologies/uberon/terms?iri=http://purl.obolibrary.org/obo/UBERON_0010314","structure with developmental contribution from neural crest")</f>
        <v/>
      </c>
      <c r="B4982" t="inlineStr">
        <is>
          <t>&lt;http://purl.obolibrary.org/obo/UBERON_0010314&gt;</t>
        </is>
      </c>
      <c r="C4982" t="inlineStr">
        <is>
          <t>intermediate stratum of r4Ve</t>
        </is>
      </c>
      <c r="D4982" t="inlineStr">
        <is>
          <t>&lt;http://purl.obolibrary.org/obo/DMBA_111220722&gt;</t>
        </is>
      </c>
    </row>
    <row r="4983">
      <c r="A4983">
        <f>HYPERLINK("https://www.ebi.ac.uk/ols/ontologies/uberon/terms?iri=http://purl.obolibrary.org/obo/UBERON_0010314","structure with developmental contribution from neural crest")</f>
        <v/>
      </c>
      <c r="B4983" t="inlineStr">
        <is>
          <t>&lt;http://purl.obolibrary.org/obo/UBERON_0010314&gt;</t>
        </is>
      </c>
      <c r="C4983" t="inlineStr">
        <is>
          <t>superficial stratum of r4Ve</t>
        </is>
      </c>
      <c r="D4983" t="inlineStr">
        <is>
          <t>&lt;http://purl.obolibrary.org/obo/DMBA_111220724&gt;</t>
        </is>
      </c>
    </row>
    <row r="4984">
      <c r="A4984">
        <f>HYPERLINK("https://www.ebi.ac.uk/ols/ontologies/uberon/terms?iri=http://purl.obolibrary.org/obo/UBERON_0010314","structure with developmental contribution from neural crest")</f>
        <v/>
      </c>
      <c r="B4984" t="inlineStr">
        <is>
          <t>&lt;http://purl.obolibrary.org/obo/UBERON_0010314&gt;</t>
        </is>
      </c>
      <c r="C4984" t="inlineStr">
        <is>
          <t>periventricular stratum of r4Tr</t>
        </is>
      </c>
      <c r="D4984" t="inlineStr">
        <is>
          <t>&lt;http://purl.obolibrary.org/obo/DMBA_111220726&gt;</t>
        </is>
      </c>
    </row>
    <row r="4985">
      <c r="A4985">
        <f>HYPERLINK("https://www.ebi.ac.uk/ols/ontologies/uberon/terms?iri=http://purl.obolibrary.org/obo/UBERON_0010314","structure with developmental contribution from neural crest")</f>
        <v/>
      </c>
      <c r="B4985" t="inlineStr">
        <is>
          <t>&lt;http://purl.obolibrary.org/obo/UBERON_0010314&gt;</t>
        </is>
      </c>
      <c r="C4985" t="inlineStr">
        <is>
          <t>intermediate stratum of r4Tr</t>
        </is>
      </c>
      <c r="D4985" t="inlineStr">
        <is>
          <t>&lt;http://purl.obolibrary.org/obo/DMBA_111220728&gt;</t>
        </is>
      </c>
    </row>
    <row r="4986">
      <c r="A4986">
        <f>HYPERLINK("https://www.ebi.ac.uk/ols/ontologies/uberon/terms?iri=http://purl.obolibrary.org/obo/UBERON_0010314","structure with developmental contribution from neural crest")</f>
        <v/>
      </c>
      <c r="B4986" t="inlineStr">
        <is>
          <t>&lt;http://purl.obolibrary.org/obo/UBERON_0010314&gt;</t>
        </is>
      </c>
      <c r="C4986" t="inlineStr">
        <is>
          <t>superficial stratum of r4Tr</t>
        </is>
      </c>
      <c r="D4986" t="inlineStr">
        <is>
          <t>&lt;http://purl.obolibrary.org/obo/DMBA_111220730&gt;</t>
        </is>
      </c>
    </row>
    <row r="4987">
      <c r="A4987">
        <f>HYPERLINK("https://www.ebi.ac.uk/ols/ontologies/uberon/terms?iri=http://purl.obolibrary.org/obo/UBERON_0010314","structure with developmental contribution from neural crest")</f>
        <v/>
      </c>
      <c r="B4987" t="inlineStr">
        <is>
          <t>&lt;http://purl.obolibrary.org/obo/UBERON_0010314&gt;</t>
        </is>
      </c>
      <c r="C4987" t="inlineStr">
        <is>
          <t>periventricular stratum of r4Lim</t>
        </is>
      </c>
      <c r="D4987" t="inlineStr">
        <is>
          <t>&lt;http://purl.obolibrary.org/obo/DMBA_111220732&gt;</t>
        </is>
      </c>
    </row>
    <row r="4988">
      <c r="A4988">
        <f>HYPERLINK("https://www.ebi.ac.uk/ols/ontologies/uberon/terms?iri=http://purl.obolibrary.org/obo/UBERON_0010314","structure with developmental contribution from neural crest")</f>
        <v/>
      </c>
      <c r="B4988" t="inlineStr">
        <is>
          <t>&lt;http://purl.obolibrary.org/obo/UBERON_0010314&gt;</t>
        </is>
      </c>
      <c r="C4988" t="inlineStr">
        <is>
          <t>intermediate stratum of r4Lim</t>
        </is>
      </c>
      <c r="D4988" t="inlineStr">
        <is>
          <t>&lt;http://purl.obolibrary.org/obo/DMBA_111220734&gt;</t>
        </is>
      </c>
    </row>
    <row r="4989">
      <c r="A4989">
        <f>HYPERLINK("https://www.ebi.ac.uk/ols/ontologies/uberon/terms?iri=http://purl.obolibrary.org/obo/UBERON_0010314","structure with developmental contribution from neural crest")</f>
        <v/>
      </c>
      <c r="B4989" t="inlineStr">
        <is>
          <t>&lt;http://purl.obolibrary.org/obo/UBERON_0010314&gt;</t>
        </is>
      </c>
      <c r="C4989" t="inlineStr">
        <is>
          <t>superficial stratum of r4Lim</t>
        </is>
      </c>
      <c r="D4989" t="inlineStr">
        <is>
          <t>&lt;http://purl.obolibrary.org/obo/DMBA_111220736&gt;</t>
        </is>
      </c>
    </row>
    <row r="4990">
      <c r="A4990">
        <f>HYPERLINK("https://www.ebi.ac.uk/ols/ontologies/uberon/terms?iri=http://purl.obolibrary.org/obo/UBERON_0010314","structure with developmental contribution from neural crest")</f>
        <v/>
      </c>
      <c r="B4990" t="inlineStr">
        <is>
          <t>&lt;http://purl.obolibrary.org/obo/UBERON_0010314&gt;</t>
        </is>
      </c>
      <c r="C4990" t="inlineStr">
        <is>
          <t>ventricular zone of r4B</t>
        </is>
      </c>
      <c r="D4990" t="inlineStr">
        <is>
          <t>&lt;http://purl.obolibrary.org/obo/DMBA_111220738&gt;</t>
        </is>
      </c>
    </row>
    <row r="4991">
      <c r="A4991">
        <f>HYPERLINK("https://www.ebi.ac.uk/ols/ontologies/uberon/terms?iri=http://purl.obolibrary.org/obo/UBERON_0010314","structure with developmental contribution from neural crest")</f>
        <v/>
      </c>
      <c r="B4991" t="inlineStr">
        <is>
          <t>&lt;http://purl.obolibrary.org/obo/UBERON_0010314&gt;</t>
        </is>
      </c>
      <c r="C4991" t="inlineStr">
        <is>
          <t>mantle zone of r4B</t>
        </is>
      </c>
      <c r="D4991" t="inlineStr">
        <is>
          <t>&lt;http://purl.obolibrary.org/obo/DMBA_111220740&gt;</t>
        </is>
      </c>
    </row>
    <row r="4992">
      <c r="A4992">
        <f>HYPERLINK("https://www.ebi.ac.uk/ols/ontologies/uberon/terms?iri=http://purl.obolibrary.org/obo/UBERON_0010314","structure with developmental contribution from neural crest")</f>
        <v/>
      </c>
      <c r="B4992" t="inlineStr">
        <is>
          <t>&lt;http://purl.obolibrary.org/obo/UBERON_0010314&gt;</t>
        </is>
      </c>
      <c r="C4992" t="inlineStr">
        <is>
          <t>ventricular zone of r5A</t>
        </is>
      </c>
      <c r="D4992" t="inlineStr">
        <is>
          <t>&lt;http://purl.obolibrary.org/obo/DMBA_111220742&gt;</t>
        </is>
      </c>
    </row>
    <row r="4993">
      <c r="A4993">
        <f>HYPERLINK("https://www.ebi.ac.uk/ols/ontologies/uberon/terms?iri=http://purl.obolibrary.org/obo/UBERON_0010314","structure with developmental contribution from neural crest")</f>
        <v/>
      </c>
      <c r="B4993" t="inlineStr">
        <is>
          <t>&lt;http://purl.obolibrary.org/obo/UBERON_0010314&gt;</t>
        </is>
      </c>
      <c r="C4993" t="inlineStr">
        <is>
          <t>mantle zone of r5A</t>
        </is>
      </c>
      <c r="D4993" t="inlineStr">
        <is>
          <t>&lt;http://purl.obolibrary.org/obo/DMBA_111220744&gt;</t>
        </is>
      </c>
    </row>
    <row r="4994">
      <c r="A4994">
        <f>HYPERLINK("https://www.ebi.ac.uk/ols/ontologies/uberon/terms?iri=http://purl.obolibrary.org/obo/UBERON_0010314","structure with developmental contribution from neural crest")</f>
        <v/>
      </c>
      <c r="B4994" t="inlineStr">
        <is>
          <t>&lt;http://purl.obolibrary.org/obo/UBERON_0010314&gt;</t>
        </is>
      </c>
      <c r="C4994" t="inlineStr">
        <is>
          <t>periventricular stratum of r5Co</t>
        </is>
      </c>
      <c r="D4994" t="inlineStr">
        <is>
          <t>&lt;http://purl.obolibrary.org/obo/DMBA_111220746&gt;</t>
        </is>
      </c>
    </row>
    <row r="4995">
      <c r="A4995">
        <f>HYPERLINK("https://www.ebi.ac.uk/ols/ontologies/uberon/terms?iri=http://purl.obolibrary.org/obo/UBERON_0010314","structure with developmental contribution from neural crest")</f>
        <v/>
      </c>
      <c r="B4995" t="inlineStr">
        <is>
          <t>&lt;http://purl.obolibrary.org/obo/UBERON_0010314&gt;</t>
        </is>
      </c>
      <c r="C4995" t="inlineStr">
        <is>
          <t>intermediate stratum of r5Co</t>
        </is>
      </c>
      <c r="D4995" t="inlineStr">
        <is>
          <t>&lt;http://purl.obolibrary.org/obo/DMBA_111220748&gt;</t>
        </is>
      </c>
    </row>
    <row r="4996">
      <c r="A4996">
        <f>HYPERLINK("https://www.ebi.ac.uk/ols/ontologies/uberon/terms?iri=http://purl.obolibrary.org/obo/UBERON_0010314","structure with developmental contribution from neural crest")</f>
        <v/>
      </c>
      <c r="B4996" t="inlineStr">
        <is>
          <t>&lt;http://purl.obolibrary.org/obo/UBERON_0010314&gt;</t>
        </is>
      </c>
      <c r="C4996" t="inlineStr">
        <is>
          <t>superficial stratum of r5Co</t>
        </is>
      </c>
      <c r="D4996" t="inlineStr">
        <is>
          <t>&lt;http://purl.obolibrary.org/obo/DMBA_111220750&gt;</t>
        </is>
      </c>
    </row>
    <row r="4997">
      <c r="A4997">
        <f>HYPERLINK("https://www.ebi.ac.uk/ols/ontologies/uberon/terms?iri=http://purl.obolibrary.org/obo/UBERON_0010314","structure with developmental contribution from neural crest")</f>
        <v/>
      </c>
      <c r="B4997" t="inlineStr">
        <is>
          <t>&lt;http://purl.obolibrary.org/obo/UBERON_0010314&gt;</t>
        </is>
      </c>
      <c r="C4997" t="inlineStr">
        <is>
          <t>periventricular stratum of r5Ve</t>
        </is>
      </c>
      <c r="D4997" t="inlineStr">
        <is>
          <t>&lt;http://purl.obolibrary.org/obo/DMBA_111220752&gt;</t>
        </is>
      </c>
    </row>
    <row r="4998">
      <c r="A4998">
        <f>HYPERLINK("https://www.ebi.ac.uk/ols/ontologies/uberon/terms?iri=http://purl.obolibrary.org/obo/UBERON_0010314","structure with developmental contribution from neural crest")</f>
        <v/>
      </c>
      <c r="B4998" t="inlineStr">
        <is>
          <t>&lt;http://purl.obolibrary.org/obo/UBERON_0010314&gt;</t>
        </is>
      </c>
      <c r="C4998" t="inlineStr">
        <is>
          <t>intermediate stratum of r5Ve</t>
        </is>
      </c>
      <c r="D4998" t="inlineStr">
        <is>
          <t>&lt;http://purl.obolibrary.org/obo/DMBA_111220754&gt;</t>
        </is>
      </c>
    </row>
    <row r="4999">
      <c r="A4999">
        <f>HYPERLINK("https://www.ebi.ac.uk/ols/ontologies/uberon/terms?iri=http://purl.obolibrary.org/obo/UBERON_0010314","structure with developmental contribution from neural crest")</f>
        <v/>
      </c>
      <c r="B4999" t="inlineStr">
        <is>
          <t>&lt;http://purl.obolibrary.org/obo/UBERON_0010314&gt;</t>
        </is>
      </c>
      <c r="C4999" t="inlineStr">
        <is>
          <t>superficial stratum of r5Ve</t>
        </is>
      </c>
      <c r="D4999" t="inlineStr">
        <is>
          <t>&lt;http://purl.obolibrary.org/obo/DMBA_111220756&gt;</t>
        </is>
      </c>
    </row>
    <row r="5000">
      <c r="A5000">
        <f>HYPERLINK("https://www.ebi.ac.uk/ols/ontologies/uberon/terms?iri=http://purl.obolibrary.org/obo/UBERON_0010314","structure with developmental contribution from neural crest")</f>
        <v/>
      </c>
      <c r="B5000" t="inlineStr">
        <is>
          <t>&lt;http://purl.obolibrary.org/obo/UBERON_0010314&gt;</t>
        </is>
      </c>
      <c r="C5000" t="inlineStr">
        <is>
          <t>periventricular stratum of r5Tr</t>
        </is>
      </c>
      <c r="D5000" t="inlineStr">
        <is>
          <t>&lt;http://purl.obolibrary.org/obo/DMBA_111220758&gt;</t>
        </is>
      </c>
    </row>
    <row r="5001">
      <c r="A5001">
        <f>HYPERLINK("https://www.ebi.ac.uk/ols/ontologies/uberon/terms?iri=http://purl.obolibrary.org/obo/UBERON_0010314","structure with developmental contribution from neural crest")</f>
        <v/>
      </c>
      <c r="B5001" t="inlineStr">
        <is>
          <t>&lt;http://purl.obolibrary.org/obo/UBERON_0010314&gt;</t>
        </is>
      </c>
      <c r="C5001" t="inlineStr">
        <is>
          <t>intermediate stratum of r5Tr</t>
        </is>
      </c>
      <c r="D5001" t="inlineStr">
        <is>
          <t>&lt;http://purl.obolibrary.org/obo/DMBA_111220760&gt;</t>
        </is>
      </c>
    </row>
    <row r="5002">
      <c r="A5002">
        <f>HYPERLINK("https://www.ebi.ac.uk/ols/ontologies/uberon/terms?iri=http://purl.obolibrary.org/obo/UBERON_0010314","structure with developmental contribution from neural crest")</f>
        <v/>
      </c>
      <c r="B5002" t="inlineStr">
        <is>
          <t>&lt;http://purl.obolibrary.org/obo/UBERON_0010314&gt;</t>
        </is>
      </c>
      <c r="C5002" t="inlineStr">
        <is>
          <t>superficial stratum of r5Tr</t>
        </is>
      </c>
      <c r="D5002" t="inlineStr">
        <is>
          <t>&lt;http://purl.obolibrary.org/obo/DMBA_111220762&gt;</t>
        </is>
      </c>
    </row>
    <row r="5003">
      <c r="A5003">
        <f>HYPERLINK("https://www.ebi.ac.uk/ols/ontologies/uberon/terms?iri=http://purl.obolibrary.org/obo/UBERON_0010314","structure with developmental contribution from neural crest")</f>
        <v/>
      </c>
      <c r="B5003" t="inlineStr">
        <is>
          <t>&lt;http://purl.obolibrary.org/obo/UBERON_0010314&gt;</t>
        </is>
      </c>
      <c r="C5003" t="inlineStr">
        <is>
          <t>periventricular stratum of r5Lim</t>
        </is>
      </c>
      <c r="D5003" t="inlineStr">
        <is>
          <t>&lt;http://purl.obolibrary.org/obo/DMBA_111220764&gt;</t>
        </is>
      </c>
    </row>
    <row r="5004">
      <c r="A5004">
        <f>HYPERLINK("https://www.ebi.ac.uk/ols/ontologies/uberon/terms?iri=http://purl.obolibrary.org/obo/UBERON_0010314","structure with developmental contribution from neural crest")</f>
        <v/>
      </c>
      <c r="B5004" t="inlineStr">
        <is>
          <t>&lt;http://purl.obolibrary.org/obo/UBERON_0010314&gt;</t>
        </is>
      </c>
      <c r="C5004" t="inlineStr">
        <is>
          <t>intermediate stratum of r5Lim</t>
        </is>
      </c>
      <c r="D5004" t="inlineStr">
        <is>
          <t>&lt;http://purl.obolibrary.org/obo/DMBA_111220766&gt;</t>
        </is>
      </c>
    </row>
    <row r="5005">
      <c r="A5005">
        <f>HYPERLINK("https://www.ebi.ac.uk/ols/ontologies/uberon/terms?iri=http://purl.obolibrary.org/obo/UBERON_0010314","structure with developmental contribution from neural crest")</f>
        <v/>
      </c>
      <c r="B5005" t="inlineStr">
        <is>
          <t>&lt;http://purl.obolibrary.org/obo/UBERON_0010314&gt;</t>
        </is>
      </c>
      <c r="C5005" t="inlineStr">
        <is>
          <t>superficial stratum of r5Lim</t>
        </is>
      </c>
      <c r="D5005" t="inlineStr">
        <is>
          <t>&lt;http://purl.obolibrary.org/obo/DMBA_111220768&gt;</t>
        </is>
      </c>
    </row>
    <row r="5006">
      <c r="A5006">
        <f>HYPERLINK("https://www.ebi.ac.uk/ols/ontologies/uberon/terms?iri=http://purl.obolibrary.org/obo/UBERON_0010314","structure with developmental contribution from neural crest")</f>
        <v/>
      </c>
      <c r="B5006" t="inlineStr">
        <is>
          <t>&lt;http://purl.obolibrary.org/obo/UBERON_0010314&gt;</t>
        </is>
      </c>
      <c r="C5006" t="inlineStr">
        <is>
          <t>ventricular zone of r5B</t>
        </is>
      </c>
      <c r="D5006" t="inlineStr">
        <is>
          <t>&lt;http://purl.obolibrary.org/obo/DMBA_111220770&gt;</t>
        </is>
      </c>
    </row>
    <row r="5007">
      <c r="A5007">
        <f>HYPERLINK("https://www.ebi.ac.uk/ols/ontologies/uberon/terms?iri=http://purl.obolibrary.org/obo/UBERON_0010314","structure with developmental contribution from neural crest")</f>
        <v/>
      </c>
      <c r="B5007" t="inlineStr">
        <is>
          <t>&lt;http://purl.obolibrary.org/obo/UBERON_0010314&gt;</t>
        </is>
      </c>
      <c r="C5007" t="inlineStr">
        <is>
          <t>mantle zone of r5B</t>
        </is>
      </c>
      <c r="D5007" t="inlineStr">
        <is>
          <t>&lt;http://purl.obolibrary.org/obo/DMBA_111220772&gt;</t>
        </is>
      </c>
    </row>
    <row r="5008">
      <c r="A5008">
        <f>HYPERLINK("https://www.ebi.ac.uk/ols/ontologies/uberon/terms?iri=http://purl.obolibrary.org/obo/UBERON_0010314","structure with developmental contribution from neural crest")</f>
        <v/>
      </c>
      <c r="B5008" t="inlineStr">
        <is>
          <t>&lt;http://purl.obolibrary.org/obo/UBERON_0010314&gt;</t>
        </is>
      </c>
      <c r="C5008" t="inlineStr">
        <is>
          <t>ventricular zone of r6A</t>
        </is>
      </c>
      <c r="D5008" t="inlineStr">
        <is>
          <t>&lt;http://purl.obolibrary.org/obo/DMBA_111220774&gt;</t>
        </is>
      </c>
    </row>
    <row r="5009">
      <c r="A5009">
        <f>HYPERLINK("https://www.ebi.ac.uk/ols/ontologies/uberon/terms?iri=http://purl.obolibrary.org/obo/UBERON_0010314","structure with developmental contribution from neural crest")</f>
        <v/>
      </c>
      <c r="B5009" t="inlineStr">
        <is>
          <t>&lt;http://purl.obolibrary.org/obo/UBERON_0010314&gt;</t>
        </is>
      </c>
      <c r="C5009" t="inlineStr">
        <is>
          <t>mantle zone of r6A</t>
        </is>
      </c>
      <c r="D5009" t="inlineStr">
        <is>
          <t>&lt;http://purl.obolibrary.org/obo/DMBA_111220776&gt;</t>
        </is>
      </c>
    </row>
    <row r="5010">
      <c r="A5010">
        <f>HYPERLINK("https://www.ebi.ac.uk/ols/ontologies/uberon/terms?iri=http://purl.obolibrary.org/obo/UBERON_0010314","structure with developmental contribution from neural crest")</f>
        <v/>
      </c>
      <c r="B5010" t="inlineStr">
        <is>
          <t>&lt;http://purl.obolibrary.org/obo/UBERON_0010314&gt;</t>
        </is>
      </c>
      <c r="C5010" t="inlineStr">
        <is>
          <t>periventricular stratum of r6Co</t>
        </is>
      </c>
      <c r="D5010" t="inlineStr">
        <is>
          <t>&lt;http://purl.obolibrary.org/obo/DMBA_111220778&gt;</t>
        </is>
      </c>
    </row>
    <row r="5011">
      <c r="A5011">
        <f>HYPERLINK("https://www.ebi.ac.uk/ols/ontologies/uberon/terms?iri=http://purl.obolibrary.org/obo/UBERON_0010314","structure with developmental contribution from neural crest")</f>
        <v/>
      </c>
      <c r="B5011" t="inlineStr">
        <is>
          <t>&lt;http://purl.obolibrary.org/obo/UBERON_0010314&gt;</t>
        </is>
      </c>
      <c r="C5011" t="inlineStr">
        <is>
          <t>intermediate stratum of r6Co</t>
        </is>
      </c>
      <c r="D5011" t="inlineStr">
        <is>
          <t>&lt;http://purl.obolibrary.org/obo/DMBA_111220780&gt;</t>
        </is>
      </c>
    </row>
    <row r="5012">
      <c r="A5012">
        <f>HYPERLINK("https://www.ebi.ac.uk/ols/ontologies/uberon/terms?iri=http://purl.obolibrary.org/obo/UBERON_0010314","structure with developmental contribution from neural crest")</f>
        <v/>
      </c>
      <c r="B5012" t="inlineStr">
        <is>
          <t>&lt;http://purl.obolibrary.org/obo/UBERON_0010314&gt;</t>
        </is>
      </c>
      <c r="C5012" t="inlineStr">
        <is>
          <t>superficial stratum of r6Co</t>
        </is>
      </c>
      <c r="D5012" t="inlineStr">
        <is>
          <t>&lt;http://purl.obolibrary.org/obo/DMBA_111220782&gt;</t>
        </is>
      </c>
    </row>
    <row r="5013">
      <c r="A5013">
        <f>HYPERLINK("https://www.ebi.ac.uk/ols/ontologies/uberon/terms?iri=http://purl.obolibrary.org/obo/UBERON_0010314","structure with developmental contribution from neural crest")</f>
        <v/>
      </c>
      <c r="B5013" t="inlineStr">
        <is>
          <t>&lt;http://purl.obolibrary.org/obo/UBERON_0010314&gt;</t>
        </is>
      </c>
      <c r="C5013" t="inlineStr">
        <is>
          <t>periventricular stratum of r6Ve</t>
        </is>
      </c>
      <c r="D5013" t="inlineStr">
        <is>
          <t>&lt;http://purl.obolibrary.org/obo/DMBA_111220784&gt;</t>
        </is>
      </c>
    </row>
    <row r="5014">
      <c r="A5014">
        <f>HYPERLINK("https://www.ebi.ac.uk/ols/ontologies/uberon/terms?iri=http://purl.obolibrary.org/obo/UBERON_0010314","structure with developmental contribution from neural crest")</f>
        <v/>
      </c>
      <c r="B5014" t="inlineStr">
        <is>
          <t>&lt;http://purl.obolibrary.org/obo/UBERON_0010314&gt;</t>
        </is>
      </c>
      <c r="C5014" t="inlineStr">
        <is>
          <t>intermediate stratum of r6Ve</t>
        </is>
      </c>
      <c r="D5014" t="inlineStr">
        <is>
          <t>&lt;http://purl.obolibrary.org/obo/DMBA_111220786&gt;</t>
        </is>
      </c>
    </row>
    <row r="5015">
      <c r="A5015">
        <f>HYPERLINK("https://www.ebi.ac.uk/ols/ontologies/uberon/terms?iri=http://purl.obolibrary.org/obo/UBERON_0010314","structure with developmental contribution from neural crest")</f>
        <v/>
      </c>
      <c r="B5015" t="inlineStr">
        <is>
          <t>&lt;http://purl.obolibrary.org/obo/UBERON_0010314&gt;</t>
        </is>
      </c>
      <c r="C5015" t="inlineStr">
        <is>
          <t>superficial stratum of r6Ve</t>
        </is>
      </c>
      <c r="D5015" t="inlineStr">
        <is>
          <t>&lt;http://purl.obolibrary.org/obo/DMBA_111220788&gt;</t>
        </is>
      </c>
    </row>
    <row r="5016">
      <c r="A5016">
        <f>HYPERLINK("https://www.ebi.ac.uk/ols/ontologies/uberon/terms?iri=http://purl.obolibrary.org/obo/UBERON_0010314","structure with developmental contribution from neural crest")</f>
        <v/>
      </c>
      <c r="B5016" t="inlineStr">
        <is>
          <t>&lt;http://purl.obolibrary.org/obo/UBERON_0010314&gt;</t>
        </is>
      </c>
      <c r="C5016" t="inlineStr">
        <is>
          <t>periventricular stratum of r6Tr</t>
        </is>
      </c>
      <c r="D5016" t="inlineStr">
        <is>
          <t>&lt;http://purl.obolibrary.org/obo/DMBA_111220790&gt;</t>
        </is>
      </c>
    </row>
    <row r="5017">
      <c r="A5017">
        <f>HYPERLINK("https://www.ebi.ac.uk/ols/ontologies/uberon/terms?iri=http://purl.obolibrary.org/obo/UBERON_0010314","structure with developmental contribution from neural crest")</f>
        <v/>
      </c>
      <c r="B5017" t="inlineStr">
        <is>
          <t>&lt;http://purl.obolibrary.org/obo/UBERON_0010314&gt;</t>
        </is>
      </c>
      <c r="C5017" t="inlineStr">
        <is>
          <t>intermediate stratum of r6Tr</t>
        </is>
      </c>
      <c r="D5017" t="inlineStr">
        <is>
          <t>&lt;http://purl.obolibrary.org/obo/DMBA_111220792&gt;</t>
        </is>
      </c>
    </row>
    <row r="5018">
      <c r="A5018">
        <f>HYPERLINK("https://www.ebi.ac.uk/ols/ontologies/uberon/terms?iri=http://purl.obolibrary.org/obo/UBERON_0010314","structure with developmental contribution from neural crest")</f>
        <v/>
      </c>
      <c r="B5018" t="inlineStr">
        <is>
          <t>&lt;http://purl.obolibrary.org/obo/UBERON_0010314&gt;</t>
        </is>
      </c>
      <c r="C5018" t="inlineStr">
        <is>
          <t>superficial stratum of r6Tr</t>
        </is>
      </c>
      <c r="D5018" t="inlineStr">
        <is>
          <t>&lt;http://purl.obolibrary.org/obo/DMBA_111220794&gt;</t>
        </is>
      </c>
    </row>
    <row r="5019">
      <c r="A5019">
        <f>HYPERLINK("https://www.ebi.ac.uk/ols/ontologies/uberon/terms?iri=http://purl.obolibrary.org/obo/UBERON_0010314","structure with developmental contribution from neural crest")</f>
        <v/>
      </c>
      <c r="B5019" t="inlineStr">
        <is>
          <t>&lt;http://purl.obolibrary.org/obo/UBERON_0010314&gt;</t>
        </is>
      </c>
      <c r="C5019" t="inlineStr">
        <is>
          <t>periventricular stratum of r6Lim</t>
        </is>
      </c>
      <c r="D5019" t="inlineStr">
        <is>
          <t>&lt;http://purl.obolibrary.org/obo/DMBA_111220796&gt;</t>
        </is>
      </c>
    </row>
    <row r="5020">
      <c r="A5020">
        <f>HYPERLINK("https://www.ebi.ac.uk/ols/ontologies/uberon/terms?iri=http://purl.obolibrary.org/obo/UBERON_0010314","structure with developmental contribution from neural crest")</f>
        <v/>
      </c>
      <c r="B5020" t="inlineStr">
        <is>
          <t>&lt;http://purl.obolibrary.org/obo/UBERON_0010314&gt;</t>
        </is>
      </c>
      <c r="C5020" t="inlineStr">
        <is>
          <t>intermediate stratum of r6Lim</t>
        </is>
      </c>
      <c r="D5020" t="inlineStr">
        <is>
          <t>&lt;http://purl.obolibrary.org/obo/DMBA_111220798&gt;</t>
        </is>
      </c>
    </row>
    <row r="5021">
      <c r="A5021">
        <f>HYPERLINK("https://www.ebi.ac.uk/ols/ontologies/uberon/terms?iri=http://purl.obolibrary.org/obo/UBERON_0010314","structure with developmental contribution from neural crest")</f>
        <v/>
      </c>
      <c r="B5021" t="inlineStr">
        <is>
          <t>&lt;http://purl.obolibrary.org/obo/UBERON_0010314&gt;</t>
        </is>
      </c>
      <c r="C5021" t="inlineStr">
        <is>
          <t>superficial stratum of r6Lim</t>
        </is>
      </c>
      <c r="D5021" t="inlineStr">
        <is>
          <t>&lt;http://purl.obolibrary.org/obo/DMBA_111220800&gt;</t>
        </is>
      </c>
    </row>
    <row r="5022">
      <c r="A5022">
        <f>HYPERLINK("https://www.ebi.ac.uk/ols/ontologies/uberon/terms?iri=http://purl.obolibrary.org/obo/UBERON_0010314","structure with developmental contribution from neural crest")</f>
        <v/>
      </c>
      <c r="B5022" t="inlineStr">
        <is>
          <t>&lt;http://purl.obolibrary.org/obo/UBERON_0010314&gt;</t>
        </is>
      </c>
      <c r="C5022" t="inlineStr">
        <is>
          <t>ventricular zone of r6B</t>
        </is>
      </c>
      <c r="D5022" t="inlineStr">
        <is>
          <t>&lt;http://purl.obolibrary.org/obo/DMBA_111220802&gt;</t>
        </is>
      </c>
    </row>
    <row r="5023">
      <c r="A5023">
        <f>HYPERLINK("https://www.ebi.ac.uk/ols/ontologies/uberon/terms?iri=http://purl.obolibrary.org/obo/UBERON_0010314","structure with developmental contribution from neural crest")</f>
        <v/>
      </c>
      <c r="B5023" t="inlineStr">
        <is>
          <t>&lt;http://purl.obolibrary.org/obo/UBERON_0010314&gt;</t>
        </is>
      </c>
      <c r="C5023" t="inlineStr">
        <is>
          <t>mantle zone of r6B</t>
        </is>
      </c>
      <c r="D5023" t="inlineStr">
        <is>
          <t>&lt;http://purl.obolibrary.org/obo/DMBA_111220804&gt;</t>
        </is>
      </c>
    </row>
    <row r="5024">
      <c r="A5024">
        <f>HYPERLINK("https://www.ebi.ac.uk/ols/ontologies/uberon/terms?iri=http://purl.obolibrary.org/obo/UBERON_0010314","structure with developmental contribution from neural crest")</f>
        <v/>
      </c>
      <c r="B5024" t="inlineStr">
        <is>
          <t>&lt;http://purl.obolibrary.org/obo/UBERON_0010314&gt;</t>
        </is>
      </c>
      <c r="C5024" t="inlineStr">
        <is>
          <t>ventricular zone of r7A</t>
        </is>
      </c>
      <c r="D5024" t="inlineStr">
        <is>
          <t>&lt;http://purl.obolibrary.org/obo/DMBA_111220806&gt;</t>
        </is>
      </c>
    </row>
    <row r="5025">
      <c r="A5025">
        <f>HYPERLINK("https://www.ebi.ac.uk/ols/ontologies/uberon/terms?iri=http://purl.obolibrary.org/obo/UBERON_0010314","structure with developmental contribution from neural crest")</f>
        <v/>
      </c>
      <c r="B5025" t="inlineStr">
        <is>
          <t>&lt;http://purl.obolibrary.org/obo/UBERON_0010314&gt;</t>
        </is>
      </c>
      <c r="C5025" t="inlineStr">
        <is>
          <t>mantle zone of r7A</t>
        </is>
      </c>
      <c r="D5025" t="inlineStr">
        <is>
          <t>&lt;http://purl.obolibrary.org/obo/DMBA_111220808&gt;</t>
        </is>
      </c>
    </row>
    <row r="5026">
      <c r="A5026">
        <f>HYPERLINK("https://www.ebi.ac.uk/ols/ontologies/uberon/terms?iri=http://purl.obolibrary.org/obo/UBERON_0010314","structure with developmental contribution from neural crest")</f>
        <v/>
      </c>
      <c r="B5026" t="inlineStr">
        <is>
          <t>&lt;http://purl.obolibrary.org/obo/UBERON_0010314&gt;</t>
        </is>
      </c>
      <c r="C5026" t="inlineStr">
        <is>
          <t>periventricular stratum of r7Co</t>
        </is>
      </c>
      <c r="D5026" t="inlineStr">
        <is>
          <t>&lt;http://purl.obolibrary.org/obo/DMBA_111220810&gt;</t>
        </is>
      </c>
    </row>
    <row r="5027">
      <c r="A5027">
        <f>HYPERLINK("https://www.ebi.ac.uk/ols/ontologies/uberon/terms?iri=http://purl.obolibrary.org/obo/UBERON_0010314","structure with developmental contribution from neural crest")</f>
        <v/>
      </c>
      <c r="B5027" t="inlineStr">
        <is>
          <t>&lt;http://purl.obolibrary.org/obo/UBERON_0010314&gt;</t>
        </is>
      </c>
      <c r="C5027" t="inlineStr">
        <is>
          <t>intermediate stratum of r7Co</t>
        </is>
      </c>
      <c r="D5027" t="inlineStr">
        <is>
          <t>&lt;http://purl.obolibrary.org/obo/DMBA_111220812&gt;</t>
        </is>
      </c>
    </row>
    <row r="5028">
      <c r="A5028">
        <f>HYPERLINK("https://www.ebi.ac.uk/ols/ontologies/uberon/terms?iri=http://purl.obolibrary.org/obo/UBERON_0010314","structure with developmental contribution from neural crest")</f>
        <v/>
      </c>
      <c r="B5028" t="inlineStr">
        <is>
          <t>&lt;http://purl.obolibrary.org/obo/UBERON_0010314&gt;</t>
        </is>
      </c>
      <c r="C5028" t="inlineStr">
        <is>
          <t>superficial stratum of r7Co</t>
        </is>
      </c>
      <c r="D5028" t="inlineStr">
        <is>
          <t>&lt;http://purl.obolibrary.org/obo/DMBA_111220814&gt;</t>
        </is>
      </c>
    </row>
    <row r="5029">
      <c r="A5029">
        <f>HYPERLINK("https://www.ebi.ac.uk/ols/ontologies/uberon/terms?iri=http://purl.obolibrary.org/obo/UBERON_0010314","structure with developmental contribution from neural crest")</f>
        <v/>
      </c>
      <c r="B5029" t="inlineStr">
        <is>
          <t>&lt;http://purl.obolibrary.org/obo/UBERON_0010314&gt;</t>
        </is>
      </c>
      <c r="C5029" t="inlineStr">
        <is>
          <t>periventricular stratum of r7Ve</t>
        </is>
      </c>
      <c r="D5029" t="inlineStr">
        <is>
          <t>&lt;http://purl.obolibrary.org/obo/DMBA_111220816&gt;</t>
        </is>
      </c>
    </row>
    <row r="5030">
      <c r="A5030">
        <f>HYPERLINK("https://www.ebi.ac.uk/ols/ontologies/uberon/terms?iri=http://purl.obolibrary.org/obo/UBERON_0010314","structure with developmental contribution from neural crest")</f>
        <v/>
      </c>
      <c r="B5030" t="inlineStr">
        <is>
          <t>&lt;http://purl.obolibrary.org/obo/UBERON_0010314&gt;</t>
        </is>
      </c>
      <c r="C5030" t="inlineStr">
        <is>
          <t>intermediate stratum of r7Ve</t>
        </is>
      </c>
      <c r="D5030" t="inlineStr">
        <is>
          <t>&lt;http://purl.obolibrary.org/obo/DMBA_111220818&gt;</t>
        </is>
      </c>
    </row>
    <row r="5031">
      <c r="A5031">
        <f>HYPERLINK("https://www.ebi.ac.uk/ols/ontologies/uberon/terms?iri=http://purl.obolibrary.org/obo/UBERON_0010314","structure with developmental contribution from neural crest")</f>
        <v/>
      </c>
      <c r="B5031" t="inlineStr">
        <is>
          <t>&lt;http://purl.obolibrary.org/obo/UBERON_0010314&gt;</t>
        </is>
      </c>
      <c r="C5031" t="inlineStr">
        <is>
          <t>superficial stratum of r7Ve</t>
        </is>
      </c>
      <c r="D5031" t="inlineStr">
        <is>
          <t>&lt;http://purl.obolibrary.org/obo/DMBA_111220820&gt;</t>
        </is>
      </c>
    </row>
    <row r="5032">
      <c r="A5032">
        <f>HYPERLINK("https://www.ebi.ac.uk/ols/ontologies/uberon/terms?iri=http://purl.obolibrary.org/obo/UBERON_0010314","structure with developmental contribution from neural crest")</f>
        <v/>
      </c>
      <c r="B5032" t="inlineStr">
        <is>
          <t>&lt;http://purl.obolibrary.org/obo/UBERON_0010314&gt;</t>
        </is>
      </c>
      <c r="C5032" t="inlineStr">
        <is>
          <t>periventricular stratum of r7Tr</t>
        </is>
      </c>
      <c r="D5032" t="inlineStr">
        <is>
          <t>&lt;http://purl.obolibrary.org/obo/DMBA_111220822&gt;</t>
        </is>
      </c>
    </row>
    <row r="5033">
      <c r="A5033">
        <f>HYPERLINK("https://www.ebi.ac.uk/ols/ontologies/uberon/terms?iri=http://purl.obolibrary.org/obo/UBERON_0010314","structure with developmental contribution from neural crest")</f>
        <v/>
      </c>
      <c r="B5033" t="inlineStr">
        <is>
          <t>&lt;http://purl.obolibrary.org/obo/UBERON_0010314&gt;</t>
        </is>
      </c>
      <c r="C5033" t="inlineStr">
        <is>
          <t>intermediate stratum of r7Tr</t>
        </is>
      </c>
      <c r="D5033" t="inlineStr">
        <is>
          <t>&lt;http://purl.obolibrary.org/obo/DMBA_111220824&gt;</t>
        </is>
      </c>
    </row>
    <row r="5034">
      <c r="A5034">
        <f>HYPERLINK("https://www.ebi.ac.uk/ols/ontologies/uberon/terms?iri=http://purl.obolibrary.org/obo/UBERON_0010314","structure with developmental contribution from neural crest")</f>
        <v/>
      </c>
      <c r="B5034" t="inlineStr">
        <is>
          <t>&lt;http://purl.obolibrary.org/obo/UBERON_0010314&gt;</t>
        </is>
      </c>
      <c r="C5034" t="inlineStr">
        <is>
          <t>superficial stratum of r7Tr</t>
        </is>
      </c>
      <c r="D5034" t="inlineStr">
        <is>
          <t>&lt;http://purl.obolibrary.org/obo/DMBA_111220826&gt;</t>
        </is>
      </c>
    </row>
    <row r="5035">
      <c r="A5035">
        <f>HYPERLINK("https://www.ebi.ac.uk/ols/ontologies/uberon/terms?iri=http://purl.obolibrary.org/obo/UBERON_0010314","structure with developmental contribution from neural crest")</f>
        <v/>
      </c>
      <c r="B5035" t="inlineStr">
        <is>
          <t>&lt;http://purl.obolibrary.org/obo/UBERON_0010314&gt;</t>
        </is>
      </c>
      <c r="C5035" t="inlineStr">
        <is>
          <t>periventricular stratum of r7Lim</t>
        </is>
      </c>
      <c r="D5035" t="inlineStr">
        <is>
          <t>&lt;http://purl.obolibrary.org/obo/DMBA_111220828&gt;</t>
        </is>
      </c>
    </row>
    <row r="5036">
      <c r="A5036">
        <f>HYPERLINK("https://www.ebi.ac.uk/ols/ontologies/uberon/terms?iri=http://purl.obolibrary.org/obo/UBERON_0010314","structure with developmental contribution from neural crest")</f>
        <v/>
      </c>
      <c r="B5036" t="inlineStr">
        <is>
          <t>&lt;http://purl.obolibrary.org/obo/UBERON_0010314&gt;</t>
        </is>
      </c>
      <c r="C5036" t="inlineStr">
        <is>
          <t>intermediate stratum of r7Lim</t>
        </is>
      </c>
      <c r="D5036" t="inlineStr">
        <is>
          <t>&lt;http://purl.obolibrary.org/obo/DMBA_111220830&gt;</t>
        </is>
      </c>
    </row>
    <row r="5037">
      <c r="A5037">
        <f>HYPERLINK("https://www.ebi.ac.uk/ols/ontologies/uberon/terms?iri=http://purl.obolibrary.org/obo/UBERON_0010314","structure with developmental contribution from neural crest")</f>
        <v/>
      </c>
      <c r="B5037" t="inlineStr">
        <is>
          <t>&lt;http://purl.obolibrary.org/obo/UBERON_0010314&gt;</t>
        </is>
      </c>
      <c r="C5037" t="inlineStr">
        <is>
          <t>superficial stratum of r7Lim</t>
        </is>
      </c>
      <c r="D5037" t="inlineStr">
        <is>
          <t>&lt;http://purl.obolibrary.org/obo/DMBA_111220832&gt;</t>
        </is>
      </c>
    </row>
    <row r="5038">
      <c r="A5038">
        <f>HYPERLINK("https://www.ebi.ac.uk/ols/ontologies/uberon/terms?iri=http://purl.obolibrary.org/obo/UBERON_0010314","structure with developmental contribution from neural crest")</f>
        <v/>
      </c>
      <c r="B5038" t="inlineStr">
        <is>
          <t>&lt;http://purl.obolibrary.org/obo/UBERON_0010314&gt;</t>
        </is>
      </c>
      <c r="C5038" t="inlineStr">
        <is>
          <t>ventricular zone of r7B</t>
        </is>
      </c>
      <c r="D5038" t="inlineStr">
        <is>
          <t>&lt;http://purl.obolibrary.org/obo/DMBA_111220834&gt;</t>
        </is>
      </c>
    </row>
    <row r="5039">
      <c r="A5039">
        <f>HYPERLINK("https://www.ebi.ac.uk/ols/ontologies/uberon/terms?iri=http://purl.obolibrary.org/obo/UBERON_0010314","structure with developmental contribution from neural crest")</f>
        <v/>
      </c>
      <c r="B5039" t="inlineStr">
        <is>
          <t>&lt;http://purl.obolibrary.org/obo/UBERON_0010314&gt;</t>
        </is>
      </c>
      <c r="C5039" t="inlineStr">
        <is>
          <t>mantle zone of r7B</t>
        </is>
      </c>
      <c r="D5039" t="inlineStr">
        <is>
          <t>&lt;http://purl.obolibrary.org/obo/DMBA_111220836&gt;</t>
        </is>
      </c>
    </row>
    <row r="5040">
      <c r="A5040">
        <f>HYPERLINK("https://www.ebi.ac.uk/ols/ontologies/uberon/terms?iri=http://purl.obolibrary.org/obo/UBERON_0010314","structure with developmental contribution from neural crest")</f>
        <v/>
      </c>
      <c r="B5040" t="inlineStr">
        <is>
          <t>&lt;http://purl.obolibrary.org/obo/UBERON_0010314&gt;</t>
        </is>
      </c>
      <c r="C5040" t="inlineStr">
        <is>
          <t>ventricular zone of r8A</t>
        </is>
      </c>
      <c r="D5040" t="inlineStr">
        <is>
          <t>&lt;http://purl.obolibrary.org/obo/DMBA_111220838&gt;</t>
        </is>
      </c>
    </row>
    <row r="5041">
      <c r="A5041">
        <f>HYPERLINK("https://www.ebi.ac.uk/ols/ontologies/uberon/terms?iri=http://purl.obolibrary.org/obo/UBERON_0010314","structure with developmental contribution from neural crest")</f>
        <v/>
      </c>
      <c r="B5041" t="inlineStr">
        <is>
          <t>&lt;http://purl.obolibrary.org/obo/UBERON_0010314&gt;</t>
        </is>
      </c>
      <c r="C5041" t="inlineStr">
        <is>
          <t>mantle zone of r8A</t>
        </is>
      </c>
      <c r="D5041" t="inlineStr">
        <is>
          <t>&lt;http://purl.obolibrary.org/obo/DMBA_111220840&gt;</t>
        </is>
      </c>
    </row>
    <row r="5042">
      <c r="A5042">
        <f>HYPERLINK("https://www.ebi.ac.uk/ols/ontologies/uberon/terms?iri=http://purl.obolibrary.org/obo/UBERON_0010314","structure with developmental contribution from neural crest")</f>
        <v/>
      </c>
      <c r="B5042" t="inlineStr">
        <is>
          <t>&lt;http://purl.obolibrary.org/obo/UBERON_0010314&gt;</t>
        </is>
      </c>
      <c r="C5042" t="inlineStr">
        <is>
          <t>periventricular stratum of r8Ve</t>
        </is>
      </c>
      <c r="D5042" t="inlineStr">
        <is>
          <t>&lt;http://purl.obolibrary.org/obo/DMBA_111220842&gt;</t>
        </is>
      </c>
    </row>
    <row r="5043">
      <c r="A5043">
        <f>HYPERLINK("https://www.ebi.ac.uk/ols/ontologies/uberon/terms?iri=http://purl.obolibrary.org/obo/UBERON_0010314","structure with developmental contribution from neural crest")</f>
        <v/>
      </c>
      <c r="B5043" t="inlineStr">
        <is>
          <t>&lt;http://purl.obolibrary.org/obo/UBERON_0010314&gt;</t>
        </is>
      </c>
      <c r="C5043" t="inlineStr">
        <is>
          <t>intermediate stratum of r8Ve</t>
        </is>
      </c>
      <c r="D5043" t="inlineStr">
        <is>
          <t>&lt;http://purl.obolibrary.org/obo/DMBA_111220844&gt;</t>
        </is>
      </c>
    </row>
    <row r="5044">
      <c r="A5044">
        <f>HYPERLINK("https://www.ebi.ac.uk/ols/ontologies/uberon/terms?iri=http://purl.obolibrary.org/obo/UBERON_0010314","structure with developmental contribution from neural crest")</f>
        <v/>
      </c>
      <c r="B5044" t="inlineStr">
        <is>
          <t>&lt;http://purl.obolibrary.org/obo/UBERON_0010314&gt;</t>
        </is>
      </c>
      <c r="C5044" t="inlineStr">
        <is>
          <t>superficial stratum of r8Ve</t>
        </is>
      </c>
      <c r="D5044" t="inlineStr">
        <is>
          <t>&lt;http://purl.obolibrary.org/obo/DMBA_111220846&gt;</t>
        </is>
      </c>
    </row>
    <row r="5045">
      <c r="A5045">
        <f>HYPERLINK("https://www.ebi.ac.uk/ols/ontologies/uberon/terms?iri=http://purl.obolibrary.org/obo/UBERON_0010314","structure with developmental contribution from neural crest")</f>
        <v/>
      </c>
      <c r="B5045" t="inlineStr">
        <is>
          <t>&lt;http://purl.obolibrary.org/obo/UBERON_0010314&gt;</t>
        </is>
      </c>
      <c r="C5045" t="inlineStr">
        <is>
          <t>periventricular stratum of r8Tr</t>
        </is>
      </c>
      <c r="D5045" t="inlineStr">
        <is>
          <t>&lt;http://purl.obolibrary.org/obo/DMBA_111220848&gt;</t>
        </is>
      </c>
    </row>
    <row r="5046">
      <c r="A5046">
        <f>HYPERLINK("https://www.ebi.ac.uk/ols/ontologies/uberon/terms?iri=http://purl.obolibrary.org/obo/UBERON_0010314","structure with developmental contribution from neural crest")</f>
        <v/>
      </c>
      <c r="B5046" t="inlineStr">
        <is>
          <t>&lt;http://purl.obolibrary.org/obo/UBERON_0010314&gt;</t>
        </is>
      </c>
      <c r="C5046" t="inlineStr">
        <is>
          <t>intermediate stratum of r8Tr</t>
        </is>
      </c>
      <c r="D5046" t="inlineStr">
        <is>
          <t>&lt;http://purl.obolibrary.org/obo/DMBA_111220850&gt;</t>
        </is>
      </c>
    </row>
    <row r="5047">
      <c r="A5047">
        <f>HYPERLINK("https://www.ebi.ac.uk/ols/ontologies/uberon/terms?iri=http://purl.obolibrary.org/obo/UBERON_0010314","structure with developmental contribution from neural crest")</f>
        <v/>
      </c>
      <c r="B5047" t="inlineStr">
        <is>
          <t>&lt;http://purl.obolibrary.org/obo/UBERON_0010314&gt;</t>
        </is>
      </c>
      <c r="C5047" t="inlineStr">
        <is>
          <t>superficial stratum of r8Tr</t>
        </is>
      </c>
      <c r="D5047" t="inlineStr">
        <is>
          <t>&lt;http://purl.obolibrary.org/obo/DMBA_111220852&gt;</t>
        </is>
      </c>
    </row>
    <row r="5048">
      <c r="A5048">
        <f>HYPERLINK("https://www.ebi.ac.uk/ols/ontologies/uberon/terms?iri=http://purl.obolibrary.org/obo/UBERON_0010314","structure with developmental contribution from neural crest")</f>
        <v/>
      </c>
      <c r="B5048" t="inlineStr">
        <is>
          <t>&lt;http://purl.obolibrary.org/obo/UBERON_0010314&gt;</t>
        </is>
      </c>
      <c r="C5048" t="inlineStr">
        <is>
          <t>periventricular stratum of r8Lim</t>
        </is>
      </c>
      <c r="D5048" t="inlineStr">
        <is>
          <t>&lt;http://purl.obolibrary.org/obo/DMBA_111220854&gt;</t>
        </is>
      </c>
    </row>
    <row r="5049">
      <c r="A5049">
        <f>HYPERLINK("https://www.ebi.ac.uk/ols/ontologies/uberon/terms?iri=http://purl.obolibrary.org/obo/UBERON_0010314","structure with developmental contribution from neural crest")</f>
        <v/>
      </c>
      <c r="B5049" t="inlineStr">
        <is>
          <t>&lt;http://purl.obolibrary.org/obo/UBERON_0010314&gt;</t>
        </is>
      </c>
      <c r="C5049" t="inlineStr">
        <is>
          <t>intermediate stratum of r8Lim</t>
        </is>
      </c>
      <c r="D5049" t="inlineStr">
        <is>
          <t>&lt;http://purl.obolibrary.org/obo/DMBA_111220856&gt;</t>
        </is>
      </c>
    </row>
    <row r="5050">
      <c r="A5050">
        <f>HYPERLINK("https://www.ebi.ac.uk/ols/ontologies/uberon/terms?iri=http://purl.obolibrary.org/obo/UBERON_0010314","structure with developmental contribution from neural crest")</f>
        <v/>
      </c>
      <c r="B5050" t="inlineStr">
        <is>
          <t>&lt;http://purl.obolibrary.org/obo/UBERON_0010314&gt;</t>
        </is>
      </c>
      <c r="C5050" t="inlineStr">
        <is>
          <t>superficial stratum of r8Lim</t>
        </is>
      </c>
      <c r="D5050" t="inlineStr">
        <is>
          <t>&lt;http://purl.obolibrary.org/obo/DMBA_111220858&gt;</t>
        </is>
      </c>
    </row>
    <row r="5051">
      <c r="A5051">
        <f>HYPERLINK("https://www.ebi.ac.uk/ols/ontologies/uberon/terms?iri=http://purl.obolibrary.org/obo/UBERON_0010314","structure with developmental contribution from neural crest")</f>
        <v/>
      </c>
      <c r="B5051" t="inlineStr">
        <is>
          <t>&lt;http://purl.obolibrary.org/obo/UBERON_0010314&gt;</t>
        </is>
      </c>
      <c r="C5051" t="inlineStr">
        <is>
          <t>ventricular zone of r8B</t>
        </is>
      </c>
      <c r="D5051" t="inlineStr">
        <is>
          <t>&lt;http://purl.obolibrary.org/obo/DMBA_111220860&gt;</t>
        </is>
      </c>
    </row>
    <row r="5052">
      <c r="A5052">
        <f>HYPERLINK("https://www.ebi.ac.uk/ols/ontologies/uberon/terms?iri=http://purl.obolibrary.org/obo/UBERON_0010314","structure with developmental contribution from neural crest")</f>
        <v/>
      </c>
      <c r="B5052" t="inlineStr">
        <is>
          <t>&lt;http://purl.obolibrary.org/obo/UBERON_0010314&gt;</t>
        </is>
      </c>
      <c r="C5052" t="inlineStr">
        <is>
          <t>mantle zone of r8B</t>
        </is>
      </c>
      <c r="D5052" t="inlineStr">
        <is>
          <t>&lt;http://purl.obolibrary.org/obo/DMBA_111220862&gt;</t>
        </is>
      </c>
    </row>
    <row r="5053">
      <c r="A5053">
        <f>HYPERLINK("https://www.ebi.ac.uk/ols/ontologies/uberon/terms?iri=http://purl.obolibrary.org/obo/UBERON_0010314","structure with developmental contribution from neural crest")</f>
        <v/>
      </c>
      <c r="B5053" t="inlineStr">
        <is>
          <t>&lt;http://purl.obolibrary.org/obo/UBERON_0010314&gt;</t>
        </is>
      </c>
      <c r="C5053" t="inlineStr">
        <is>
          <t>ventricular zone of r9A</t>
        </is>
      </c>
      <c r="D5053" t="inlineStr">
        <is>
          <t>&lt;http://purl.obolibrary.org/obo/DMBA_111220864&gt;</t>
        </is>
      </c>
    </row>
    <row r="5054">
      <c r="A5054">
        <f>HYPERLINK("https://www.ebi.ac.uk/ols/ontologies/uberon/terms?iri=http://purl.obolibrary.org/obo/UBERON_0010314","structure with developmental contribution from neural crest")</f>
        <v/>
      </c>
      <c r="B5054" t="inlineStr">
        <is>
          <t>&lt;http://purl.obolibrary.org/obo/UBERON_0010314&gt;</t>
        </is>
      </c>
      <c r="C5054" t="inlineStr">
        <is>
          <t>mantle zone of r9A</t>
        </is>
      </c>
      <c r="D5054" t="inlineStr">
        <is>
          <t>&lt;http://purl.obolibrary.org/obo/DMBA_111220866&gt;</t>
        </is>
      </c>
    </row>
    <row r="5055">
      <c r="A5055">
        <f>HYPERLINK("https://www.ebi.ac.uk/ols/ontologies/uberon/terms?iri=http://purl.obolibrary.org/obo/UBERON_0010314","structure with developmental contribution from neural crest")</f>
        <v/>
      </c>
      <c r="B5055" t="inlineStr">
        <is>
          <t>&lt;http://purl.obolibrary.org/obo/UBERON_0010314&gt;</t>
        </is>
      </c>
      <c r="C5055" t="inlineStr">
        <is>
          <t>periventricular stratum of r9Ve</t>
        </is>
      </c>
      <c r="D5055" t="inlineStr">
        <is>
          <t>&lt;http://purl.obolibrary.org/obo/DMBA_111220868&gt;</t>
        </is>
      </c>
    </row>
    <row r="5056">
      <c r="A5056">
        <f>HYPERLINK("https://www.ebi.ac.uk/ols/ontologies/uberon/terms?iri=http://purl.obolibrary.org/obo/UBERON_0010314","structure with developmental contribution from neural crest")</f>
        <v/>
      </c>
      <c r="B5056" t="inlineStr">
        <is>
          <t>&lt;http://purl.obolibrary.org/obo/UBERON_0010314&gt;</t>
        </is>
      </c>
      <c r="C5056" t="inlineStr">
        <is>
          <t>intermediate stratum of r9Ve</t>
        </is>
      </c>
      <c r="D5056" t="inlineStr">
        <is>
          <t>&lt;http://purl.obolibrary.org/obo/DMBA_111220870&gt;</t>
        </is>
      </c>
    </row>
    <row r="5057">
      <c r="A5057">
        <f>HYPERLINK("https://www.ebi.ac.uk/ols/ontologies/uberon/terms?iri=http://purl.obolibrary.org/obo/UBERON_0010314","structure with developmental contribution from neural crest")</f>
        <v/>
      </c>
      <c r="B5057" t="inlineStr">
        <is>
          <t>&lt;http://purl.obolibrary.org/obo/UBERON_0010314&gt;</t>
        </is>
      </c>
      <c r="C5057" t="inlineStr">
        <is>
          <t>superficial stratum of r9Ve</t>
        </is>
      </c>
      <c r="D5057" t="inlineStr">
        <is>
          <t>&lt;http://purl.obolibrary.org/obo/DMBA_111220872&gt;</t>
        </is>
      </c>
    </row>
    <row r="5058">
      <c r="A5058">
        <f>HYPERLINK("https://www.ebi.ac.uk/ols/ontologies/uberon/terms?iri=http://purl.obolibrary.org/obo/UBERON_0010314","structure with developmental contribution from neural crest")</f>
        <v/>
      </c>
      <c r="B5058" t="inlineStr">
        <is>
          <t>&lt;http://purl.obolibrary.org/obo/UBERON_0010314&gt;</t>
        </is>
      </c>
      <c r="C5058" t="inlineStr">
        <is>
          <t>periventricular stratum of r9Tr</t>
        </is>
      </c>
      <c r="D5058" t="inlineStr">
        <is>
          <t>&lt;http://purl.obolibrary.org/obo/DMBA_111220874&gt;</t>
        </is>
      </c>
    </row>
    <row r="5059">
      <c r="A5059">
        <f>HYPERLINK("https://www.ebi.ac.uk/ols/ontologies/uberon/terms?iri=http://purl.obolibrary.org/obo/UBERON_0010314","structure with developmental contribution from neural crest")</f>
        <v/>
      </c>
      <c r="B5059" t="inlineStr">
        <is>
          <t>&lt;http://purl.obolibrary.org/obo/UBERON_0010314&gt;</t>
        </is>
      </c>
      <c r="C5059" t="inlineStr">
        <is>
          <t>intermediate stratum of r9Tr</t>
        </is>
      </c>
      <c r="D5059" t="inlineStr">
        <is>
          <t>&lt;http://purl.obolibrary.org/obo/DMBA_111220876&gt;</t>
        </is>
      </c>
    </row>
    <row r="5060">
      <c r="A5060">
        <f>HYPERLINK("https://www.ebi.ac.uk/ols/ontologies/uberon/terms?iri=http://purl.obolibrary.org/obo/UBERON_0010314","structure with developmental contribution from neural crest")</f>
        <v/>
      </c>
      <c r="B5060" t="inlineStr">
        <is>
          <t>&lt;http://purl.obolibrary.org/obo/UBERON_0010314&gt;</t>
        </is>
      </c>
      <c r="C5060" t="inlineStr">
        <is>
          <t>superficial stratum of r9Tr</t>
        </is>
      </c>
      <c r="D5060" t="inlineStr">
        <is>
          <t>&lt;http://purl.obolibrary.org/obo/DMBA_111220878&gt;</t>
        </is>
      </c>
    </row>
    <row r="5061">
      <c r="A5061">
        <f>HYPERLINK("https://www.ebi.ac.uk/ols/ontologies/uberon/terms?iri=http://purl.obolibrary.org/obo/UBERON_0010314","structure with developmental contribution from neural crest")</f>
        <v/>
      </c>
      <c r="B5061" t="inlineStr">
        <is>
          <t>&lt;http://purl.obolibrary.org/obo/UBERON_0010314&gt;</t>
        </is>
      </c>
      <c r="C5061" t="inlineStr">
        <is>
          <t>periventricular stratum of r9Lim</t>
        </is>
      </c>
      <c r="D5061" t="inlineStr">
        <is>
          <t>&lt;http://purl.obolibrary.org/obo/DMBA_111220880&gt;</t>
        </is>
      </c>
    </row>
    <row r="5062">
      <c r="A5062">
        <f>HYPERLINK("https://www.ebi.ac.uk/ols/ontologies/uberon/terms?iri=http://purl.obolibrary.org/obo/UBERON_0010314","structure with developmental contribution from neural crest")</f>
        <v/>
      </c>
      <c r="B5062" t="inlineStr">
        <is>
          <t>&lt;http://purl.obolibrary.org/obo/UBERON_0010314&gt;</t>
        </is>
      </c>
      <c r="C5062" t="inlineStr">
        <is>
          <t>intermediate stratum of r9Lim</t>
        </is>
      </c>
      <c r="D5062" t="inlineStr">
        <is>
          <t>&lt;http://purl.obolibrary.org/obo/DMBA_111220882&gt;</t>
        </is>
      </c>
    </row>
    <row r="5063">
      <c r="A5063">
        <f>HYPERLINK("https://www.ebi.ac.uk/ols/ontologies/uberon/terms?iri=http://purl.obolibrary.org/obo/UBERON_0010314","structure with developmental contribution from neural crest")</f>
        <v/>
      </c>
      <c r="B5063" t="inlineStr">
        <is>
          <t>&lt;http://purl.obolibrary.org/obo/UBERON_0010314&gt;</t>
        </is>
      </c>
      <c r="C5063" t="inlineStr">
        <is>
          <t>superficial stratum of r9Lim</t>
        </is>
      </c>
      <c r="D5063" t="inlineStr">
        <is>
          <t>&lt;http://purl.obolibrary.org/obo/DMBA_111220884&gt;</t>
        </is>
      </c>
    </row>
    <row r="5064">
      <c r="A5064">
        <f>HYPERLINK("https://www.ebi.ac.uk/ols/ontologies/uberon/terms?iri=http://purl.obolibrary.org/obo/UBERON_0010314","structure with developmental contribution from neural crest")</f>
        <v/>
      </c>
      <c r="B5064" t="inlineStr">
        <is>
          <t>&lt;http://purl.obolibrary.org/obo/UBERON_0010314&gt;</t>
        </is>
      </c>
      <c r="C5064" t="inlineStr">
        <is>
          <t>ventricular zone of r9B</t>
        </is>
      </c>
      <c r="D5064" t="inlineStr">
        <is>
          <t>&lt;http://purl.obolibrary.org/obo/DMBA_111220886&gt;</t>
        </is>
      </c>
    </row>
    <row r="5065">
      <c r="A5065">
        <f>HYPERLINK("https://www.ebi.ac.uk/ols/ontologies/uberon/terms?iri=http://purl.obolibrary.org/obo/UBERON_0010314","structure with developmental contribution from neural crest")</f>
        <v/>
      </c>
      <c r="B5065" t="inlineStr">
        <is>
          <t>&lt;http://purl.obolibrary.org/obo/UBERON_0010314&gt;</t>
        </is>
      </c>
      <c r="C5065" t="inlineStr">
        <is>
          <t>mantle zone of r9B</t>
        </is>
      </c>
      <c r="D5065" t="inlineStr">
        <is>
          <t>&lt;http://purl.obolibrary.org/obo/DMBA_111220888&gt;</t>
        </is>
      </c>
    </row>
    <row r="5066">
      <c r="A5066">
        <f>HYPERLINK("https://www.ebi.ac.uk/ols/ontologies/uberon/terms?iri=http://purl.obolibrary.org/obo/UBERON_0010314","structure with developmental contribution from neural crest")</f>
        <v/>
      </c>
      <c r="B5066" t="inlineStr">
        <is>
          <t>&lt;http://purl.obolibrary.org/obo/UBERON_0010314&gt;</t>
        </is>
      </c>
      <c r="C5066" t="inlineStr">
        <is>
          <t>ventricular zone of r10A</t>
        </is>
      </c>
      <c r="D5066" t="inlineStr">
        <is>
          <t>&lt;http://purl.obolibrary.org/obo/DMBA_111220890&gt;</t>
        </is>
      </c>
    </row>
    <row r="5067">
      <c r="A5067">
        <f>HYPERLINK("https://www.ebi.ac.uk/ols/ontologies/uberon/terms?iri=http://purl.obolibrary.org/obo/UBERON_0010314","structure with developmental contribution from neural crest")</f>
        <v/>
      </c>
      <c r="B5067" t="inlineStr">
        <is>
          <t>&lt;http://purl.obolibrary.org/obo/UBERON_0010314&gt;</t>
        </is>
      </c>
      <c r="C5067" t="inlineStr">
        <is>
          <t>mantle zone of r10A</t>
        </is>
      </c>
      <c r="D5067" t="inlineStr">
        <is>
          <t>&lt;http://purl.obolibrary.org/obo/DMBA_111220892&gt;</t>
        </is>
      </c>
    </row>
    <row r="5068">
      <c r="A5068">
        <f>HYPERLINK("https://www.ebi.ac.uk/ols/ontologies/uberon/terms?iri=http://purl.obolibrary.org/obo/UBERON_0010314","structure with developmental contribution from neural crest")</f>
        <v/>
      </c>
      <c r="B5068" t="inlineStr">
        <is>
          <t>&lt;http://purl.obolibrary.org/obo/UBERON_0010314&gt;</t>
        </is>
      </c>
      <c r="C5068" t="inlineStr">
        <is>
          <t>periventricular stratum of r10Ve</t>
        </is>
      </c>
      <c r="D5068" t="inlineStr">
        <is>
          <t>&lt;http://purl.obolibrary.org/obo/DMBA_111220894&gt;</t>
        </is>
      </c>
    </row>
    <row r="5069">
      <c r="A5069">
        <f>HYPERLINK("https://www.ebi.ac.uk/ols/ontologies/uberon/terms?iri=http://purl.obolibrary.org/obo/UBERON_0010314","structure with developmental contribution from neural crest")</f>
        <v/>
      </c>
      <c r="B5069" t="inlineStr">
        <is>
          <t>&lt;http://purl.obolibrary.org/obo/UBERON_0010314&gt;</t>
        </is>
      </c>
      <c r="C5069" t="inlineStr">
        <is>
          <t>intermediate stratum of r10Ve</t>
        </is>
      </c>
      <c r="D5069" t="inlineStr">
        <is>
          <t>&lt;http://purl.obolibrary.org/obo/DMBA_111220896&gt;</t>
        </is>
      </c>
    </row>
    <row r="5070">
      <c r="A5070">
        <f>HYPERLINK("https://www.ebi.ac.uk/ols/ontologies/uberon/terms?iri=http://purl.obolibrary.org/obo/UBERON_0010314","structure with developmental contribution from neural crest")</f>
        <v/>
      </c>
      <c r="B5070" t="inlineStr">
        <is>
          <t>&lt;http://purl.obolibrary.org/obo/UBERON_0010314&gt;</t>
        </is>
      </c>
      <c r="C5070" t="inlineStr">
        <is>
          <t>superficial stratum of r10Ve</t>
        </is>
      </c>
      <c r="D5070" t="inlineStr">
        <is>
          <t>&lt;http://purl.obolibrary.org/obo/DMBA_111220898&gt;</t>
        </is>
      </c>
    </row>
    <row r="5071">
      <c r="A5071">
        <f>HYPERLINK("https://www.ebi.ac.uk/ols/ontologies/uberon/terms?iri=http://purl.obolibrary.org/obo/UBERON_0010314","structure with developmental contribution from neural crest")</f>
        <v/>
      </c>
      <c r="B5071" t="inlineStr">
        <is>
          <t>&lt;http://purl.obolibrary.org/obo/UBERON_0010314&gt;</t>
        </is>
      </c>
      <c r="C5071" t="inlineStr">
        <is>
          <t>periventricular stratum of r10Tr</t>
        </is>
      </c>
      <c r="D5071" t="inlineStr">
        <is>
          <t>&lt;http://purl.obolibrary.org/obo/DMBA_111220900&gt;</t>
        </is>
      </c>
    </row>
    <row r="5072">
      <c r="A5072">
        <f>HYPERLINK("https://www.ebi.ac.uk/ols/ontologies/uberon/terms?iri=http://purl.obolibrary.org/obo/UBERON_0010314","structure with developmental contribution from neural crest")</f>
        <v/>
      </c>
      <c r="B5072" t="inlineStr">
        <is>
          <t>&lt;http://purl.obolibrary.org/obo/UBERON_0010314&gt;</t>
        </is>
      </c>
      <c r="C5072" t="inlineStr">
        <is>
          <t>intermediate stratum of r10Tr</t>
        </is>
      </c>
      <c r="D5072" t="inlineStr">
        <is>
          <t>&lt;http://purl.obolibrary.org/obo/DMBA_111220902&gt;</t>
        </is>
      </c>
    </row>
    <row r="5073">
      <c r="A5073">
        <f>HYPERLINK("https://www.ebi.ac.uk/ols/ontologies/uberon/terms?iri=http://purl.obolibrary.org/obo/UBERON_0010314","structure with developmental contribution from neural crest")</f>
        <v/>
      </c>
      <c r="B5073" t="inlineStr">
        <is>
          <t>&lt;http://purl.obolibrary.org/obo/UBERON_0010314&gt;</t>
        </is>
      </c>
      <c r="C5073" t="inlineStr">
        <is>
          <t>superficial stratum of r10Tr</t>
        </is>
      </c>
      <c r="D5073" t="inlineStr">
        <is>
          <t>&lt;http://purl.obolibrary.org/obo/DMBA_111220904&gt;</t>
        </is>
      </c>
    </row>
    <row r="5074">
      <c r="A5074">
        <f>HYPERLINK("https://www.ebi.ac.uk/ols/ontologies/uberon/terms?iri=http://purl.obolibrary.org/obo/UBERON_0010314","structure with developmental contribution from neural crest")</f>
        <v/>
      </c>
      <c r="B5074" t="inlineStr">
        <is>
          <t>&lt;http://purl.obolibrary.org/obo/UBERON_0010314&gt;</t>
        </is>
      </c>
      <c r="C5074" t="inlineStr">
        <is>
          <t>periventricular stratum of r10Lim</t>
        </is>
      </c>
      <c r="D5074" t="inlineStr">
        <is>
          <t>&lt;http://purl.obolibrary.org/obo/DMBA_111220906&gt;</t>
        </is>
      </c>
    </row>
    <row r="5075">
      <c r="A5075">
        <f>HYPERLINK("https://www.ebi.ac.uk/ols/ontologies/uberon/terms?iri=http://purl.obolibrary.org/obo/UBERON_0010314","structure with developmental contribution from neural crest")</f>
        <v/>
      </c>
      <c r="B5075" t="inlineStr">
        <is>
          <t>&lt;http://purl.obolibrary.org/obo/UBERON_0010314&gt;</t>
        </is>
      </c>
      <c r="C5075" t="inlineStr">
        <is>
          <t>intermediate stratum of r10Lim</t>
        </is>
      </c>
      <c r="D5075" t="inlineStr">
        <is>
          <t>&lt;http://purl.obolibrary.org/obo/DMBA_111220908&gt;</t>
        </is>
      </c>
    </row>
    <row r="5076">
      <c r="A5076">
        <f>HYPERLINK("https://www.ebi.ac.uk/ols/ontologies/uberon/terms?iri=http://purl.obolibrary.org/obo/UBERON_0010314","structure with developmental contribution from neural crest")</f>
        <v/>
      </c>
      <c r="B5076" t="inlineStr">
        <is>
          <t>&lt;http://purl.obolibrary.org/obo/UBERON_0010314&gt;</t>
        </is>
      </c>
      <c r="C5076" t="inlineStr">
        <is>
          <t>superficial stratum of r10Lim</t>
        </is>
      </c>
      <c r="D5076" t="inlineStr">
        <is>
          <t>&lt;http://purl.obolibrary.org/obo/DMBA_111220910&gt;</t>
        </is>
      </c>
    </row>
    <row r="5077">
      <c r="A5077">
        <f>HYPERLINK("https://www.ebi.ac.uk/ols/ontologies/uberon/terms?iri=http://purl.obolibrary.org/obo/UBERON_0010314","structure with developmental contribution from neural crest")</f>
        <v/>
      </c>
      <c r="B5077" t="inlineStr">
        <is>
          <t>&lt;http://purl.obolibrary.org/obo/UBERON_0010314&gt;</t>
        </is>
      </c>
      <c r="C5077" t="inlineStr">
        <is>
          <t>ventricular zone of r10B</t>
        </is>
      </c>
      <c r="D5077" t="inlineStr">
        <is>
          <t>&lt;http://purl.obolibrary.org/obo/DMBA_111220912&gt;</t>
        </is>
      </c>
    </row>
    <row r="5078">
      <c r="A5078">
        <f>HYPERLINK("https://www.ebi.ac.uk/ols/ontologies/uberon/terms?iri=http://purl.obolibrary.org/obo/UBERON_0010314","structure with developmental contribution from neural crest")</f>
        <v/>
      </c>
      <c r="B5078" t="inlineStr">
        <is>
          <t>&lt;http://purl.obolibrary.org/obo/UBERON_0010314&gt;</t>
        </is>
      </c>
      <c r="C5078" t="inlineStr">
        <is>
          <t>mantle zone of r10B</t>
        </is>
      </c>
      <c r="D5078" t="inlineStr">
        <is>
          <t>&lt;http://purl.obolibrary.org/obo/DMBA_111220914&gt;</t>
        </is>
      </c>
    </row>
    <row r="5079">
      <c r="A5079">
        <f>HYPERLINK("https://www.ebi.ac.uk/ols/ontologies/uberon/terms?iri=http://purl.obolibrary.org/obo/UBERON_0010314","structure with developmental contribution from neural crest")</f>
        <v/>
      </c>
      <c r="B5079" t="inlineStr">
        <is>
          <t>&lt;http://purl.obolibrary.org/obo/UBERON_0010314&gt;</t>
        </is>
      </c>
      <c r="C5079" t="inlineStr">
        <is>
          <t>ventricular zone of r11A</t>
        </is>
      </c>
      <c r="D5079" t="inlineStr">
        <is>
          <t>&lt;http://purl.obolibrary.org/obo/DMBA_111220916&gt;</t>
        </is>
      </c>
    </row>
    <row r="5080">
      <c r="A5080">
        <f>HYPERLINK("https://www.ebi.ac.uk/ols/ontologies/uberon/terms?iri=http://purl.obolibrary.org/obo/UBERON_0010314","structure with developmental contribution from neural crest")</f>
        <v/>
      </c>
      <c r="B5080" t="inlineStr">
        <is>
          <t>&lt;http://purl.obolibrary.org/obo/UBERON_0010314&gt;</t>
        </is>
      </c>
      <c r="C5080" t="inlineStr">
        <is>
          <t>mantle zone of r11A</t>
        </is>
      </c>
      <c r="D5080" t="inlineStr">
        <is>
          <t>&lt;http://purl.obolibrary.org/obo/DMBA_111220918&gt;</t>
        </is>
      </c>
    </row>
    <row r="5081">
      <c r="A5081">
        <f>HYPERLINK("https://www.ebi.ac.uk/ols/ontologies/uberon/terms?iri=http://purl.obolibrary.org/obo/UBERON_0010314","structure with developmental contribution from neural crest")</f>
        <v/>
      </c>
      <c r="B5081" t="inlineStr">
        <is>
          <t>&lt;http://purl.obolibrary.org/obo/UBERON_0010314&gt;</t>
        </is>
      </c>
      <c r="C5081" t="inlineStr">
        <is>
          <t>periventricular stratum of r11Ve</t>
        </is>
      </c>
      <c r="D5081" t="inlineStr">
        <is>
          <t>&lt;http://purl.obolibrary.org/obo/DMBA_111220920&gt;</t>
        </is>
      </c>
    </row>
    <row r="5082">
      <c r="A5082">
        <f>HYPERLINK("https://www.ebi.ac.uk/ols/ontologies/uberon/terms?iri=http://purl.obolibrary.org/obo/UBERON_0010314","structure with developmental contribution from neural crest")</f>
        <v/>
      </c>
      <c r="B5082" t="inlineStr">
        <is>
          <t>&lt;http://purl.obolibrary.org/obo/UBERON_0010314&gt;</t>
        </is>
      </c>
      <c r="C5082" t="inlineStr">
        <is>
          <t>intermediate stratum of r11Ve</t>
        </is>
      </c>
      <c r="D5082" t="inlineStr">
        <is>
          <t>&lt;http://purl.obolibrary.org/obo/DMBA_111220922&gt;</t>
        </is>
      </c>
    </row>
    <row r="5083">
      <c r="A5083">
        <f>HYPERLINK("https://www.ebi.ac.uk/ols/ontologies/uberon/terms?iri=http://purl.obolibrary.org/obo/UBERON_0010314","structure with developmental contribution from neural crest")</f>
        <v/>
      </c>
      <c r="B5083" t="inlineStr">
        <is>
          <t>&lt;http://purl.obolibrary.org/obo/UBERON_0010314&gt;</t>
        </is>
      </c>
      <c r="C5083" t="inlineStr">
        <is>
          <t>superficial stratum of r11Ve</t>
        </is>
      </c>
      <c r="D5083" t="inlineStr">
        <is>
          <t>&lt;http://purl.obolibrary.org/obo/DMBA_111220924&gt;</t>
        </is>
      </c>
    </row>
    <row r="5084">
      <c r="A5084">
        <f>HYPERLINK("https://www.ebi.ac.uk/ols/ontologies/uberon/terms?iri=http://purl.obolibrary.org/obo/UBERON_0010314","structure with developmental contribution from neural crest")</f>
        <v/>
      </c>
      <c r="B5084" t="inlineStr">
        <is>
          <t>&lt;http://purl.obolibrary.org/obo/UBERON_0010314&gt;</t>
        </is>
      </c>
      <c r="C5084" t="inlineStr">
        <is>
          <t>periventricular stratum of r11Tr</t>
        </is>
      </c>
      <c r="D5084" t="inlineStr">
        <is>
          <t>&lt;http://purl.obolibrary.org/obo/DMBA_111220926&gt;</t>
        </is>
      </c>
    </row>
    <row r="5085">
      <c r="A5085">
        <f>HYPERLINK("https://www.ebi.ac.uk/ols/ontologies/uberon/terms?iri=http://purl.obolibrary.org/obo/UBERON_0010314","structure with developmental contribution from neural crest")</f>
        <v/>
      </c>
      <c r="B5085" t="inlineStr">
        <is>
          <t>&lt;http://purl.obolibrary.org/obo/UBERON_0010314&gt;</t>
        </is>
      </c>
      <c r="C5085" t="inlineStr">
        <is>
          <t>intermediate stratum of r11Tr</t>
        </is>
      </c>
      <c r="D5085" t="inlineStr">
        <is>
          <t>&lt;http://purl.obolibrary.org/obo/DMBA_111220928&gt;</t>
        </is>
      </c>
    </row>
    <row r="5086">
      <c r="A5086">
        <f>HYPERLINK("https://www.ebi.ac.uk/ols/ontologies/uberon/terms?iri=http://purl.obolibrary.org/obo/UBERON_0010314","structure with developmental contribution from neural crest")</f>
        <v/>
      </c>
      <c r="B5086" t="inlineStr">
        <is>
          <t>&lt;http://purl.obolibrary.org/obo/UBERON_0010314&gt;</t>
        </is>
      </c>
      <c r="C5086" t="inlineStr">
        <is>
          <t>superficial stratum of r11Tr</t>
        </is>
      </c>
      <c r="D5086" t="inlineStr">
        <is>
          <t>&lt;http://purl.obolibrary.org/obo/DMBA_111220930&gt;</t>
        </is>
      </c>
    </row>
    <row r="5087">
      <c r="A5087">
        <f>HYPERLINK("https://www.ebi.ac.uk/ols/ontologies/uberon/terms?iri=http://purl.obolibrary.org/obo/UBERON_0010314","structure with developmental contribution from neural crest")</f>
        <v/>
      </c>
      <c r="B5087" t="inlineStr">
        <is>
          <t>&lt;http://purl.obolibrary.org/obo/UBERON_0010314&gt;</t>
        </is>
      </c>
      <c r="C5087" t="inlineStr">
        <is>
          <t>periventricular stratum of r11Lim</t>
        </is>
      </c>
      <c r="D5087" t="inlineStr">
        <is>
          <t>&lt;http://purl.obolibrary.org/obo/DMBA_111220932&gt;</t>
        </is>
      </c>
    </row>
    <row r="5088">
      <c r="A5088">
        <f>HYPERLINK("https://www.ebi.ac.uk/ols/ontologies/uberon/terms?iri=http://purl.obolibrary.org/obo/UBERON_0010314","structure with developmental contribution from neural crest")</f>
        <v/>
      </c>
      <c r="B5088" t="inlineStr">
        <is>
          <t>&lt;http://purl.obolibrary.org/obo/UBERON_0010314&gt;</t>
        </is>
      </c>
      <c r="C5088" t="inlineStr">
        <is>
          <t>intermediate stratum of r11Lim</t>
        </is>
      </c>
      <c r="D5088" t="inlineStr">
        <is>
          <t>&lt;http://purl.obolibrary.org/obo/DMBA_111220934&gt;</t>
        </is>
      </c>
    </row>
    <row r="5089">
      <c r="A5089">
        <f>HYPERLINK("https://www.ebi.ac.uk/ols/ontologies/uberon/terms?iri=http://purl.obolibrary.org/obo/UBERON_0010314","structure with developmental contribution from neural crest")</f>
        <v/>
      </c>
      <c r="B5089" t="inlineStr">
        <is>
          <t>&lt;http://purl.obolibrary.org/obo/UBERON_0010314&gt;</t>
        </is>
      </c>
      <c r="C5089" t="inlineStr">
        <is>
          <t>superficial stratum of r11Lim</t>
        </is>
      </c>
      <c r="D5089" t="inlineStr">
        <is>
          <t>&lt;http://purl.obolibrary.org/obo/DMBA_111220936&gt;</t>
        </is>
      </c>
    </row>
    <row r="5090">
      <c r="A5090">
        <f>HYPERLINK("https://www.ebi.ac.uk/ols/ontologies/uberon/terms?iri=http://purl.obolibrary.org/obo/UBERON_0010314","structure with developmental contribution from neural crest")</f>
        <v/>
      </c>
      <c r="B5090" t="inlineStr">
        <is>
          <t>&lt;http://purl.obolibrary.org/obo/UBERON_0010314&gt;</t>
        </is>
      </c>
      <c r="C5090" t="inlineStr">
        <is>
          <t>ventricular zone of r11B</t>
        </is>
      </c>
      <c r="D5090" t="inlineStr">
        <is>
          <t>&lt;http://purl.obolibrary.org/obo/DMBA_111220938&gt;</t>
        </is>
      </c>
    </row>
    <row r="5091">
      <c r="A5091">
        <f>HYPERLINK("https://www.ebi.ac.uk/ols/ontologies/uberon/terms?iri=http://purl.obolibrary.org/obo/UBERON_0010314","structure with developmental contribution from neural crest")</f>
        <v/>
      </c>
      <c r="B5091" t="inlineStr">
        <is>
          <t>&lt;http://purl.obolibrary.org/obo/UBERON_0010314&gt;</t>
        </is>
      </c>
      <c r="C5091" t="inlineStr">
        <is>
          <t>mantle zone of r11B</t>
        </is>
      </c>
      <c r="D5091" t="inlineStr">
        <is>
          <t>&lt;http://purl.obolibrary.org/obo/DMBA_111220940&gt;</t>
        </is>
      </c>
    </row>
    <row r="5092">
      <c r="A5092">
        <f>HYPERLINK("https://www.ebi.ac.uk/ols/ontologies/uberon/terms?iri=http://purl.obolibrary.org/obo/UBERON_0010314","structure with developmental contribution from neural crest")</f>
        <v/>
      </c>
      <c r="B5092" t="inlineStr">
        <is>
          <t>&lt;http://purl.obolibrary.org/obo/UBERON_0010314&gt;</t>
        </is>
      </c>
      <c r="C5092" t="inlineStr">
        <is>
          <t>ventricular zone of the Fc</t>
        </is>
      </c>
      <c r="D5092" t="inlineStr">
        <is>
          <t>&lt;http://purl.obolibrary.org/obo/DMBA_112892267&gt;</t>
        </is>
      </c>
    </row>
    <row r="5093">
      <c r="A5093">
        <f>HYPERLINK("https://www.ebi.ac.uk/ols/ontologies/uberon/terms?iri=http://purl.obolibrary.org/obo/UBERON_0010314","structure with developmental contribution from neural crest")</f>
        <v/>
      </c>
      <c r="B5093" t="inlineStr">
        <is>
          <t>&lt;http://purl.obolibrary.org/obo/UBERON_0010314&gt;</t>
        </is>
      </c>
      <c r="C5093" t="inlineStr">
        <is>
          <t>mantle zone of the Fc</t>
        </is>
      </c>
      <c r="D5093" t="inlineStr">
        <is>
          <t>&lt;http://purl.obolibrary.org/obo/DMBA_112892269&gt;</t>
        </is>
      </c>
    </row>
    <row r="5094">
      <c r="A5094">
        <f>HYPERLINK("https://www.ebi.ac.uk/ols/ontologies/uberon/terms?iri=http://purl.obolibrary.org/obo/UBERON_0010314","structure with developmental contribution from neural crest")</f>
        <v/>
      </c>
      <c r="B5094" t="inlineStr">
        <is>
          <t>&lt;http://purl.obolibrary.org/obo/UBERON_0010314&gt;</t>
        </is>
      </c>
      <c r="C5094" t="inlineStr">
        <is>
          <t>periventricular stratum of the Fc</t>
        </is>
      </c>
      <c r="D5094" t="inlineStr">
        <is>
          <t>&lt;http://purl.obolibrary.org/obo/DMBA_112892271&gt;</t>
        </is>
      </c>
    </row>
    <row r="5095">
      <c r="A5095">
        <f>HYPERLINK("https://www.ebi.ac.uk/ols/ontologies/uberon/terms?iri=http://purl.obolibrary.org/obo/UBERON_0010314","structure with developmental contribution from neural crest")</f>
        <v/>
      </c>
      <c r="B5095" t="inlineStr">
        <is>
          <t>&lt;http://purl.obolibrary.org/obo/UBERON_0010314&gt;</t>
        </is>
      </c>
      <c r="C5095" t="inlineStr">
        <is>
          <t>intermediate stratum of the Fc</t>
        </is>
      </c>
      <c r="D5095" t="inlineStr">
        <is>
          <t>&lt;http://purl.obolibrary.org/obo/DMBA_112892273&gt;</t>
        </is>
      </c>
    </row>
    <row r="5096">
      <c r="A5096">
        <f>HYPERLINK("https://www.ebi.ac.uk/ols/ontologies/uberon/terms?iri=http://purl.obolibrary.org/obo/UBERON_0010314","structure with developmental contribution from neural crest")</f>
        <v/>
      </c>
      <c r="B5096" t="inlineStr">
        <is>
          <t>&lt;http://purl.obolibrary.org/obo/UBERON_0010314&gt;</t>
        </is>
      </c>
      <c r="C5096" t="inlineStr">
        <is>
          <t>superficial stratum of the Fc</t>
        </is>
      </c>
      <c r="D5096" t="inlineStr">
        <is>
          <t>&lt;http://purl.obolibrary.org/obo/DMBA_112892275&gt;</t>
        </is>
      </c>
    </row>
    <row r="5097">
      <c r="A5097">
        <f>HYPERLINK("https://www.ebi.ac.uk/ols/ontologies/uberon/terms?iri=http://purl.obolibrary.org/obo/UBERON_0010314","structure with developmental contribution from neural crest")</f>
        <v/>
      </c>
      <c r="B5097" t="inlineStr">
        <is>
          <t>&lt;http://purl.obolibrary.org/obo/UBERON_0010314&gt;</t>
        </is>
      </c>
      <c r="C5097" t="inlineStr">
        <is>
          <t>pyramidal layer of Fc</t>
        </is>
      </c>
      <c r="D5097" t="inlineStr">
        <is>
          <t>&lt;http://purl.obolibrary.org/obo/DMBA_112892277&gt;</t>
        </is>
      </c>
    </row>
    <row r="5098">
      <c r="A5098">
        <f>HYPERLINK("https://www.ebi.ac.uk/ols/ontologies/uberon/terms?iri=http://purl.obolibrary.org/obo/UBERON_0010314","structure with developmental contribution from neural crest")</f>
        <v/>
      </c>
      <c r="B5098" t="inlineStr">
        <is>
          <t>&lt;http://purl.obolibrary.org/obo/UBERON_0010314&gt;</t>
        </is>
      </c>
      <c r="C5098" t="inlineStr">
        <is>
          <t>molecular layer of Fc</t>
        </is>
      </c>
      <c r="D5098" t="inlineStr">
        <is>
          <t>&lt;http://purl.obolibrary.org/obo/DMBA_112892279&gt;</t>
        </is>
      </c>
    </row>
    <row r="5099">
      <c r="A5099">
        <f>HYPERLINK("https://www.ebi.ac.uk/ols/ontologies/uberon/terms?iri=http://purl.obolibrary.org/obo/UBERON_0010314","structure with developmental contribution from neural crest")</f>
        <v/>
      </c>
      <c r="B5099" t="inlineStr">
        <is>
          <t>&lt;http://purl.obolibrary.org/obo/UBERON_0010314&gt;</t>
        </is>
      </c>
      <c r="C5099" t="inlineStr">
        <is>
          <t>periventricular stratum of isADL</t>
        </is>
      </c>
      <c r="D5099" t="inlineStr">
        <is>
          <t>&lt;http://purl.obolibrary.org/obo/DMBA_112892309&gt;</t>
        </is>
      </c>
    </row>
    <row r="5100">
      <c r="A5100">
        <f>HYPERLINK("https://www.ebi.ac.uk/ols/ontologies/uberon/terms?iri=http://purl.obolibrary.org/obo/UBERON_0010314","structure with developmental contribution from neural crest")</f>
        <v/>
      </c>
      <c r="B5100" t="inlineStr">
        <is>
          <t>&lt;http://purl.obolibrary.org/obo/UBERON_0010314&gt;</t>
        </is>
      </c>
      <c r="C5100" t="inlineStr">
        <is>
          <t>intermediate stratum of isADL</t>
        </is>
      </c>
      <c r="D5100" t="inlineStr">
        <is>
          <t>&lt;http://purl.obolibrary.org/obo/DMBA_112892311&gt;</t>
        </is>
      </c>
    </row>
    <row r="5101">
      <c r="A5101">
        <f>HYPERLINK("https://www.ebi.ac.uk/ols/ontologies/uberon/terms?iri=http://purl.obolibrary.org/obo/UBERON_0010314","structure with developmental contribution from neural crest")</f>
        <v/>
      </c>
      <c r="B5101" t="inlineStr">
        <is>
          <t>&lt;http://purl.obolibrary.org/obo/UBERON_0010314&gt;</t>
        </is>
      </c>
      <c r="C5101" t="inlineStr">
        <is>
          <t>superficial stratum of isADL</t>
        </is>
      </c>
      <c r="D5101" t="inlineStr">
        <is>
          <t>&lt;http://purl.obolibrary.org/obo/DMBA_112892313&gt;</t>
        </is>
      </c>
    </row>
    <row r="5102">
      <c r="A5102">
        <f>HYPERLINK("https://www.ebi.ac.uk/ols/ontologies/uberon/terms?iri=http://purl.obolibrary.org/obo/UBERON_0010314","structure with developmental contribution from neural crest")</f>
        <v/>
      </c>
      <c r="B5102" t="inlineStr">
        <is>
          <t>&lt;http://purl.obolibrary.org/obo/UBERON_0010314&gt;</t>
        </is>
      </c>
      <c r="C5102" t="inlineStr">
        <is>
          <t>lateral wings of the dorsal raphe nucleus</t>
        </is>
      </c>
      <c r="D5102" t="inlineStr">
        <is>
          <t>&lt;http://purl.obolibrary.org/obo/DMBA_112892315&gt;</t>
        </is>
      </c>
    </row>
    <row r="5103">
      <c r="A5103">
        <f>HYPERLINK("https://www.ebi.ac.uk/ols/ontologies/uberon/terms?iri=http://purl.obolibrary.org/obo/UBERON_0010314","structure with developmental contribution from neural crest")</f>
        <v/>
      </c>
      <c r="B5103" t="inlineStr">
        <is>
          <t>&lt;http://purl.obolibrary.org/obo/UBERON_0010314&gt;</t>
        </is>
      </c>
      <c r="C5103" t="inlineStr">
        <is>
          <t>periventricular stratum of isF</t>
        </is>
      </c>
      <c r="D5103" t="inlineStr">
        <is>
          <t>&lt;http://purl.obolibrary.org/obo/DMBA_112892317&gt;</t>
        </is>
      </c>
    </row>
    <row r="5104">
      <c r="A5104">
        <f>HYPERLINK("https://www.ebi.ac.uk/ols/ontologies/uberon/terms?iri=http://purl.obolibrary.org/obo/UBERON_0010314","structure with developmental contribution from neural crest")</f>
        <v/>
      </c>
      <c r="B5104" t="inlineStr">
        <is>
          <t>&lt;http://purl.obolibrary.org/obo/UBERON_0010314&gt;</t>
        </is>
      </c>
      <c r="C5104" t="inlineStr">
        <is>
          <t>intermediate stratum of isF</t>
        </is>
      </c>
      <c r="D5104" t="inlineStr">
        <is>
          <t>&lt;http://purl.obolibrary.org/obo/DMBA_112892319&gt;</t>
        </is>
      </c>
    </row>
    <row r="5105">
      <c r="A5105">
        <f>HYPERLINK("https://www.ebi.ac.uk/ols/ontologies/uberon/terms?iri=http://purl.obolibrary.org/obo/UBERON_0010314","structure with developmental contribution from neural crest")</f>
        <v/>
      </c>
      <c r="B5105" t="inlineStr">
        <is>
          <t>&lt;http://purl.obolibrary.org/obo/UBERON_0010314&gt;</t>
        </is>
      </c>
      <c r="C5105" t="inlineStr">
        <is>
          <t>superficial stratum of isF</t>
        </is>
      </c>
      <c r="D5105" t="inlineStr">
        <is>
          <t>&lt;http://purl.obolibrary.org/obo/DMBA_112892321&gt;</t>
        </is>
      </c>
    </row>
    <row r="5106">
      <c r="A5106">
        <f>HYPERLINK("https://www.ebi.ac.uk/ols/ontologies/uberon/terms?iri=http://purl.obolibrary.org/obo/UBERON_0010314","structure with developmental contribution from neural crest")</f>
        <v/>
      </c>
      <c r="B5106" t="inlineStr">
        <is>
          <t>&lt;http://purl.obolibrary.org/obo/UBERON_0010314&gt;</t>
        </is>
      </c>
      <c r="C5106" t="inlineStr">
        <is>
          <t>ventricular zone of r1F</t>
        </is>
      </c>
      <c r="D5106" t="inlineStr">
        <is>
          <t>&lt;http://purl.obolibrary.org/obo/DMBA_112892323&gt;</t>
        </is>
      </c>
    </row>
    <row r="5107">
      <c r="A5107">
        <f>HYPERLINK("https://www.ebi.ac.uk/ols/ontologies/uberon/terms?iri=http://purl.obolibrary.org/obo/UBERON_0010314","structure with developmental contribution from neural crest")</f>
        <v/>
      </c>
      <c r="B5107" t="inlineStr">
        <is>
          <t>&lt;http://purl.obolibrary.org/obo/UBERON_0010314&gt;</t>
        </is>
      </c>
      <c r="C5107" t="inlineStr">
        <is>
          <t>mantle zone of r1F</t>
        </is>
      </c>
      <c r="D5107" t="inlineStr">
        <is>
          <t>&lt;http://purl.obolibrary.org/obo/DMBA_112892325&gt;</t>
        </is>
      </c>
    </row>
    <row r="5108">
      <c r="A5108">
        <f>HYPERLINK("https://www.ebi.ac.uk/ols/ontologies/uberon/terms?iri=http://purl.obolibrary.org/obo/UBERON_0010314","structure with developmental contribution from neural crest")</f>
        <v/>
      </c>
      <c r="B5108" t="inlineStr">
        <is>
          <t>&lt;http://purl.obolibrary.org/obo/UBERON_0010314&gt;</t>
        </is>
      </c>
      <c r="C5108" t="inlineStr">
        <is>
          <t>periventricular stratum of r1F</t>
        </is>
      </c>
      <c r="D5108" t="inlineStr">
        <is>
          <t>&lt;http://purl.obolibrary.org/obo/DMBA_112892327&gt;</t>
        </is>
      </c>
    </row>
    <row r="5109">
      <c r="A5109">
        <f>HYPERLINK("https://www.ebi.ac.uk/ols/ontologies/uberon/terms?iri=http://purl.obolibrary.org/obo/UBERON_0010314","structure with developmental contribution from neural crest")</f>
        <v/>
      </c>
      <c r="B5109" t="inlineStr">
        <is>
          <t>&lt;http://purl.obolibrary.org/obo/UBERON_0010314&gt;</t>
        </is>
      </c>
      <c r="C5109" t="inlineStr">
        <is>
          <t>intermediate stratum of r1F</t>
        </is>
      </c>
      <c r="D5109" t="inlineStr">
        <is>
          <t>&lt;http://purl.obolibrary.org/obo/DMBA_112892329&gt;</t>
        </is>
      </c>
    </row>
    <row r="5110">
      <c r="A5110">
        <f>HYPERLINK("https://www.ebi.ac.uk/ols/ontologies/uberon/terms?iri=http://purl.obolibrary.org/obo/UBERON_0010314","structure with developmental contribution from neural crest")</f>
        <v/>
      </c>
      <c r="B5110" t="inlineStr">
        <is>
          <t>&lt;http://purl.obolibrary.org/obo/UBERON_0010314&gt;</t>
        </is>
      </c>
      <c r="C5110" t="inlineStr">
        <is>
          <t>superficial stratum of r1F</t>
        </is>
      </c>
      <c r="D5110" t="inlineStr">
        <is>
          <t>&lt;http://purl.obolibrary.org/obo/DMBA_112892331&gt;</t>
        </is>
      </c>
    </row>
    <row r="5111">
      <c r="A5111">
        <f>HYPERLINK("https://www.ebi.ac.uk/ols/ontologies/uberon/terms?iri=http://purl.obolibrary.org/obo/UBERON_0010314","structure with developmental contribution from neural crest")</f>
        <v/>
      </c>
      <c r="B5111" t="inlineStr">
        <is>
          <t>&lt;http://purl.obolibrary.org/obo/UBERON_0010314&gt;</t>
        </is>
      </c>
      <c r="C5111" t="inlineStr">
        <is>
          <t>ventricular zone of r2F</t>
        </is>
      </c>
      <c r="D5111" t="inlineStr">
        <is>
          <t>&lt;http://purl.obolibrary.org/obo/DMBA_112892333&gt;</t>
        </is>
      </c>
    </row>
    <row r="5112">
      <c r="A5112">
        <f>HYPERLINK("https://www.ebi.ac.uk/ols/ontologies/uberon/terms?iri=http://purl.obolibrary.org/obo/UBERON_0010314","structure with developmental contribution from neural crest")</f>
        <v/>
      </c>
      <c r="B5112" t="inlineStr">
        <is>
          <t>&lt;http://purl.obolibrary.org/obo/UBERON_0010314&gt;</t>
        </is>
      </c>
      <c r="C5112" t="inlineStr">
        <is>
          <t>mantle zone of r2F</t>
        </is>
      </c>
      <c r="D5112" t="inlineStr">
        <is>
          <t>&lt;http://purl.obolibrary.org/obo/DMBA_112892335&gt;</t>
        </is>
      </c>
    </row>
    <row r="5113">
      <c r="A5113">
        <f>HYPERLINK("https://www.ebi.ac.uk/ols/ontologies/uberon/terms?iri=http://purl.obolibrary.org/obo/UBERON_0010314","structure with developmental contribution from neural crest")</f>
        <v/>
      </c>
      <c r="B5113" t="inlineStr">
        <is>
          <t>&lt;http://purl.obolibrary.org/obo/UBERON_0010314&gt;</t>
        </is>
      </c>
      <c r="C5113" t="inlineStr">
        <is>
          <t>periventricular stratum of r2F</t>
        </is>
      </c>
      <c r="D5113" t="inlineStr">
        <is>
          <t>&lt;http://purl.obolibrary.org/obo/DMBA_112892337&gt;</t>
        </is>
      </c>
    </row>
    <row r="5114">
      <c r="A5114">
        <f>HYPERLINK("https://www.ebi.ac.uk/ols/ontologies/uberon/terms?iri=http://purl.obolibrary.org/obo/UBERON_0010314","structure with developmental contribution from neural crest")</f>
        <v/>
      </c>
      <c r="B5114" t="inlineStr">
        <is>
          <t>&lt;http://purl.obolibrary.org/obo/UBERON_0010314&gt;</t>
        </is>
      </c>
      <c r="C5114" t="inlineStr">
        <is>
          <t>intermediate stratum of r2F</t>
        </is>
      </c>
      <c r="D5114" t="inlineStr">
        <is>
          <t>&lt;http://purl.obolibrary.org/obo/DMBA_112892339&gt;</t>
        </is>
      </c>
    </row>
    <row r="5115">
      <c r="A5115">
        <f>HYPERLINK("https://www.ebi.ac.uk/ols/ontologies/uberon/terms?iri=http://purl.obolibrary.org/obo/UBERON_0010314","structure with developmental contribution from neural crest")</f>
        <v/>
      </c>
      <c r="B5115" t="inlineStr">
        <is>
          <t>&lt;http://purl.obolibrary.org/obo/UBERON_0010314&gt;</t>
        </is>
      </c>
      <c r="C5115" t="inlineStr">
        <is>
          <t>superficial stratum of r2F</t>
        </is>
      </c>
      <c r="D5115" t="inlineStr">
        <is>
          <t>&lt;http://purl.obolibrary.org/obo/DMBA_112892341&gt;</t>
        </is>
      </c>
    </row>
    <row r="5116">
      <c r="A5116">
        <f>HYPERLINK("https://www.ebi.ac.uk/ols/ontologies/uberon/terms?iri=http://purl.obolibrary.org/obo/UBERON_0010314","structure with developmental contribution from neural crest")</f>
        <v/>
      </c>
      <c r="B5116" t="inlineStr">
        <is>
          <t>&lt;http://purl.obolibrary.org/obo/UBERON_0010314&gt;</t>
        </is>
      </c>
      <c r="C5116" t="inlineStr">
        <is>
          <t>ventricular zone of r3F</t>
        </is>
      </c>
      <c r="D5116" t="inlineStr">
        <is>
          <t>&lt;http://purl.obolibrary.org/obo/DMBA_112892343&gt;</t>
        </is>
      </c>
    </row>
    <row r="5117">
      <c r="A5117">
        <f>HYPERLINK("https://www.ebi.ac.uk/ols/ontologies/uberon/terms?iri=http://purl.obolibrary.org/obo/UBERON_0010314","structure with developmental contribution from neural crest")</f>
        <v/>
      </c>
      <c r="B5117" t="inlineStr">
        <is>
          <t>&lt;http://purl.obolibrary.org/obo/UBERON_0010314&gt;</t>
        </is>
      </c>
      <c r="C5117" t="inlineStr">
        <is>
          <t>mantle zone of r3F</t>
        </is>
      </c>
      <c r="D5117" t="inlineStr">
        <is>
          <t>&lt;http://purl.obolibrary.org/obo/DMBA_112892345&gt;</t>
        </is>
      </c>
    </row>
    <row r="5118">
      <c r="A5118">
        <f>HYPERLINK("https://www.ebi.ac.uk/ols/ontologies/uberon/terms?iri=http://purl.obolibrary.org/obo/UBERON_0010314","structure with developmental contribution from neural crest")</f>
        <v/>
      </c>
      <c r="B5118" t="inlineStr">
        <is>
          <t>&lt;http://purl.obolibrary.org/obo/UBERON_0010314&gt;</t>
        </is>
      </c>
      <c r="C5118" t="inlineStr">
        <is>
          <t>periventricular stratum of r3F</t>
        </is>
      </c>
      <c r="D5118" t="inlineStr">
        <is>
          <t>&lt;http://purl.obolibrary.org/obo/DMBA_112892347&gt;</t>
        </is>
      </c>
    </row>
    <row r="5119">
      <c r="A5119">
        <f>HYPERLINK("https://www.ebi.ac.uk/ols/ontologies/uberon/terms?iri=http://purl.obolibrary.org/obo/UBERON_0010314","structure with developmental contribution from neural crest")</f>
        <v/>
      </c>
      <c r="B5119" t="inlineStr">
        <is>
          <t>&lt;http://purl.obolibrary.org/obo/UBERON_0010314&gt;</t>
        </is>
      </c>
      <c r="C5119" t="inlineStr">
        <is>
          <t>intermediate stratum of r3F</t>
        </is>
      </c>
      <c r="D5119" t="inlineStr">
        <is>
          <t>&lt;http://purl.obolibrary.org/obo/DMBA_112892349&gt;</t>
        </is>
      </c>
    </row>
    <row r="5120">
      <c r="A5120">
        <f>HYPERLINK("https://www.ebi.ac.uk/ols/ontologies/uberon/terms?iri=http://purl.obolibrary.org/obo/UBERON_0010314","structure with developmental contribution from neural crest")</f>
        <v/>
      </c>
      <c r="B5120" t="inlineStr">
        <is>
          <t>&lt;http://purl.obolibrary.org/obo/UBERON_0010314&gt;</t>
        </is>
      </c>
      <c r="C5120" t="inlineStr">
        <is>
          <t>superficial stratum of r3F</t>
        </is>
      </c>
      <c r="D5120" t="inlineStr">
        <is>
          <t>&lt;http://purl.obolibrary.org/obo/DMBA_112892351&gt;</t>
        </is>
      </c>
    </row>
    <row r="5121">
      <c r="A5121">
        <f>HYPERLINK("https://www.ebi.ac.uk/ols/ontologies/uberon/terms?iri=http://purl.obolibrary.org/obo/UBERON_0010314","structure with developmental contribution from neural crest")</f>
        <v/>
      </c>
      <c r="B5121" t="inlineStr">
        <is>
          <t>&lt;http://purl.obolibrary.org/obo/UBERON_0010314&gt;</t>
        </is>
      </c>
      <c r="C5121" t="inlineStr">
        <is>
          <t>ventricular zone of r4F</t>
        </is>
      </c>
      <c r="D5121" t="inlineStr">
        <is>
          <t>&lt;http://purl.obolibrary.org/obo/DMBA_112892353&gt;</t>
        </is>
      </c>
    </row>
    <row r="5122">
      <c r="A5122">
        <f>HYPERLINK("https://www.ebi.ac.uk/ols/ontologies/uberon/terms?iri=http://purl.obolibrary.org/obo/UBERON_0010314","structure with developmental contribution from neural crest")</f>
        <v/>
      </c>
      <c r="B5122" t="inlineStr">
        <is>
          <t>&lt;http://purl.obolibrary.org/obo/UBERON_0010314&gt;</t>
        </is>
      </c>
      <c r="C5122" t="inlineStr">
        <is>
          <t>mantle zone of r4F</t>
        </is>
      </c>
      <c r="D5122" t="inlineStr">
        <is>
          <t>&lt;http://purl.obolibrary.org/obo/DMBA_112892355&gt;</t>
        </is>
      </c>
    </row>
    <row r="5123">
      <c r="A5123">
        <f>HYPERLINK("https://www.ebi.ac.uk/ols/ontologies/uberon/terms?iri=http://purl.obolibrary.org/obo/UBERON_0010314","structure with developmental contribution from neural crest")</f>
        <v/>
      </c>
      <c r="B5123" t="inlineStr">
        <is>
          <t>&lt;http://purl.obolibrary.org/obo/UBERON_0010314&gt;</t>
        </is>
      </c>
      <c r="C5123" t="inlineStr">
        <is>
          <t>periventricular stratum of r4F</t>
        </is>
      </c>
      <c r="D5123" t="inlineStr">
        <is>
          <t>&lt;http://purl.obolibrary.org/obo/DMBA_112892357&gt;</t>
        </is>
      </c>
    </row>
    <row r="5124">
      <c r="A5124">
        <f>HYPERLINK("https://www.ebi.ac.uk/ols/ontologies/uberon/terms?iri=http://purl.obolibrary.org/obo/UBERON_0010314","structure with developmental contribution from neural crest")</f>
        <v/>
      </c>
      <c r="B5124" t="inlineStr">
        <is>
          <t>&lt;http://purl.obolibrary.org/obo/UBERON_0010314&gt;</t>
        </is>
      </c>
      <c r="C5124" t="inlineStr">
        <is>
          <t>intermediate stratum of r4F</t>
        </is>
      </c>
      <c r="D5124" t="inlineStr">
        <is>
          <t>&lt;http://purl.obolibrary.org/obo/DMBA_112892359&gt;</t>
        </is>
      </c>
    </row>
    <row r="5125">
      <c r="A5125">
        <f>HYPERLINK("https://www.ebi.ac.uk/ols/ontologies/uberon/terms?iri=http://purl.obolibrary.org/obo/UBERON_0010314","structure with developmental contribution from neural crest")</f>
        <v/>
      </c>
      <c r="B5125" t="inlineStr">
        <is>
          <t>&lt;http://purl.obolibrary.org/obo/UBERON_0010314&gt;</t>
        </is>
      </c>
      <c r="C5125" t="inlineStr">
        <is>
          <t>superficial stratum of r4F</t>
        </is>
      </c>
      <c r="D5125" t="inlineStr">
        <is>
          <t>&lt;http://purl.obolibrary.org/obo/DMBA_112892361&gt;</t>
        </is>
      </c>
    </row>
    <row r="5126">
      <c r="A5126">
        <f>HYPERLINK("https://www.ebi.ac.uk/ols/ontologies/uberon/terms?iri=http://purl.obolibrary.org/obo/UBERON_0010314","structure with developmental contribution from neural crest")</f>
        <v/>
      </c>
      <c r="B5126" t="inlineStr">
        <is>
          <t>&lt;http://purl.obolibrary.org/obo/UBERON_0010314&gt;</t>
        </is>
      </c>
      <c r="C5126" t="inlineStr">
        <is>
          <t>ventricular zone of r5F</t>
        </is>
      </c>
      <c r="D5126" t="inlineStr">
        <is>
          <t>&lt;http://purl.obolibrary.org/obo/DMBA_112892363&gt;</t>
        </is>
      </c>
    </row>
    <row r="5127">
      <c r="A5127">
        <f>HYPERLINK("https://www.ebi.ac.uk/ols/ontologies/uberon/terms?iri=http://purl.obolibrary.org/obo/UBERON_0010314","structure with developmental contribution from neural crest")</f>
        <v/>
      </c>
      <c r="B5127" t="inlineStr">
        <is>
          <t>&lt;http://purl.obolibrary.org/obo/UBERON_0010314&gt;</t>
        </is>
      </c>
      <c r="C5127" t="inlineStr">
        <is>
          <t>mantle zone of r5F</t>
        </is>
      </c>
      <c r="D5127" t="inlineStr">
        <is>
          <t>&lt;http://purl.obolibrary.org/obo/DMBA_112892365&gt;</t>
        </is>
      </c>
    </row>
    <row r="5128">
      <c r="A5128">
        <f>HYPERLINK("https://www.ebi.ac.uk/ols/ontologies/uberon/terms?iri=http://purl.obolibrary.org/obo/UBERON_0010314","structure with developmental contribution from neural crest")</f>
        <v/>
      </c>
      <c r="B5128" t="inlineStr">
        <is>
          <t>&lt;http://purl.obolibrary.org/obo/UBERON_0010314&gt;</t>
        </is>
      </c>
      <c r="C5128" t="inlineStr">
        <is>
          <t>periventricular stratum of r5F</t>
        </is>
      </c>
      <c r="D5128" t="inlineStr">
        <is>
          <t>&lt;http://purl.obolibrary.org/obo/DMBA_112892367&gt;</t>
        </is>
      </c>
    </row>
    <row r="5129">
      <c r="A5129">
        <f>HYPERLINK("https://www.ebi.ac.uk/ols/ontologies/uberon/terms?iri=http://purl.obolibrary.org/obo/UBERON_0010314","structure with developmental contribution from neural crest")</f>
        <v/>
      </c>
      <c r="B5129" t="inlineStr">
        <is>
          <t>&lt;http://purl.obolibrary.org/obo/UBERON_0010314&gt;</t>
        </is>
      </c>
      <c r="C5129" t="inlineStr">
        <is>
          <t>intermediate stratum of r5F</t>
        </is>
      </c>
      <c r="D5129" t="inlineStr">
        <is>
          <t>&lt;http://purl.obolibrary.org/obo/DMBA_112892369&gt;</t>
        </is>
      </c>
    </row>
    <row r="5130">
      <c r="A5130">
        <f>HYPERLINK("https://www.ebi.ac.uk/ols/ontologies/uberon/terms?iri=http://purl.obolibrary.org/obo/UBERON_0010314","structure with developmental contribution from neural crest")</f>
        <v/>
      </c>
      <c r="B5130" t="inlineStr">
        <is>
          <t>&lt;http://purl.obolibrary.org/obo/UBERON_0010314&gt;</t>
        </is>
      </c>
      <c r="C5130" t="inlineStr">
        <is>
          <t>superficial stratum of r5F</t>
        </is>
      </c>
      <c r="D5130" t="inlineStr">
        <is>
          <t>&lt;http://purl.obolibrary.org/obo/DMBA_112892371&gt;</t>
        </is>
      </c>
    </row>
    <row r="5131">
      <c r="A5131">
        <f>HYPERLINK("https://www.ebi.ac.uk/ols/ontologies/uberon/terms?iri=http://purl.obolibrary.org/obo/UBERON_0010314","structure with developmental contribution from neural crest")</f>
        <v/>
      </c>
      <c r="B5131" t="inlineStr">
        <is>
          <t>&lt;http://purl.obolibrary.org/obo/UBERON_0010314&gt;</t>
        </is>
      </c>
      <c r="C5131" t="inlineStr">
        <is>
          <t>ventricular zone of r6F</t>
        </is>
      </c>
      <c r="D5131" t="inlineStr">
        <is>
          <t>&lt;http://purl.obolibrary.org/obo/DMBA_112892373&gt;</t>
        </is>
      </c>
    </row>
    <row r="5132">
      <c r="A5132">
        <f>HYPERLINK("https://www.ebi.ac.uk/ols/ontologies/uberon/terms?iri=http://purl.obolibrary.org/obo/UBERON_0010314","structure with developmental contribution from neural crest")</f>
        <v/>
      </c>
      <c r="B5132" t="inlineStr">
        <is>
          <t>&lt;http://purl.obolibrary.org/obo/UBERON_0010314&gt;</t>
        </is>
      </c>
      <c r="C5132" t="inlineStr">
        <is>
          <t>mantle zone of r6F</t>
        </is>
      </c>
      <c r="D5132" t="inlineStr">
        <is>
          <t>&lt;http://purl.obolibrary.org/obo/DMBA_112892375&gt;</t>
        </is>
      </c>
    </row>
    <row r="5133">
      <c r="A5133">
        <f>HYPERLINK("https://www.ebi.ac.uk/ols/ontologies/uberon/terms?iri=http://purl.obolibrary.org/obo/UBERON_0010314","structure with developmental contribution from neural crest")</f>
        <v/>
      </c>
      <c r="B5133" t="inlineStr">
        <is>
          <t>&lt;http://purl.obolibrary.org/obo/UBERON_0010314&gt;</t>
        </is>
      </c>
      <c r="C5133" t="inlineStr">
        <is>
          <t>periventricular stratum of r6F</t>
        </is>
      </c>
      <c r="D5133" t="inlineStr">
        <is>
          <t>&lt;http://purl.obolibrary.org/obo/DMBA_112892377&gt;</t>
        </is>
      </c>
    </row>
    <row r="5134">
      <c r="A5134">
        <f>HYPERLINK("https://www.ebi.ac.uk/ols/ontologies/uberon/terms?iri=http://purl.obolibrary.org/obo/UBERON_0010314","structure with developmental contribution from neural crest")</f>
        <v/>
      </c>
      <c r="B5134" t="inlineStr">
        <is>
          <t>&lt;http://purl.obolibrary.org/obo/UBERON_0010314&gt;</t>
        </is>
      </c>
      <c r="C5134" t="inlineStr">
        <is>
          <t>intermediate stratum of r6F</t>
        </is>
      </c>
      <c r="D5134" t="inlineStr">
        <is>
          <t>&lt;http://purl.obolibrary.org/obo/DMBA_112892379&gt;</t>
        </is>
      </c>
    </row>
    <row r="5135">
      <c r="A5135">
        <f>HYPERLINK("https://www.ebi.ac.uk/ols/ontologies/uberon/terms?iri=http://purl.obolibrary.org/obo/UBERON_0010314","structure with developmental contribution from neural crest")</f>
        <v/>
      </c>
      <c r="B5135" t="inlineStr">
        <is>
          <t>&lt;http://purl.obolibrary.org/obo/UBERON_0010314&gt;</t>
        </is>
      </c>
      <c r="C5135" t="inlineStr">
        <is>
          <t>superficial stratum of r6F</t>
        </is>
      </c>
      <c r="D5135" t="inlineStr">
        <is>
          <t>&lt;http://purl.obolibrary.org/obo/DMBA_112892381&gt;</t>
        </is>
      </c>
    </row>
    <row r="5136">
      <c r="A5136">
        <f>HYPERLINK("https://www.ebi.ac.uk/ols/ontologies/uberon/terms?iri=http://purl.obolibrary.org/obo/UBERON_0010314","structure with developmental contribution from neural crest")</f>
        <v/>
      </c>
      <c r="B5136" t="inlineStr">
        <is>
          <t>&lt;http://purl.obolibrary.org/obo/UBERON_0010314&gt;</t>
        </is>
      </c>
      <c r="C5136" t="inlineStr">
        <is>
          <t>r8 liminar central gray</t>
        </is>
      </c>
      <c r="D5136" t="inlineStr">
        <is>
          <t>&lt;http://purl.obolibrary.org/obo/DMBA_112892393&gt;</t>
        </is>
      </c>
    </row>
    <row r="5137">
      <c r="A5137">
        <f>HYPERLINK("https://www.ebi.ac.uk/ols/ontologies/uberon/terms?iri=http://purl.obolibrary.org/obo/UBERON_0010314","structure with developmental contribution from neural crest")</f>
        <v/>
      </c>
      <c r="B5137" t="inlineStr">
        <is>
          <t>&lt;http://purl.obolibrary.org/obo/UBERON_0010314&gt;</t>
        </is>
      </c>
      <c r="C5137" t="inlineStr">
        <is>
          <t>r9 liminar central gray</t>
        </is>
      </c>
      <c r="D5137" t="inlineStr">
        <is>
          <t>&lt;http://purl.obolibrary.org/obo/DMBA_112892405&gt;</t>
        </is>
      </c>
    </row>
    <row r="5138">
      <c r="A5138">
        <f>HYPERLINK("https://www.ebi.ac.uk/ols/ontologies/uberon/terms?iri=http://purl.obolibrary.org/obo/UBERON_0010314","structure with developmental contribution from neural crest")</f>
        <v/>
      </c>
      <c r="B5138" t="inlineStr">
        <is>
          <t>&lt;http://purl.obolibrary.org/obo/UBERON_0010314&gt;</t>
        </is>
      </c>
      <c r="C5138" t="inlineStr">
        <is>
          <t>ventricular zone of r9F</t>
        </is>
      </c>
      <c r="D5138" t="inlineStr">
        <is>
          <t>&lt;http://purl.obolibrary.org/obo/DMBA_112892407&gt;</t>
        </is>
      </c>
    </row>
    <row r="5139">
      <c r="A5139">
        <f>HYPERLINK("https://www.ebi.ac.uk/ols/ontologies/uberon/terms?iri=http://purl.obolibrary.org/obo/UBERON_0010314","structure with developmental contribution from neural crest")</f>
        <v/>
      </c>
      <c r="B5139" t="inlineStr">
        <is>
          <t>&lt;http://purl.obolibrary.org/obo/UBERON_0010314&gt;</t>
        </is>
      </c>
      <c r="C5139" t="inlineStr">
        <is>
          <t>mantle zone of r9F</t>
        </is>
      </c>
      <c r="D5139" t="inlineStr">
        <is>
          <t>&lt;http://purl.obolibrary.org/obo/DMBA_112892409&gt;</t>
        </is>
      </c>
    </row>
    <row r="5140">
      <c r="A5140">
        <f>HYPERLINK("https://www.ebi.ac.uk/ols/ontologies/uberon/terms?iri=http://purl.obolibrary.org/obo/UBERON_0010314","structure with developmental contribution from neural crest")</f>
        <v/>
      </c>
      <c r="B5140" t="inlineStr">
        <is>
          <t>&lt;http://purl.obolibrary.org/obo/UBERON_0010314&gt;</t>
        </is>
      </c>
      <c r="C5140" t="inlineStr">
        <is>
          <t>periventricular stratum of r9F</t>
        </is>
      </c>
      <c r="D5140" t="inlineStr">
        <is>
          <t>&lt;http://purl.obolibrary.org/obo/DMBA_112892411&gt;</t>
        </is>
      </c>
    </row>
    <row r="5141">
      <c r="A5141">
        <f>HYPERLINK("https://www.ebi.ac.uk/ols/ontologies/uberon/terms?iri=http://purl.obolibrary.org/obo/UBERON_0010314","structure with developmental contribution from neural crest")</f>
        <v/>
      </c>
      <c r="B5141" t="inlineStr">
        <is>
          <t>&lt;http://purl.obolibrary.org/obo/UBERON_0010314&gt;</t>
        </is>
      </c>
      <c r="C5141" t="inlineStr">
        <is>
          <t>intermediate stratum of r9F</t>
        </is>
      </c>
      <c r="D5141" t="inlineStr">
        <is>
          <t>&lt;http://purl.obolibrary.org/obo/DMBA_112892413&gt;</t>
        </is>
      </c>
    </row>
    <row r="5142">
      <c r="A5142">
        <f>HYPERLINK("https://www.ebi.ac.uk/ols/ontologies/uberon/terms?iri=http://purl.obolibrary.org/obo/UBERON_0010314","structure with developmental contribution from neural crest")</f>
        <v/>
      </c>
      <c r="B5142" t="inlineStr">
        <is>
          <t>&lt;http://purl.obolibrary.org/obo/UBERON_0010314&gt;</t>
        </is>
      </c>
      <c r="C5142" t="inlineStr">
        <is>
          <t>superficial stratum of r9F</t>
        </is>
      </c>
      <c r="D5142" t="inlineStr">
        <is>
          <t>&lt;http://purl.obolibrary.org/obo/DMBA_112892415&gt;</t>
        </is>
      </c>
    </row>
    <row r="5143">
      <c r="A5143">
        <f>HYPERLINK("https://www.ebi.ac.uk/ols/ontologies/uberon/terms?iri=http://purl.obolibrary.org/obo/UBERON_0010314","structure with developmental contribution from neural crest")</f>
        <v/>
      </c>
      <c r="B5143" t="inlineStr">
        <is>
          <t>&lt;http://purl.obolibrary.org/obo/UBERON_0010314&gt;</t>
        </is>
      </c>
      <c r="C5143" t="inlineStr">
        <is>
          <t>r10 liminar central gray</t>
        </is>
      </c>
      <c r="D5143" t="inlineStr">
        <is>
          <t>&lt;http://purl.obolibrary.org/obo/DMBA_112892417&gt;</t>
        </is>
      </c>
    </row>
    <row r="5144">
      <c r="A5144">
        <f>HYPERLINK("https://www.ebi.ac.uk/ols/ontologies/uberon/terms?iri=http://purl.obolibrary.org/obo/UBERON_0010314","structure with developmental contribution from neural crest")</f>
        <v/>
      </c>
      <c r="B5144" t="inlineStr">
        <is>
          <t>&lt;http://purl.obolibrary.org/obo/UBERON_0010314&gt;</t>
        </is>
      </c>
      <c r="C5144" t="inlineStr">
        <is>
          <t>ventricular zone of r10F</t>
        </is>
      </c>
      <c r="D5144" t="inlineStr">
        <is>
          <t>&lt;http://purl.obolibrary.org/obo/DMBA_112892419&gt;</t>
        </is>
      </c>
    </row>
    <row r="5145">
      <c r="A5145">
        <f>HYPERLINK("https://www.ebi.ac.uk/ols/ontologies/uberon/terms?iri=http://purl.obolibrary.org/obo/UBERON_0010314","structure with developmental contribution from neural crest")</f>
        <v/>
      </c>
      <c r="B5145" t="inlineStr">
        <is>
          <t>&lt;http://purl.obolibrary.org/obo/UBERON_0010314&gt;</t>
        </is>
      </c>
      <c r="C5145" t="inlineStr">
        <is>
          <t>mantle zone of r10F</t>
        </is>
      </c>
      <c r="D5145" t="inlineStr">
        <is>
          <t>&lt;http://purl.obolibrary.org/obo/DMBA_112892421&gt;</t>
        </is>
      </c>
    </row>
    <row r="5146">
      <c r="A5146">
        <f>HYPERLINK("https://www.ebi.ac.uk/ols/ontologies/uberon/terms?iri=http://purl.obolibrary.org/obo/UBERON_0010314","structure with developmental contribution from neural crest")</f>
        <v/>
      </c>
      <c r="B5146" t="inlineStr">
        <is>
          <t>&lt;http://purl.obolibrary.org/obo/UBERON_0010314&gt;</t>
        </is>
      </c>
      <c r="C5146" t="inlineStr">
        <is>
          <t>periventricular stratum of r10F</t>
        </is>
      </c>
      <c r="D5146" t="inlineStr">
        <is>
          <t>&lt;http://purl.obolibrary.org/obo/DMBA_112892423&gt;</t>
        </is>
      </c>
    </row>
    <row r="5147">
      <c r="A5147">
        <f>HYPERLINK("https://www.ebi.ac.uk/ols/ontologies/uberon/terms?iri=http://purl.obolibrary.org/obo/UBERON_0010314","structure with developmental contribution from neural crest")</f>
        <v/>
      </c>
      <c r="B5147" t="inlineStr">
        <is>
          <t>&lt;http://purl.obolibrary.org/obo/UBERON_0010314&gt;</t>
        </is>
      </c>
      <c r="C5147" t="inlineStr">
        <is>
          <t>intermediate stratum of r10F</t>
        </is>
      </c>
      <c r="D5147" t="inlineStr">
        <is>
          <t>&lt;http://purl.obolibrary.org/obo/DMBA_112892425&gt;</t>
        </is>
      </c>
    </row>
    <row r="5148">
      <c r="A5148">
        <f>HYPERLINK("https://www.ebi.ac.uk/ols/ontologies/uberon/terms?iri=http://purl.obolibrary.org/obo/UBERON_0010314","structure with developmental contribution from neural crest")</f>
        <v/>
      </c>
      <c r="B5148" t="inlineStr">
        <is>
          <t>&lt;http://purl.obolibrary.org/obo/UBERON_0010314&gt;</t>
        </is>
      </c>
      <c r="C5148" t="inlineStr">
        <is>
          <t>superficial stratum of r10F</t>
        </is>
      </c>
      <c r="D5148" t="inlineStr">
        <is>
          <t>&lt;http://purl.obolibrary.org/obo/DMBA_112892427&gt;</t>
        </is>
      </c>
    </row>
    <row r="5149">
      <c r="A5149">
        <f>HYPERLINK("https://www.ebi.ac.uk/ols/ontologies/uberon/terms?iri=http://purl.obolibrary.org/obo/UBERON_0010314","structure with developmental contribution from neural crest")</f>
        <v/>
      </c>
      <c r="B5149" t="inlineStr">
        <is>
          <t>&lt;http://purl.obolibrary.org/obo/UBERON_0010314&gt;</t>
        </is>
      </c>
      <c r="C5149" t="inlineStr">
        <is>
          <t>ventricular zone of r11F</t>
        </is>
      </c>
      <c r="D5149" t="inlineStr">
        <is>
          <t>&lt;http://purl.obolibrary.org/obo/DMBA_112892429&gt;</t>
        </is>
      </c>
    </row>
    <row r="5150">
      <c r="A5150">
        <f>HYPERLINK("https://www.ebi.ac.uk/ols/ontologies/uberon/terms?iri=http://purl.obolibrary.org/obo/UBERON_0010314","structure with developmental contribution from neural crest")</f>
        <v/>
      </c>
      <c r="B5150" t="inlineStr">
        <is>
          <t>&lt;http://purl.obolibrary.org/obo/UBERON_0010314&gt;</t>
        </is>
      </c>
      <c r="C5150" t="inlineStr">
        <is>
          <t>mantle zone of r11F</t>
        </is>
      </c>
      <c r="D5150" t="inlineStr">
        <is>
          <t>&lt;http://purl.obolibrary.org/obo/DMBA_112892431&gt;</t>
        </is>
      </c>
    </row>
    <row r="5151">
      <c r="A5151">
        <f>HYPERLINK("https://www.ebi.ac.uk/ols/ontologies/uberon/terms?iri=http://purl.obolibrary.org/obo/UBERON_0010314","structure with developmental contribution from neural crest")</f>
        <v/>
      </c>
      <c r="B5151" t="inlineStr">
        <is>
          <t>&lt;http://purl.obolibrary.org/obo/UBERON_0010314&gt;</t>
        </is>
      </c>
      <c r="C5151" t="inlineStr">
        <is>
          <t>periventricular stratum of r11F</t>
        </is>
      </c>
      <c r="D5151" t="inlineStr">
        <is>
          <t>&lt;http://purl.obolibrary.org/obo/DMBA_112892433&gt;</t>
        </is>
      </c>
    </row>
    <row r="5152">
      <c r="A5152">
        <f>HYPERLINK("https://www.ebi.ac.uk/ols/ontologies/uberon/terms?iri=http://purl.obolibrary.org/obo/UBERON_0010314","structure with developmental contribution from neural crest")</f>
        <v/>
      </c>
      <c r="B5152" t="inlineStr">
        <is>
          <t>&lt;http://purl.obolibrary.org/obo/UBERON_0010314&gt;</t>
        </is>
      </c>
      <c r="C5152" t="inlineStr">
        <is>
          <t>intermediate stratum of r11F</t>
        </is>
      </c>
      <c r="D5152" t="inlineStr">
        <is>
          <t>&lt;http://purl.obolibrary.org/obo/DMBA_112892435&gt;</t>
        </is>
      </c>
    </row>
    <row r="5153">
      <c r="A5153">
        <f>HYPERLINK("https://www.ebi.ac.uk/ols/ontologies/uberon/terms?iri=http://purl.obolibrary.org/obo/UBERON_0010314","structure with developmental contribution from neural crest")</f>
        <v/>
      </c>
      <c r="B5153" t="inlineStr">
        <is>
          <t>&lt;http://purl.obolibrary.org/obo/UBERON_0010314&gt;</t>
        </is>
      </c>
      <c r="C5153" t="inlineStr">
        <is>
          <t>superficial stratum of r11F</t>
        </is>
      </c>
      <c r="D5153" t="inlineStr">
        <is>
          <t>&lt;http://purl.obolibrary.org/obo/DMBA_112892437&gt;</t>
        </is>
      </c>
    </row>
    <row r="5154">
      <c r="A5154">
        <f>HYPERLINK("https://www.ebi.ac.uk/ols/ontologies/uberon/terms?iri=http://purl.obolibrary.org/obo/UBERON_0010314","structure with developmental contribution from neural crest")</f>
        <v/>
      </c>
      <c r="B5154" t="inlineStr">
        <is>
          <t>&lt;http://purl.obolibrary.org/obo/UBERON_0010314&gt;</t>
        </is>
      </c>
      <c r="C5154" t="inlineStr">
        <is>
          <t>mantle zone of isR</t>
        </is>
      </c>
      <c r="D5154" t="inlineStr">
        <is>
          <t>&lt;http://purl.obolibrary.org/obo/DMBA_114403715&gt;</t>
        </is>
      </c>
    </row>
    <row r="5155">
      <c r="A5155">
        <f>HYPERLINK("https://www.ebi.ac.uk/ols/ontologies/uberon/terms?iri=http://purl.obolibrary.org/obo/UBERON_0010314","structure with developmental contribution from neural crest")</f>
        <v/>
      </c>
      <c r="B5155" t="inlineStr">
        <is>
          <t>&lt;http://purl.obolibrary.org/obo/UBERON_0010314&gt;</t>
        </is>
      </c>
      <c r="C5155" t="inlineStr">
        <is>
          <t>periventricular stratum of isR</t>
        </is>
      </c>
      <c r="D5155" t="inlineStr">
        <is>
          <t>&lt;http://purl.obolibrary.org/obo/DMBA_114403719&gt;</t>
        </is>
      </c>
    </row>
    <row r="5156">
      <c r="A5156">
        <f>HYPERLINK("https://www.ebi.ac.uk/ols/ontologies/uberon/terms?iri=http://purl.obolibrary.org/obo/UBERON_0010314","structure with developmental contribution from neural crest")</f>
        <v/>
      </c>
      <c r="B5156" t="inlineStr">
        <is>
          <t>&lt;http://purl.obolibrary.org/obo/UBERON_0010314&gt;</t>
        </is>
      </c>
      <c r="C5156" t="inlineStr">
        <is>
          <t>intermediate stratum of isR</t>
        </is>
      </c>
      <c r="D5156" t="inlineStr">
        <is>
          <t>&lt;http://purl.obolibrary.org/obo/DMBA_114403723&gt;</t>
        </is>
      </c>
    </row>
    <row r="5157">
      <c r="A5157">
        <f>HYPERLINK("https://www.ebi.ac.uk/ols/ontologies/uberon/terms?iri=http://purl.obolibrary.org/obo/UBERON_0010314","structure with developmental contribution from neural crest")</f>
        <v/>
      </c>
      <c r="B5157" t="inlineStr">
        <is>
          <t>&lt;http://purl.obolibrary.org/obo/UBERON_0010314&gt;</t>
        </is>
      </c>
      <c r="C5157" t="inlineStr">
        <is>
          <t>superficial stratum of isR</t>
        </is>
      </c>
      <c r="D5157" t="inlineStr">
        <is>
          <t>&lt;http://purl.obolibrary.org/obo/DMBA_114403727&gt;</t>
        </is>
      </c>
    </row>
    <row r="5158">
      <c r="A5158">
        <f>HYPERLINK("https://www.ebi.ac.uk/ols/ontologies/uberon/terms?iri=http://purl.obolibrary.org/obo/UBERON_0010314","structure with developmental contribution from neural crest")</f>
        <v/>
      </c>
      <c r="B5158" t="inlineStr">
        <is>
          <t>&lt;http://purl.obolibrary.org/obo/UBERON_0010314&gt;</t>
        </is>
      </c>
      <c r="C5158" t="inlineStr">
        <is>
          <t>r11 part of nucleus of Roller</t>
        </is>
      </c>
      <c r="D5158" t="inlineStr">
        <is>
          <t>&lt;http://purl.obolibrary.org/obo/DMBA_114403731&gt;</t>
        </is>
      </c>
    </row>
    <row r="5159">
      <c r="A5159">
        <f>HYPERLINK("https://www.ebi.ac.uk/ols/ontologies/uberon/terms?iri=http://purl.obolibrary.org/obo/UBERON_0010314","structure with developmental contribution from neural crest")</f>
        <v/>
      </c>
      <c r="B5159" t="inlineStr">
        <is>
          <t>&lt;http://purl.obolibrary.org/obo/UBERON_0010314&gt;</t>
        </is>
      </c>
      <c r="C5159" t="inlineStr">
        <is>
          <t>r1 part of vestibular nucleus Y</t>
        </is>
      </c>
      <c r="D5159" t="inlineStr">
        <is>
          <t>&lt;http://purl.obolibrary.org/obo/DMBA_124372424&gt;</t>
        </is>
      </c>
    </row>
    <row r="5160">
      <c r="A5160">
        <f>HYPERLINK("https://www.ebi.ac.uk/ols/ontologies/uberon/terms?iri=http://purl.obolibrary.org/obo/UBERON_0010314","structure with developmental contribution from neural crest")</f>
        <v/>
      </c>
      <c r="B5160" t="inlineStr">
        <is>
          <t>&lt;http://purl.obolibrary.org/obo/UBERON_0010314&gt;</t>
        </is>
      </c>
      <c r="C5160" t="inlineStr">
        <is>
          <t>r1 part of basolateral intermediate zone</t>
        </is>
      </c>
      <c r="D5160" t="inlineStr">
        <is>
          <t>&lt;http://purl.obolibrary.org/obo/DMBA_124372428&gt;</t>
        </is>
      </c>
    </row>
    <row r="5161">
      <c r="A5161">
        <f>HYPERLINK("https://www.ebi.ac.uk/ols/ontologies/uberon/terms?iri=http://purl.obolibrary.org/obo/UBERON_0010314","structure with developmental contribution from neural crest")</f>
        <v/>
      </c>
      <c r="B5161" t="inlineStr">
        <is>
          <t>&lt;http://purl.obolibrary.org/obo/UBERON_0010314&gt;</t>
        </is>
      </c>
      <c r="C5161" t="inlineStr">
        <is>
          <t>r1 part of BI intermediate zone</t>
        </is>
      </c>
      <c r="D5161" t="inlineStr">
        <is>
          <t>&lt;http://purl.obolibrary.org/obo/DMBA_124372436&gt;</t>
        </is>
      </c>
    </row>
    <row r="5162">
      <c r="A5162">
        <f>HYPERLINK("https://www.ebi.ac.uk/ols/ontologies/uberon/terms?iri=http://purl.obolibrary.org/obo/UBERON_0010314","structure with developmental contribution from neural crest")</f>
        <v/>
      </c>
      <c r="B5162" t="inlineStr">
        <is>
          <t>&lt;http://purl.obolibrary.org/obo/UBERON_0010314&gt;</t>
        </is>
      </c>
      <c r="C5162" t="inlineStr">
        <is>
          <t>r1 part of lateral pontine nuclei</t>
        </is>
      </c>
      <c r="D5162" t="inlineStr">
        <is>
          <t>&lt;http://purl.obolibrary.org/obo/DMBA_124372440&gt;</t>
        </is>
      </c>
    </row>
    <row r="5163">
      <c r="A5163">
        <f>HYPERLINK("https://www.ebi.ac.uk/ols/ontologies/uberon/terms?iri=http://purl.obolibrary.org/obo/UBERON_0010314","structure with developmental contribution from neural crest")</f>
        <v/>
      </c>
      <c r="B5163" t="inlineStr">
        <is>
          <t>&lt;http://purl.obolibrary.org/obo/UBERON_0010314&gt;</t>
        </is>
      </c>
      <c r="C5163" t="inlineStr">
        <is>
          <t>median part of IPR</t>
        </is>
      </c>
      <c r="D5163" t="inlineStr">
        <is>
          <t>&lt;http://purl.obolibrary.org/obo/DMBA_124372444&gt;</t>
        </is>
      </c>
    </row>
    <row r="5164">
      <c r="A5164">
        <f>HYPERLINK("https://www.ebi.ac.uk/ols/ontologies/uberon/terms?iri=http://purl.obolibrary.org/obo/UBERON_0010314","structure with developmental contribution from neural crest")</f>
        <v/>
      </c>
      <c r="B5164" t="inlineStr">
        <is>
          <t>&lt;http://purl.obolibrary.org/obo/UBERON_0010314&gt;</t>
        </is>
      </c>
      <c r="C5164" t="inlineStr">
        <is>
          <t>median part of IPC</t>
        </is>
      </c>
      <c r="D5164" t="inlineStr">
        <is>
          <t>&lt;http://purl.obolibrary.org/obo/DMBA_124372448&gt;</t>
        </is>
      </c>
    </row>
    <row r="5165">
      <c r="A5165">
        <f>HYPERLINK("https://www.ebi.ac.uk/ols/ontologies/uberon/terms?iri=http://purl.obolibrary.org/obo/UBERON_0010314","structure with developmental contribution from neural crest")</f>
        <v/>
      </c>
      <c r="B5165" t="inlineStr">
        <is>
          <t>&lt;http://purl.obolibrary.org/obo/UBERON_0010314&gt;</t>
        </is>
      </c>
      <c r="C5165" t="inlineStr">
        <is>
          <t>r2 part of vestibular nucleus Y</t>
        </is>
      </c>
      <c r="D5165" t="inlineStr">
        <is>
          <t>&lt;http://purl.obolibrary.org/obo/DMBA_124372452&gt;</t>
        </is>
      </c>
    </row>
    <row r="5166">
      <c r="A5166">
        <f>HYPERLINK("https://www.ebi.ac.uk/ols/ontologies/uberon/terms?iri=http://purl.obolibrary.org/obo/UBERON_0010314","structure with developmental contribution from neural crest")</f>
        <v/>
      </c>
      <c r="B5166" t="inlineStr">
        <is>
          <t>&lt;http://purl.obolibrary.org/obo/UBERON_0010314&gt;</t>
        </is>
      </c>
      <c r="C5166" t="inlineStr">
        <is>
          <t>r2 part of basolateral intermediate zone</t>
        </is>
      </c>
      <c r="D5166" t="inlineStr">
        <is>
          <t>&lt;http://purl.obolibrary.org/obo/DMBA_124372456&gt;</t>
        </is>
      </c>
    </row>
    <row r="5167">
      <c r="A5167">
        <f>HYPERLINK("https://www.ebi.ac.uk/ols/ontologies/uberon/terms?iri=http://purl.obolibrary.org/obo/UBERON_0010314","structure with developmental contribution from neural crest")</f>
        <v/>
      </c>
      <c r="B5167" t="inlineStr">
        <is>
          <t>&lt;http://purl.obolibrary.org/obo/UBERON_0010314&gt;</t>
        </is>
      </c>
      <c r="C5167" t="inlineStr">
        <is>
          <t>r2 part of lateral pontine nuclei</t>
        </is>
      </c>
      <c r="D5167" t="inlineStr">
        <is>
          <t>&lt;http://purl.obolibrary.org/obo/DMBA_124372464&gt;</t>
        </is>
      </c>
    </row>
    <row r="5168">
      <c r="A5168">
        <f>HYPERLINK("https://www.ebi.ac.uk/ols/ontologies/uberon/terms?iri=http://purl.obolibrary.org/obo/UBERON_0010314","structure with developmental contribution from neural crest")</f>
        <v/>
      </c>
      <c r="B5168" t="inlineStr">
        <is>
          <t>&lt;http://purl.obolibrary.org/obo/UBERON_0010314&gt;</t>
        </is>
      </c>
      <c r="C5168" t="inlineStr">
        <is>
          <t>r3 part of basolateral intermediate zone</t>
        </is>
      </c>
      <c r="D5168" t="inlineStr">
        <is>
          <t>&lt;http://purl.obolibrary.org/obo/DMBA_124372468&gt;</t>
        </is>
      </c>
    </row>
    <row r="5169">
      <c r="A5169">
        <f>HYPERLINK("https://www.ebi.ac.uk/ols/ontologies/uberon/terms?iri=http://purl.obolibrary.org/obo/UBERON_0010314","structure with developmental contribution from neural crest")</f>
        <v/>
      </c>
      <c r="B5169" t="inlineStr">
        <is>
          <t>&lt;http://purl.obolibrary.org/obo/UBERON_0010314&gt;</t>
        </is>
      </c>
      <c r="C5169" t="inlineStr">
        <is>
          <t>median part of IPPr</t>
        </is>
      </c>
      <c r="D5169" t="inlineStr">
        <is>
          <t>&lt;http://purl.obolibrary.org/obo/DMBA_126531028&gt;</t>
        </is>
      </c>
    </row>
    <row r="5170">
      <c r="A5170">
        <f>HYPERLINK("https://www.ebi.ac.uk/ols/ontologies/uberon/terms?iri=http://purl.obolibrary.org/obo/UBERON_0010314","structure with developmental contribution from neural crest")</f>
        <v/>
      </c>
      <c r="B5170" t="inlineStr">
        <is>
          <t>&lt;http://purl.obolibrary.org/obo/UBERON_0010314&gt;</t>
        </is>
      </c>
      <c r="C5170" t="inlineStr">
        <is>
          <t>ventricles, secondary prosencephalon</t>
        </is>
      </c>
      <c r="D5170" t="inlineStr">
        <is>
          <t>&lt;http://purl.obolibrary.org/obo/DMBA_126651566&gt;</t>
        </is>
      </c>
    </row>
    <row r="5171">
      <c r="A5171">
        <f>HYPERLINK("https://www.ebi.ac.uk/ols/ontologies/uberon/terms?iri=http://purl.obolibrary.org/obo/UBERON_0010314","structure with developmental contribution from neural crest")</f>
        <v/>
      </c>
      <c r="B5171" t="inlineStr">
        <is>
          <t>&lt;http://purl.obolibrary.org/obo/UBERON_0010314&gt;</t>
        </is>
      </c>
      <c r="C5171" t="inlineStr">
        <is>
          <t>ventricles, rostral secondary prosencephalon</t>
        </is>
      </c>
      <c r="D5171" t="inlineStr">
        <is>
          <t>&lt;http://purl.obolibrary.org/obo/DMBA_126651570&gt;</t>
        </is>
      </c>
    </row>
    <row r="5172">
      <c r="A5172">
        <f>HYPERLINK("https://www.ebi.ac.uk/ols/ontologies/uberon/terms?iri=http://purl.obolibrary.org/obo/UBERON_0010314","structure with developmental contribution from neural crest")</f>
        <v/>
      </c>
      <c r="B5172" t="inlineStr">
        <is>
          <t>&lt;http://purl.obolibrary.org/obo/UBERON_0010314&gt;</t>
        </is>
      </c>
      <c r="C5172" t="inlineStr">
        <is>
          <t>ventricles, preoptic telencephalon</t>
        </is>
      </c>
      <c r="D5172" t="inlineStr">
        <is>
          <t>&lt;http://purl.obolibrary.org/obo/DMBA_126651574&gt;</t>
        </is>
      </c>
    </row>
    <row r="5173">
      <c r="A5173">
        <f>HYPERLINK("https://www.ebi.ac.uk/ols/ontologies/uberon/terms?iri=http://purl.obolibrary.org/obo/UBERON_0010314","structure with developmental contribution from neural crest")</f>
        <v/>
      </c>
      <c r="B5173" t="inlineStr">
        <is>
          <t>&lt;http://purl.obolibrary.org/obo/UBERON_0010314&gt;</t>
        </is>
      </c>
      <c r="C5173" t="inlineStr">
        <is>
          <t>ventricles, preoptic roof plate</t>
        </is>
      </c>
      <c r="D5173" t="inlineStr">
        <is>
          <t>&lt;http://purl.obolibrary.org/obo/DMBA_126651578&gt;</t>
        </is>
      </c>
    </row>
    <row r="5174">
      <c r="A5174">
        <f>HYPERLINK("https://www.ebi.ac.uk/ols/ontologies/uberon/terms?iri=http://purl.obolibrary.org/obo/UBERON_0010314","structure with developmental contribution from neural crest")</f>
        <v/>
      </c>
      <c r="B5174" t="inlineStr">
        <is>
          <t>&lt;http://purl.obolibrary.org/obo/UBERON_0010314&gt;</t>
        </is>
      </c>
      <c r="C5174" t="inlineStr">
        <is>
          <t>ventricles, preoptic alar plate</t>
        </is>
      </c>
      <c r="D5174" t="inlineStr">
        <is>
          <t>&lt;http://purl.obolibrary.org/obo/DMBA_126651582&gt;</t>
        </is>
      </c>
    </row>
    <row r="5175">
      <c r="A5175">
        <f>HYPERLINK("https://www.ebi.ac.uk/ols/ontologies/uberon/terms?iri=http://purl.obolibrary.org/obo/UBERON_0010314","structure with developmental contribution from neural crest")</f>
        <v/>
      </c>
      <c r="B5175" t="inlineStr">
        <is>
          <t>&lt;http://purl.obolibrary.org/obo/UBERON_0010314&gt;</t>
        </is>
      </c>
      <c r="C5175" t="inlineStr">
        <is>
          <t>ventricles, terminal hypothalamus (rostral hypothalamus)</t>
        </is>
      </c>
      <c r="D5175" t="inlineStr">
        <is>
          <t>&lt;http://purl.obolibrary.org/obo/DMBA_126651586&gt;</t>
        </is>
      </c>
    </row>
    <row r="5176">
      <c r="A5176">
        <f>HYPERLINK("https://www.ebi.ac.uk/ols/ontologies/uberon/terms?iri=http://purl.obolibrary.org/obo/UBERON_0010314","structure with developmental contribution from neural crest")</f>
        <v/>
      </c>
      <c r="B5176" t="inlineStr">
        <is>
          <t>&lt;http://purl.obolibrary.org/obo/UBERON_0010314&gt;</t>
        </is>
      </c>
      <c r="C5176" t="inlineStr">
        <is>
          <t>ventricles, alar part of terminal hypothalamus</t>
        </is>
      </c>
      <c r="D5176" t="inlineStr">
        <is>
          <t>&lt;http://purl.obolibrary.org/obo/DMBA_126651590&gt;</t>
        </is>
      </c>
    </row>
    <row r="5177">
      <c r="A5177">
        <f>HYPERLINK("https://www.ebi.ac.uk/ols/ontologies/uberon/terms?iri=http://purl.obolibrary.org/obo/UBERON_0010314","structure with developmental contribution from neural crest")</f>
        <v/>
      </c>
      <c r="B5177" t="inlineStr">
        <is>
          <t>&lt;http://purl.obolibrary.org/obo/UBERON_0010314&gt;</t>
        </is>
      </c>
      <c r="C5177" t="inlineStr">
        <is>
          <t>ventricles, basal part of terminal hypothalamus</t>
        </is>
      </c>
      <c r="D5177" t="inlineStr">
        <is>
          <t>&lt;http://purl.obolibrary.org/obo/DMBA_126651594&gt;</t>
        </is>
      </c>
    </row>
    <row r="5178">
      <c r="A5178">
        <f>HYPERLINK("https://www.ebi.ac.uk/ols/ontologies/uberon/terms?iri=http://purl.obolibrary.org/obo/UBERON_0010314","structure with developmental contribution from neural crest")</f>
        <v/>
      </c>
      <c r="B5178" t="inlineStr">
        <is>
          <t>&lt;http://purl.obolibrary.org/obo/UBERON_0010314&gt;</t>
        </is>
      </c>
      <c r="C5178" t="inlineStr">
        <is>
          <t>ventricles, floor of terminal hypothalamus</t>
        </is>
      </c>
      <c r="D5178" t="inlineStr">
        <is>
          <t>&lt;http://purl.obolibrary.org/obo/DMBA_126651598&gt;</t>
        </is>
      </c>
    </row>
    <row r="5179">
      <c r="A5179">
        <f>HYPERLINK("https://www.ebi.ac.uk/ols/ontologies/uberon/terms?iri=http://purl.obolibrary.org/obo/UBERON_0010314","structure with developmental contribution from neural crest")</f>
        <v/>
      </c>
      <c r="B5179" t="inlineStr">
        <is>
          <t>&lt;http://purl.obolibrary.org/obo/UBERON_0010314&gt;</t>
        </is>
      </c>
      <c r="C5179" t="inlineStr">
        <is>
          <t>ventricles, caudal secondary prosencephalon</t>
        </is>
      </c>
      <c r="D5179" t="inlineStr">
        <is>
          <t>&lt;http://purl.obolibrary.org/obo/DMBA_126651602&gt;</t>
        </is>
      </c>
    </row>
    <row r="5180">
      <c r="A5180">
        <f>HYPERLINK("https://www.ebi.ac.uk/ols/ontologies/uberon/terms?iri=http://purl.obolibrary.org/obo/UBERON_0010314","structure with developmental contribution from neural crest")</f>
        <v/>
      </c>
      <c r="B5180" t="inlineStr">
        <is>
          <t>&lt;http://purl.obolibrary.org/obo/UBERON_0010314&gt;</t>
        </is>
      </c>
      <c r="C5180" t="inlineStr">
        <is>
          <t>ventricles, telencephalic vesicle</t>
        </is>
      </c>
      <c r="D5180" t="inlineStr">
        <is>
          <t>&lt;http://purl.obolibrary.org/obo/DMBA_126651606&gt;</t>
        </is>
      </c>
    </row>
    <row r="5181">
      <c r="A5181">
        <f>HYPERLINK("https://www.ebi.ac.uk/ols/ontologies/uberon/terms?iri=http://purl.obolibrary.org/obo/UBERON_0010314","structure with developmental contribution from neural crest")</f>
        <v/>
      </c>
      <c r="B5181" t="inlineStr">
        <is>
          <t>&lt;http://purl.obolibrary.org/obo/UBERON_0010314&gt;</t>
        </is>
      </c>
      <c r="C5181" t="inlineStr">
        <is>
          <t>ventricles, roof plate of evaginated telencephalic vesicle</t>
        </is>
      </c>
      <c r="D5181" t="inlineStr">
        <is>
          <t>&lt;http://purl.obolibrary.org/obo/DMBA_126651610&gt;</t>
        </is>
      </c>
    </row>
    <row r="5182">
      <c r="A5182">
        <f>HYPERLINK("https://www.ebi.ac.uk/ols/ontologies/uberon/terms?iri=http://purl.obolibrary.org/obo/UBERON_0010314","structure with developmental contribution from neural crest")</f>
        <v/>
      </c>
      <c r="B5182" t="inlineStr">
        <is>
          <t>&lt;http://purl.obolibrary.org/obo/UBERON_0010314&gt;</t>
        </is>
      </c>
      <c r="C5182" t="inlineStr">
        <is>
          <t>ventricles, alar plate of evaginated telencephalic vesicle</t>
        </is>
      </c>
      <c r="D5182" t="inlineStr">
        <is>
          <t>&lt;http://purl.obolibrary.org/obo/DMBA_126651614&gt;</t>
        </is>
      </c>
    </row>
    <row r="5183">
      <c r="A5183">
        <f>HYPERLINK("https://www.ebi.ac.uk/ols/ontologies/uberon/terms?iri=http://purl.obolibrary.org/obo/UBERON_0010314","structure with developmental contribution from neural crest")</f>
        <v/>
      </c>
      <c r="B5183" t="inlineStr">
        <is>
          <t>&lt;http://purl.obolibrary.org/obo/UBERON_0010314&gt;</t>
        </is>
      </c>
      <c r="C5183" t="inlineStr">
        <is>
          <t>ventricles, peduncular (caudal) hypothalamus</t>
        </is>
      </c>
      <c r="D5183" t="inlineStr">
        <is>
          <t>&lt;http://purl.obolibrary.org/obo/DMBA_126651618&gt;</t>
        </is>
      </c>
    </row>
    <row r="5184">
      <c r="A5184">
        <f>HYPERLINK("https://www.ebi.ac.uk/ols/ontologies/uberon/terms?iri=http://purl.obolibrary.org/obo/UBERON_0010314","structure with developmental contribution from neural crest")</f>
        <v/>
      </c>
      <c r="B5184" t="inlineStr">
        <is>
          <t>&lt;http://purl.obolibrary.org/obo/UBERON_0010314&gt;</t>
        </is>
      </c>
      <c r="C5184" t="inlineStr">
        <is>
          <t>ventricles, alar part of peduncular hypothalamus</t>
        </is>
      </c>
      <c r="D5184" t="inlineStr">
        <is>
          <t>&lt;http://purl.obolibrary.org/obo/DMBA_126651622&gt;</t>
        </is>
      </c>
    </row>
    <row r="5185">
      <c r="A5185">
        <f>HYPERLINK("https://www.ebi.ac.uk/ols/ontologies/uberon/terms?iri=http://purl.obolibrary.org/obo/UBERON_0010314","structure with developmental contribution from neural crest")</f>
        <v/>
      </c>
      <c r="B5185" t="inlineStr">
        <is>
          <t>&lt;http://purl.obolibrary.org/obo/UBERON_0010314&gt;</t>
        </is>
      </c>
      <c r="C5185" t="inlineStr">
        <is>
          <t>ventricles, basal peduncular hypothalamus</t>
        </is>
      </c>
      <c r="D5185" t="inlineStr">
        <is>
          <t>&lt;http://purl.obolibrary.org/obo/DMBA_126651626&gt;</t>
        </is>
      </c>
    </row>
    <row r="5186">
      <c r="A5186">
        <f>HYPERLINK("https://www.ebi.ac.uk/ols/ontologies/uberon/terms?iri=http://purl.obolibrary.org/obo/UBERON_0010314","structure with developmental contribution from neural crest")</f>
        <v/>
      </c>
      <c r="B5186" t="inlineStr">
        <is>
          <t>&lt;http://purl.obolibrary.org/obo/UBERON_0010314&gt;</t>
        </is>
      </c>
      <c r="C5186" t="inlineStr">
        <is>
          <t>ventricles, floor of peduncular hypothalamus</t>
        </is>
      </c>
      <c r="D5186" t="inlineStr">
        <is>
          <t>&lt;http://purl.obolibrary.org/obo/DMBA_126651630&gt;</t>
        </is>
      </c>
    </row>
    <row r="5187">
      <c r="A5187">
        <f>HYPERLINK("https://www.ebi.ac.uk/ols/ontologies/uberon/terms?iri=http://purl.obolibrary.org/obo/UBERON_0010314","structure with developmental contribution from neural crest")</f>
        <v/>
      </c>
      <c r="B5187" t="inlineStr">
        <is>
          <t>&lt;http://purl.obolibrary.org/obo/UBERON_0010314&gt;</t>
        </is>
      </c>
      <c r="C5187" t="inlineStr">
        <is>
          <t>ventricles, diencephalon</t>
        </is>
      </c>
      <c r="D5187" t="inlineStr">
        <is>
          <t>&lt;http://purl.obolibrary.org/obo/DMBA_126651634&gt;</t>
        </is>
      </c>
    </row>
    <row r="5188">
      <c r="A5188">
        <f>HYPERLINK("https://www.ebi.ac.uk/ols/ontologies/uberon/terms?iri=http://purl.obolibrary.org/obo/UBERON_0010314","structure with developmental contribution from neural crest")</f>
        <v/>
      </c>
      <c r="B5188" t="inlineStr">
        <is>
          <t>&lt;http://purl.obolibrary.org/obo/UBERON_0010314&gt;</t>
        </is>
      </c>
      <c r="C5188" t="inlineStr">
        <is>
          <t>ventricles, prosomere 3</t>
        </is>
      </c>
      <c r="D5188" t="inlineStr">
        <is>
          <t>&lt;http://purl.obolibrary.org/obo/DMBA_126651638&gt;</t>
        </is>
      </c>
    </row>
    <row r="5189">
      <c r="A5189">
        <f>HYPERLINK("https://www.ebi.ac.uk/ols/ontologies/uberon/terms?iri=http://purl.obolibrary.org/obo/UBERON_0010314","structure with developmental contribution from neural crest")</f>
        <v/>
      </c>
      <c r="B5189" t="inlineStr">
        <is>
          <t>&lt;http://purl.obolibrary.org/obo/UBERON_0010314&gt;</t>
        </is>
      </c>
      <c r="C5189" t="inlineStr">
        <is>
          <t>ventricles, prethalamus</t>
        </is>
      </c>
      <c r="D5189" t="inlineStr">
        <is>
          <t>&lt;http://purl.obolibrary.org/obo/DMBA_126651642&gt;</t>
        </is>
      </c>
    </row>
    <row r="5190">
      <c r="A5190">
        <f>HYPERLINK("https://www.ebi.ac.uk/ols/ontologies/uberon/terms?iri=http://purl.obolibrary.org/obo/UBERON_0010314","structure with developmental contribution from neural crest")</f>
        <v/>
      </c>
      <c r="B5190" t="inlineStr">
        <is>
          <t>&lt;http://purl.obolibrary.org/obo/UBERON_0010314&gt;</t>
        </is>
      </c>
      <c r="C5190" t="inlineStr">
        <is>
          <t>ventricles, roof plate of p3</t>
        </is>
      </c>
      <c r="D5190" t="inlineStr">
        <is>
          <t>&lt;http://purl.obolibrary.org/obo/DMBA_126651646&gt;</t>
        </is>
      </c>
    </row>
    <row r="5191">
      <c r="A5191">
        <f>HYPERLINK("https://www.ebi.ac.uk/ols/ontologies/uberon/terms?iri=http://purl.obolibrary.org/obo/UBERON_0010314","structure with developmental contribution from neural crest")</f>
        <v/>
      </c>
      <c r="B5191" t="inlineStr">
        <is>
          <t>&lt;http://purl.obolibrary.org/obo/UBERON_0010314&gt;</t>
        </is>
      </c>
      <c r="C5191" t="inlineStr">
        <is>
          <t>ventricles, alar plate of p3 (alar prethalamus)</t>
        </is>
      </c>
      <c r="D5191" t="inlineStr">
        <is>
          <t>&lt;http://purl.obolibrary.org/obo/DMBA_126651650&gt;</t>
        </is>
      </c>
    </row>
    <row r="5192">
      <c r="A5192">
        <f>HYPERLINK("https://www.ebi.ac.uk/ols/ontologies/uberon/terms?iri=http://purl.obolibrary.org/obo/UBERON_0010314","structure with developmental contribution from neural crest")</f>
        <v/>
      </c>
      <c r="B5192" t="inlineStr">
        <is>
          <t>&lt;http://purl.obolibrary.org/obo/UBERON_0010314&gt;</t>
        </is>
      </c>
      <c r="C5192" t="inlineStr">
        <is>
          <t>ventricles, prethalamic tegmentum</t>
        </is>
      </c>
      <c r="D5192" t="inlineStr">
        <is>
          <t>&lt;http://purl.obolibrary.org/obo/DMBA_126651654&gt;</t>
        </is>
      </c>
    </row>
    <row r="5193">
      <c r="A5193">
        <f>HYPERLINK("https://www.ebi.ac.uk/ols/ontologies/uberon/terms?iri=http://purl.obolibrary.org/obo/UBERON_0010314","structure with developmental contribution from neural crest")</f>
        <v/>
      </c>
      <c r="B5193" t="inlineStr">
        <is>
          <t>&lt;http://purl.obolibrary.org/obo/UBERON_0010314&gt;</t>
        </is>
      </c>
      <c r="C5193" t="inlineStr">
        <is>
          <t>ventricles, basal plate of p3</t>
        </is>
      </c>
      <c r="D5193" t="inlineStr">
        <is>
          <t>&lt;http://purl.obolibrary.org/obo/DMBA_126651658&gt;</t>
        </is>
      </c>
    </row>
    <row r="5194">
      <c r="A5194">
        <f>HYPERLINK("https://www.ebi.ac.uk/ols/ontologies/uberon/terms?iri=http://purl.obolibrary.org/obo/UBERON_0010314","structure with developmental contribution from neural crest")</f>
        <v/>
      </c>
      <c r="B5194" t="inlineStr">
        <is>
          <t>&lt;http://purl.obolibrary.org/obo/UBERON_0010314&gt;</t>
        </is>
      </c>
      <c r="C5194" t="inlineStr">
        <is>
          <t>ventricles, floor plate of p3</t>
        </is>
      </c>
      <c r="D5194" t="inlineStr">
        <is>
          <t>&lt;http://purl.obolibrary.org/obo/DMBA_126651662&gt;</t>
        </is>
      </c>
    </row>
    <row r="5195">
      <c r="A5195">
        <f>HYPERLINK("https://www.ebi.ac.uk/ols/ontologies/uberon/terms?iri=http://purl.obolibrary.org/obo/UBERON_0010314","structure with developmental contribution from neural crest")</f>
        <v/>
      </c>
      <c r="B5195" t="inlineStr">
        <is>
          <t>&lt;http://purl.obolibrary.org/obo/UBERON_0010314&gt;</t>
        </is>
      </c>
      <c r="C5195" t="inlineStr">
        <is>
          <t>ventricles, prosomere 2</t>
        </is>
      </c>
      <c r="D5195" t="inlineStr">
        <is>
          <t>&lt;http://purl.obolibrary.org/obo/DMBA_126651666&gt;</t>
        </is>
      </c>
    </row>
    <row r="5196">
      <c r="A5196">
        <f>HYPERLINK("https://www.ebi.ac.uk/ols/ontologies/uberon/terms?iri=http://purl.obolibrary.org/obo/UBERON_0010314","structure with developmental contribution from neural crest")</f>
        <v/>
      </c>
      <c r="B5196" t="inlineStr">
        <is>
          <t>&lt;http://purl.obolibrary.org/obo/UBERON_0010314&gt;</t>
        </is>
      </c>
      <c r="C5196" t="inlineStr">
        <is>
          <t>ventricles, thalamus</t>
        </is>
      </c>
      <c r="D5196" t="inlineStr">
        <is>
          <t>&lt;http://purl.obolibrary.org/obo/DMBA_126651670&gt;</t>
        </is>
      </c>
    </row>
    <row r="5197">
      <c r="A5197">
        <f>HYPERLINK("https://www.ebi.ac.uk/ols/ontologies/uberon/terms?iri=http://purl.obolibrary.org/obo/UBERON_0010314","structure with developmental contribution from neural crest")</f>
        <v/>
      </c>
      <c r="B5197" t="inlineStr">
        <is>
          <t>&lt;http://purl.obolibrary.org/obo/UBERON_0010314&gt;</t>
        </is>
      </c>
      <c r="C5197" t="inlineStr">
        <is>
          <t>ventricles, roof plate of p2 (epithalamic roofplate)</t>
        </is>
      </c>
      <c r="D5197" t="inlineStr">
        <is>
          <t>&lt;http://purl.obolibrary.org/obo/DMBA_126651674&gt;</t>
        </is>
      </c>
    </row>
    <row r="5198">
      <c r="A5198">
        <f>HYPERLINK("https://www.ebi.ac.uk/ols/ontologies/uberon/terms?iri=http://purl.obolibrary.org/obo/UBERON_0010314","structure with developmental contribution from neural crest")</f>
        <v/>
      </c>
      <c r="B5198" t="inlineStr">
        <is>
          <t>&lt;http://purl.obolibrary.org/obo/UBERON_0010314&gt;</t>
        </is>
      </c>
      <c r="C5198" t="inlineStr">
        <is>
          <t>ventricles, alar plate of p2 (alar thalamus)</t>
        </is>
      </c>
      <c r="D5198" t="inlineStr">
        <is>
          <t>&lt;http://purl.obolibrary.org/obo/DMBA_126651678&gt;</t>
        </is>
      </c>
    </row>
    <row r="5199">
      <c r="A5199">
        <f>HYPERLINK("https://www.ebi.ac.uk/ols/ontologies/uberon/terms?iri=http://purl.obolibrary.org/obo/UBERON_0010314","structure with developmental contribution from neural crest")</f>
        <v/>
      </c>
      <c r="B5199" t="inlineStr">
        <is>
          <t>&lt;http://purl.obolibrary.org/obo/UBERON_0010314&gt;</t>
        </is>
      </c>
      <c r="C5199" t="inlineStr">
        <is>
          <t>ventricles, thalamic tegmentum</t>
        </is>
      </c>
      <c r="D5199" t="inlineStr">
        <is>
          <t>&lt;http://purl.obolibrary.org/obo/DMBA_126651682&gt;</t>
        </is>
      </c>
    </row>
    <row r="5200">
      <c r="A5200">
        <f>HYPERLINK("https://www.ebi.ac.uk/ols/ontologies/uberon/terms?iri=http://purl.obolibrary.org/obo/UBERON_0010314","structure with developmental contribution from neural crest")</f>
        <v/>
      </c>
      <c r="B5200" t="inlineStr">
        <is>
          <t>&lt;http://purl.obolibrary.org/obo/UBERON_0010314&gt;</t>
        </is>
      </c>
      <c r="C5200" t="inlineStr">
        <is>
          <t>ventricles, basal plate of p2</t>
        </is>
      </c>
      <c r="D5200" t="inlineStr">
        <is>
          <t>&lt;http://purl.obolibrary.org/obo/DMBA_126651686&gt;</t>
        </is>
      </c>
    </row>
    <row r="5201">
      <c r="A5201">
        <f>HYPERLINK("https://www.ebi.ac.uk/ols/ontologies/uberon/terms?iri=http://purl.obolibrary.org/obo/UBERON_0010314","structure with developmental contribution from neural crest")</f>
        <v/>
      </c>
      <c r="B5201" t="inlineStr">
        <is>
          <t>&lt;http://purl.obolibrary.org/obo/UBERON_0010314&gt;</t>
        </is>
      </c>
      <c r="C5201" t="inlineStr">
        <is>
          <t>ventricles, floor plate of p2</t>
        </is>
      </c>
      <c r="D5201" t="inlineStr">
        <is>
          <t>&lt;http://purl.obolibrary.org/obo/DMBA_126651690&gt;</t>
        </is>
      </c>
    </row>
    <row r="5202">
      <c r="A5202">
        <f>HYPERLINK("https://www.ebi.ac.uk/ols/ontologies/uberon/terms?iri=http://purl.obolibrary.org/obo/UBERON_0010314","structure with developmental contribution from neural crest")</f>
        <v/>
      </c>
      <c r="B5202" t="inlineStr">
        <is>
          <t>&lt;http://purl.obolibrary.org/obo/UBERON_0010314&gt;</t>
        </is>
      </c>
      <c r="C5202" t="inlineStr">
        <is>
          <t>ventricles, prosomere 1</t>
        </is>
      </c>
      <c r="D5202" t="inlineStr">
        <is>
          <t>&lt;http://purl.obolibrary.org/obo/DMBA_126651694&gt;</t>
        </is>
      </c>
    </row>
    <row r="5203">
      <c r="A5203">
        <f>HYPERLINK("https://www.ebi.ac.uk/ols/ontologies/uberon/terms?iri=http://purl.obolibrary.org/obo/UBERON_0010314","structure with developmental contribution from neural crest")</f>
        <v/>
      </c>
      <c r="B5203" t="inlineStr">
        <is>
          <t>&lt;http://purl.obolibrary.org/obo/UBERON_0010314&gt;</t>
        </is>
      </c>
      <c r="C5203" t="inlineStr">
        <is>
          <t>ventricles, pretectum</t>
        </is>
      </c>
      <c r="D5203" t="inlineStr">
        <is>
          <t>&lt;http://purl.obolibrary.org/obo/DMBA_126651698&gt;</t>
        </is>
      </c>
    </row>
    <row r="5204">
      <c r="A5204">
        <f>HYPERLINK("https://www.ebi.ac.uk/ols/ontologies/uberon/terms?iri=http://purl.obolibrary.org/obo/UBERON_0010314","structure with developmental contribution from neural crest")</f>
        <v/>
      </c>
      <c r="B5204" t="inlineStr">
        <is>
          <t>&lt;http://purl.obolibrary.org/obo/UBERON_0010314&gt;</t>
        </is>
      </c>
      <c r="C5204" t="inlineStr">
        <is>
          <t>ventricles, roof plate of p1</t>
        </is>
      </c>
      <c r="D5204" t="inlineStr">
        <is>
          <t>&lt;http://purl.obolibrary.org/obo/DMBA_126651702&gt;</t>
        </is>
      </c>
    </row>
    <row r="5205">
      <c r="A5205">
        <f>HYPERLINK("https://www.ebi.ac.uk/ols/ontologies/uberon/terms?iri=http://purl.obolibrary.org/obo/UBERON_0010314","structure with developmental contribution from neural crest")</f>
        <v/>
      </c>
      <c r="B5205" t="inlineStr">
        <is>
          <t>&lt;http://purl.obolibrary.org/obo/UBERON_0010314&gt;</t>
        </is>
      </c>
      <c r="C5205" t="inlineStr">
        <is>
          <t>ventricles, alar plate of p1</t>
        </is>
      </c>
      <c r="D5205" t="inlineStr">
        <is>
          <t>&lt;http://purl.obolibrary.org/obo/DMBA_126651706&gt;</t>
        </is>
      </c>
    </row>
    <row r="5206">
      <c r="A5206">
        <f>HYPERLINK("https://www.ebi.ac.uk/ols/ontologies/uberon/terms?iri=http://purl.obolibrary.org/obo/UBERON_0010314","structure with developmental contribution from neural crest")</f>
        <v/>
      </c>
      <c r="B5206" t="inlineStr">
        <is>
          <t>&lt;http://purl.obolibrary.org/obo/UBERON_0010314&gt;</t>
        </is>
      </c>
      <c r="C5206" t="inlineStr">
        <is>
          <t>ventricles, pretectal tegmentum</t>
        </is>
      </c>
      <c r="D5206" t="inlineStr">
        <is>
          <t>&lt;http://purl.obolibrary.org/obo/DMBA_126651710&gt;</t>
        </is>
      </c>
    </row>
    <row r="5207">
      <c r="A5207">
        <f>HYPERLINK("https://www.ebi.ac.uk/ols/ontologies/uberon/terms?iri=http://purl.obolibrary.org/obo/UBERON_0010314","structure with developmental contribution from neural crest")</f>
        <v/>
      </c>
      <c r="B5207" t="inlineStr">
        <is>
          <t>&lt;http://purl.obolibrary.org/obo/UBERON_0010314&gt;</t>
        </is>
      </c>
      <c r="C5207" t="inlineStr">
        <is>
          <t>ventricles, basal plate of p1</t>
        </is>
      </c>
      <c r="D5207" t="inlineStr">
        <is>
          <t>&lt;http://purl.obolibrary.org/obo/DMBA_126651714&gt;</t>
        </is>
      </c>
    </row>
    <row r="5208">
      <c r="A5208">
        <f>HYPERLINK("https://www.ebi.ac.uk/ols/ontologies/uberon/terms?iri=http://purl.obolibrary.org/obo/UBERON_0010314","structure with developmental contribution from neural crest")</f>
        <v/>
      </c>
      <c r="B5208" t="inlineStr">
        <is>
          <t>&lt;http://purl.obolibrary.org/obo/UBERON_0010314&gt;</t>
        </is>
      </c>
      <c r="C5208" t="inlineStr">
        <is>
          <t>ventricles, floor plate of p1</t>
        </is>
      </c>
      <c r="D5208" t="inlineStr">
        <is>
          <t>&lt;http://purl.obolibrary.org/obo/DMBA_126651718&gt;</t>
        </is>
      </c>
    </row>
    <row r="5209">
      <c r="A5209">
        <f>HYPERLINK("https://www.ebi.ac.uk/ols/ontologies/uberon/terms?iri=http://purl.obolibrary.org/obo/UBERON_0010314","structure with developmental contribution from neural crest")</f>
        <v/>
      </c>
      <c r="B5209" t="inlineStr">
        <is>
          <t>&lt;http://purl.obolibrary.org/obo/UBERON_0010314&gt;</t>
        </is>
      </c>
      <c r="C5209" t="inlineStr">
        <is>
          <t>ventricles, mesomere 1</t>
        </is>
      </c>
      <c r="D5209" t="inlineStr">
        <is>
          <t>&lt;http://purl.obolibrary.org/obo/DMBA_126651726&gt;</t>
        </is>
      </c>
    </row>
    <row r="5210">
      <c r="A5210">
        <f>HYPERLINK("https://www.ebi.ac.uk/ols/ontologies/uberon/terms?iri=http://purl.obolibrary.org/obo/UBERON_0010314","structure with developmental contribution from neural crest")</f>
        <v/>
      </c>
      <c r="B5210" t="inlineStr">
        <is>
          <t>&lt;http://purl.obolibrary.org/obo/UBERON_0010314&gt;</t>
        </is>
      </c>
      <c r="C5210" t="inlineStr">
        <is>
          <t>ventricles, collicular (rostral) midbrain tectum</t>
        </is>
      </c>
      <c r="D5210" t="inlineStr">
        <is>
          <t>&lt;http://purl.obolibrary.org/obo/DMBA_126651730&gt;</t>
        </is>
      </c>
    </row>
    <row r="5211">
      <c r="A5211">
        <f>HYPERLINK("https://www.ebi.ac.uk/ols/ontologies/uberon/terms?iri=http://purl.obolibrary.org/obo/UBERON_0010314","structure with developmental contribution from neural crest")</f>
        <v/>
      </c>
      <c r="B5211" t="inlineStr">
        <is>
          <t>&lt;http://purl.obolibrary.org/obo/UBERON_0010314&gt;</t>
        </is>
      </c>
      <c r="C5211" t="inlineStr">
        <is>
          <t>ventricles, roof plate of m1</t>
        </is>
      </c>
      <c r="D5211" t="inlineStr">
        <is>
          <t>&lt;http://purl.obolibrary.org/obo/DMBA_126651734&gt;</t>
        </is>
      </c>
    </row>
    <row r="5212">
      <c r="A5212">
        <f>HYPERLINK("https://www.ebi.ac.uk/ols/ontologies/uberon/terms?iri=http://purl.obolibrary.org/obo/UBERON_0010314","structure with developmental contribution from neural crest")</f>
        <v/>
      </c>
      <c r="B5212" t="inlineStr">
        <is>
          <t>&lt;http://purl.obolibrary.org/obo/UBERON_0010314&gt;</t>
        </is>
      </c>
      <c r="C5212" t="inlineStr">
        <is>
          <t>ventricles, alar plate of m1</t>
        </is>
      </c>
      <c r="D5212" t="inlineStr">
        <is>
          <t>&lt;http://purl.obolibrary.org/obo/DMBA_126651738&gt;</t>
        </is>
      </c>
    </row>
    <row r="5213">
      <c r="A5213">
        <f>HYPERLINK("https://www.ebi.ac.uk/ols/ontologies/uberon/terms?iri=http://purl.obolibrary.org/obo/UBERON_0010314","structure with developmental contribution from neural crest")</f>
        <v/>
      </c>
      <c r="B5213" t="inlineStr">
        <is>
          <t>&lt;http://purl.obolibrary.org/obo/UBERON_0010314&gt;</t>
        </is>
      </c>
      <c r="C5213" t="inlineStr">
        <is>
          <t>ventricles, m1 (rostral) midbrain tegmentum</t>
        </is>
      </c>
      <c r="D5213" t="inlineStr">
        <is>
          <t>&lt;http://purl.obolibrary.org/obo/DMBA_126651742&gt;</t>
        </is>
      </c>
    </row>
    <row r="5214">
      <c r="A5214">
        <f>HYPERLINK("https://www.ebi.ac.uk/ols/ontologies/uberon/terms?iri=http://purl.obolibrary.org/obo/UBERON_0010314","structure with developmental contribution from neural crest")</f>
        <v/>
      </c>
      <c r="B5214" t="inlineStr">
        <is>
          <t>&lt;http://purl.obolibrary.org/obo/UBERON_0010314&gt;</t>
        </is>
      </c>
      <c r="C5214" t="inlineStr">
        <is>
          <t>ventricles, basal plate of m1</t>
        </is>
      </c>
      <c r="D5214" t="inlineStr">
        <is>
          <t>&lt;http://purl.obolibrary.org/obo/DMBA_126651746&gt;</t>
        </is>
      </c>
    </row>
    <row r="5215">
      <c r="A5215">
        <f>HYPERLINK("https://www.ebi.ac.uk/ols/ontologies/uberon/terms?iri=http://purl.obolibrary.org/obo/UBERON_0010314","structure with developmental contribution from neural crest")</f>
        <v/>
      </c>
      <c r="B5215" t="inlineStr">
        <is>
          <t>&lt;http://purl.obolibrary.org/obo/UBERON_0010314&gt;</t>
        </is>
      </c>
      <c r="C5215" t="inlineStr">
        <is>
          <t>ventricles, floor plate of m1</t>
        </is>
      </c>
      <c r="D5215" t="inlineStr">
        <is>
          <t>&lt;http://purl.obolibrary.org/obo/DMBA_126651750&gt;</t>
        </is>
      </c>
    </row>
    <row r="5216">
      <c r="A5216">
        <f>HYPERLINK("https://www.ebi.ac.uk/ols/ontologies/uberon/terms?iri=http://purl.obolibrary.org/obo/UBERON_0010314","structure with developmental contribution from neural crest")</f>
        <v/>
      </c>
      <c r="B5216" t="inlineStr">
        <is>
          <t>&lt;http://purl.obolibrary.org/obo/UBERON_0010314&gt;</t>
        </is>
      </c>
      <c r="C5216" t="inlineStr">
        <is>
          <t>ventricles, mesomere 2 (preisthmus or caudal midbrain)</t>
        </is>
      </c>
      <c r="D5216" t="inlineStr">
        <is>
          <t>&lt;http://purl.obolibrary.org/obo/DMBA_126651754&gt;</t>
        </is>
      </c>
    </row>
    <row r="5217">
      <c r="A5217">
        <f>HYPERLINK("https://www.ebi.ac.uk/ols/ontologies/uberon/terms?iri=http://purl.obolibrary.org/obo/UBERON_0010314","structure with developmental contribution from neural crest")</f>
        <v/>
      </c>
      <c r="B5217" t="inlineStr">
        <is>
          <t>&lt;http://purl.obolibrary.org/obo/UBERON_0010314&gt;</t>
        </is>
      </c>
      <c r="C5217" t="inlineStr">
        <is>
          <t>ventricles, preisthmic midbrain tectum</t>
        </is>
      </c>
      <c r="D5217" t="inlineStr">
        <is>
          <t>&lt;http://purl.obolibrary.org/obo/DMBA_126651758&gt;</t>
        </is>
      </c>
    </row>
    <row r="5218">
      <c r="A5218">
        <f>HYPERLINK("https://www.ebi.ac.uk/ols/ontologies/uberon/terms?iri=http://purl.obolibrary.org/obo/UBERON_0010314","structure with developmental contribution from neural crest")</f>
        <v/>
      </c>
      <c r="B5218" t="inlineStr">
        <is>
          <t>&lt;http://purl.obolibrary.org/obo/UBERON_0010314&gt;</t>
        </is>
      </c>
      <c r="C5218" t="inlineStr">
        <is>
          <t>ventricles, m2 roof</t>
        </is>
      </c>
      <c r="D5218" t="inlineStr">
        <is>
          <t>&lt;http://purl.obolibrary.org/obo/DMBA_126651762&gt;</t>
        </is>
      </c>
    </row>
    <row r="5219">
      <c r="A5219">
        <f>HYPERLINK("https://www.ebi.ac.uk/ols/ontologies/uberon/terms?iri=http://purl.obolibrary.org/obo/UBERON_0010314","structure with developmental contribution from neural crest")</f>
        <v/>
      </c>
      <c r="B5219" t="inlineStr">
        <is>
          <t>&lt;http://purl.obolibrary.org/obo/UBERON_0010314&gt;</t>
        </is>
      </c>
      <c r="C5219" t="inlineStr">
        <is>
          <t>ventricles, m2 alar plate</t>
        </is>
      </c>
      <c r="D5219" t="inlineStr">
        <is>
          <t>&lt;http://purl.obolibrary.org/obo/DMBA_126651766&gt;</t>
        </is>
      </c>
    </row>
    <row r="5220">
      <c r="A5220">
        <f>HYPERLINK("https://www.ebi.ac.uk/ols/ontologies/uberon/terms?iri=http://purl.obolibrary.org/obo/UBERON_0010314","structure with developmental contribution from neural crest")</f>
        <v/>
      </c>
      <c r="B5220" t="inlineStr">
        <is>
          <t>&lt;http://purl.obolibrary.org/obo/UBERON_0010314&gt;</t>
        </is>
      </c>
      <c r="C5220" t="inlineStr">
        <is>
          <t>ventricles, preisthmic tegmentum</t>
        </is>
      </c>
      <c r="D5220" t="inlineStr">
        <is>
          <t>&lt;http://purl.obolibrary.org/obo/DMBA_126651770&gt;</t>
        </is>
      </c>
    </row>
    <row r="5221">
      <c r="A5221">
        <f>HYPERLINK("https://www.ebi.ac.uk/ols/ontologies/uberon/terms?iri=http://purl.obolibrary.org/obo/UBERON_0010314","structure with developmental contribution from neural crest")</f>
        <v/>
      </c>
      <c r="B5221" t="inlineStr">
        <is>
          <t>&lt;http://purl.obolibrary.org/obo/UBERON_0010314&gt;</t>
        </is>
      </c>
      <c r="C5221" t="inlineStr">
        <is>
          <t>ventricles, m2 basal plate</t>
        </is>
      </c>
      <c r="D5221" t="inlineStr">
        <is>
          <t>&lt;http://purl.obolibrary.org/obo/DMBA_126651774&gt;</t>
        </is>
      </c>
    </row>
    <row r="5222">
      <c r="A5222">
        <f>HYPERLINK("https://www.ebi.ac.uk/ols/ontologies/uberon/terms?iri=http://purl.obolibrary.org/obo/UBERON_0010314","structure with developmental contribution from neural crest")</f>
        <v/>
      </c>
      <c r="B5222" t="inlineStr">
        <is>
          <t>&lt;http://purl.obolibrary.org/obo/UBERON_0010314&gt;</t>
        </is>
      </c>
      <c r="C5222" t="inlineStr">
        <is>
          <t>ventricles, m2 floor plate</t>
        </is>
      </c>
      <c r="D5222" t="inlineStr">
        <is>
          <t>&lt;http://purl.obolibrary.org/obo/DMBA_126651778&gt;</t>
        </is>
      </c>
    </row>
    <row r="5223">
      <c r="A5223">
        <f>HYPERLINK("https://www.ebi.ac.uk/ols/ontologies/uberon/terms?iri=http://purl.obolibrary.org/obo/UBERON_0010314","structure with developmental contribution from neural crest")</f>
        <v/>
      </c>
      <c r="B5223" t="inlineStr">
        <is>
          <t>&lt;http://purl.obolibrary.org/obo/UBERON_0010314&gt;</t>
        </is>
      </c>
      <c r="C5223" t="inlineStr">
        <is>
          <t>ventricles, prepontine hindbrain</t>
        </is>
      </c>
      <c r="D5223" t="inlineStr">
        <is>
          <t>&lt;http://purl.obolibrary.org/obo/DMBA_126651786&gt;</t>
        </is>
      </c>
    </row>
    <row r="5224">
      <c r="A5224">
        <f>HYPERLINK("https://www.ebi.ac.uk/ols/ontologies/uberon/terms?iri=http://purl.obolibrary.org/obo/UBERON_0010314","structure with developmental contribution from neural crest")</f>
        <v/>
      </c>
      <c r="B5224" t="inlineStr">
        <is>
          <t>&lt;http://purl.obolibrary.org/obo/UBERON_0010314&gt;</t>
        </is>
      </c>
      <c r="C5224" t="inlineStr">
        <is>
          <t>ventricles, isthmus</t>
        </is>
      </c>
      <c r="D5224" t="inlineStr">
        <is>
          <t>&lt;http://purl.obolibrary.org/obo/DMBA_126651790&gt;</t>
        </is>
      </c>
    </row>
    <row r="5225">
      <c r="A5225">
        <f>HYPERLINK("https://www.ebi.ac.uk/ols/ontologies/uberon/terms?iri=http://purl.obolibrary.org/obo/UBERON_0010314","structure with developmental contribution from neural crest")</f>
        <v/>
      </c>
      <c r="B5225" t="inlineStr">
        <is>
          <t>&lt;http://purl.obolibrary.org/obo/UBERON_0010314&gt;</t>
        </is>
      </c>
      <c r="C5225" t="inlineStr">
        <is>
          <t>ventricles, isthmic roof plate</t>
        </is>
      </c>
      <c r="D5225" t="inlineStr">
        <is>
          <t>&lt;http://purl.obolibrary.org/obo/DMBA_126651794&gt;</t>
        </is>
      </c>
    </row>
    <row r="5226">
      <c r="A5226">
        <f>HYPERLINK("https://www.ebi.ac.uk/ols/ontologies/uberon/terms?iri=http://purl.obolibrary.org/obo/UBERON_0010314","structure with developmental contribution from neural crest")</f>
        <v/>
      </c>
      <c r="B5226" t="inlineStr">
        <is>
          <t>&lt;http://purl.obolibrary.org/obo/UBERON_0010314&gt;</t>
        </is>
      </c>
      <c r="C5226" t="inlineStr">
        <is>
          <t>ventricles, isthmic alar plate</t>
        </is>
      </c>
      <c r="D5226" t="inlineStr">
        <is>
          <t>&lt;http://purl.obolibrary.org/obo/DMBA_126651798&gt;</t>
        </is>
      </c>
    </row>
    <row r="5227">
      <c r="A5227">
        <f>HYPERLINK("https://www.ebi.ac.uk/ols/ontologies/uberon/terms?iri=http://purl.obolibrary.org/obo/UBERON_0010314","structure with developmental contribution from neural crest")</f>
        <v/>
      </c>
      <c r="B5227" t="inlineStr">
        <is>
          <t>&lt;http://purl.obolibrary.org/obo/UBERON_0010314&gt;</t>
        </is>
      </c>
      <c r="C5227" t="inlineStr">
        <is>
          <t>ventricles, isthmic basal plate</t>
        </is>
      </c>
      <c r="D5227" t="inlineStr">
        <is>
          <t>&lt;http://purl.obolibrary.org/obo/DMBA_126651802&gt;</t>
        </is>
      </c>
    </row>
    <row r="5228">
      <c r="A5228">
        <f>HYPERLINK("https://www.ebi.ac.uk/ols/ontologies/uberon/terms?iri=http://purl.obolibrary.org/obo/UBERON_0010314","structure with developmental contribution from neural crest")</f>
        <v/>
      </c>
      <c r="B5228" t="inlineStr">
        <is>
          <t>&lt;http://purl.obolibrary.org/obo/UBERON_0010314&gt;</t>
        </is>
      </c>
      <c r="C5228" t="inlineStr">
        <is>
          <t>ventricles, isthmic floor plate</t>
        </is>
      </c>
      <c r="D5228" t="inlineStr">
        <is>
          <t>&lt;http://purl.obolibrary.org/obo/DMBA_126651806&gt;</t>
        </is>
      </c>
    </row>
    <row r="5229">
      <c r="A5229">
        <f>HYPERLINK("https://www.ebi.ac.uk/ols/ontologies/uberon/terms?iri=http://purl.obolibrary.org/obo/UBERON_0010314","structure with developmental contribution from neural crest")</f>
        <v/>
      </c>
      <c r="B5229" t="inlineStr">
        <is>
          <t>&lt;http://purl.obolibrary.org/obo/UBERON_0010314&gt;</t>
        </is>
      </c>
      <c r="C5229" t="inlineStr">
        <is>
          <t>ventricles, rhombomere 1</t>
        </is>
      </c>
      <c r="D5229" t="inlineStr">
        <is>
          <t>&lt;http://purl.obolibrary.org/obo/DMBA_126651810&gt;</t>
        </is>
      </c>
    </row>
    <row r="5230">
      <c r="A5230">
        <f>HYPERLINK("https://www.ebi.ac.uk/ols/ontologies/uberon/terms?iri=http://purl.obolibrary.org/obo/UBERON_0010314","structure with developmental contribution from neural crest")</f>
        <v/>
      </c>
      <c r="B5230" t="inlineStr">
        <is>
          <t>&lt;http://purl.obolibrary.org/obo/UBERON_0010314&gt;</t>
        </is>
      </c>
      <c r="C5230" t="inlineStr">
        <is>
          <t>ventricles, r1 roof plate</t>
        </is>
      </c>
      <c r="D5230" t="inlineStr">
        <is>
          <t>&lt;http://purl.obolibrary.org/obo/DMBA_126651814&gt;</t>
        </is>
      </c>
    </row>
    <row r="5231">
      <c r="A5231">
        <f>HYPERLINK("https://www.ebi.ac.uk/ols/ontologies/uberon/terms?iri=http://purl.obolibrary.org/obo/UBERON_0010314","structure with developmental contribution from neural crest")</f>
        <v/>
      </c>
      <c r="B5231" t="inlineStr">
        <is>
          <t>&lt;http://purl.obolibrary.org/obo/UBERON_0010314&gt;</t>
        </is>
      </c>
      <c r="C5231" t="inlineStr">
        <is>
          <t>ventricles, r1 alar plate</t>
        </is>
      </c>
      <c r="D5231" t="inlineStr">
        <is>
          <t>&lt;http://purl.obolibrary.org/obo/DMBA_126651818&gt;</t>
        </is>
      </c>
    </row>
    <row r="5232">
      <c r="A5232">
        <f>HYPERLINK("https://www.ebi.ac.uk/ols/ontologies/uberon/terms?iri=http://purl.obolibrary.org/obo/UBERON_0010314","structure with developmental contribution from neural crest")</f>
        <v/>
      </c>
      <c r="B5232" t="inlineStr">
        <is>
          <t>&lt;http://purl.obolibrary.org/obo/UBERON_0010314&gt;</t>
        </is>
      </c>
      <c r="C5232" t="inlineStr">
        <is>
          <t>ventricles, r1 basal plate</t>
        </is>
      </c>
      <c r="D5232" t="inlineStr">
        <is>
          <t>&lt;http://purl.obolibrary.org/obo/DMBA_126651822&gt;</t>
        </is>
      </c>
    </row>
    <row r="5233">
      <c r="A5233">
        <f>HYPERLINK("https://www.ebi.ac.uk/ols/ontologies/uberon/terms?iri=http://purl.obolibrary.org/obo/UBERON_0010314","structure with developmental contribution from neural crest")</f>
        <v/>
      </c>
      <c r="B5233" t="inlineStr">
        <is>
          <t>&lt;http://purl.obolibrary.org/obo/UBERON_0010314&gt;</t>
        </is>
      </c>
      <c r="C5233" t="inlineStr">
        <is>
          <t>ventricles, r1 floor plate</t>
        </is>
      </c>
      <c r="D5233" t="inlineStr">
        <is>
          <t>&lt;http://purl.obolibrary.org/obo/DMBA_126651826&gt;</t>
        </is>
      </c>
    </row>
    <row r="5234">
      <c r="A5234">
        <f>HYPERLINK("https://www.ebi.ac.uk/ols/ontologies/uberon/terms?iri=http://purl.obolibrary.org/obo/UBERON_0010314","structure with developmental contribution from neural crest")</f>
        <v/>
      </c>
      <c r="B5234" t="inlineStr">
        <is>
          <t>&lt;http://purl.obolibrary.org/obo/UBERON_0010314&gt;</t>
        </is>
      </c>
      <c r="C5234" t="inlineStr">
        <is>
          <t>ventricles, rhombomere 2</t>
        </is>
      </c>
      <c r="D5234" t="inlineStr">
        <is>
          <t>&lt;http://purl.obolibrary.org/obo/DMBA_126651830&gt;</t>
        </is>
      </c>
    </row>
    <row r="5235">
      <c r="A5235">
        <f>HYPERLINK("https://www.ebi.ac.uk/ols/ontologies/uberon/terms?iri=http://purl.obolibrary.org/obo/UBERON_0010314","structure with developmental contribution from neural crest")</f>
        <v/>
      </c>
      <c r="B5235" t="inlineStr">
        <is>
          <t>&lt;http://purl.obolibrary.org/obo/UBERON_0010314&gt;</t>
        </is>
      </c>
      <c r="C5235" t="inlineStr">
        <is>
          <t>ventricles, r2 roof plate</t>
        </is>
      </c>
      <c r="D5235" t="inlineStr">
        <is>
          <t>&lt;http://purl.obolibrary.org/obo/DMBA_126651834&gt;</t>
        </is>
      </c>
    </row>
    <row r="5236">
      <c r="A5236">
        <f>HYPERLINK("https://www.ebi.ac.uk/ols/ontologies/uberon/terms?iri=http://purl.obolibrary.org/obo/UBERON_0010314","structure with developmental contribution from neural crest")</f>
        <v/>
      </c>
      <c r="B5236" t="inlineStr">
        <is>
          <t>&lt;http://purl.obolibrary.org/obo/UBERON_0010314&gt;</t>
        </is>
      </c>
      <c r="C5236" t="inlineStr">
        <is>
          <t>ventricles, r2 alar plate</t>
        </is>
      </c>
      <c r="D5236" t="inlineStr">
        <is>
          <t>&lt;http://purl.obolibrary.org/obo/DMBA_126651838&gt;</t>
        </is>
      </c>
    </row>
    <row r="5237">
      <c r="A5237">
        <f>HYPERLINK("https://www.ebi.ac.uk/ols/ontologies/uberon/terms?iri=http://purl.obolibrary.org/obo/UBERON_0010314","structure with developmental contribution from neural crest")</f>
        <v/>
      </c>
      <c r="B5237" t="inlineStr">
        <is>
          <t>&lt;http://purl.obolibrary.org/obo/UBERON_0010314&gt;</t>
        </is>
      </c>
      <c r="C5237" t="inlineStr">
        <is>
          <t>ventricles, r2 basal plate</t>
        </is>
      </c>
      <c r="D5237" t="inlineStr">
        <is>
          <t>&lt;http://purl.obolibrary.org/obo/DMBA_126651842&gt;</t>
        </is>
      </c>
    </row>
    <row r="5238">
      <c r="A5238">
        <f>HYPERLINK("https://www.ebi.ac.uk/ols/ontologies/uberon/terms?iri=http://purl.obolibrary.org/obo/UBERON_0010314","structure with developmental contribution from neural crest")</f>
        <v/>
      </c>
      <c r="B5238" t="inlineStr">
        <is>
          <t>&lt;http://purl.obolibrary.org/obo/UBERON_0010314&gt;</t>
        </is>
      </c>
      <c r="C5238" t="inlineStr">
        <is>
          <t>ventricles, r2 floor plate</t>
        </is>
      </c>
      <c r="D5238" t="inlineStr">
        <is>
          <t>&lt;http://purl.obolibrary.org/obo/DMBA_126651846&gt;</t>
        </is>
      </c>
    </row>
    <row r="5239">
      <c r="A5239">
        <f>HYPERLINK("https://www.ebi.ac.uk/ols/ontologies/uberon/terms?iri=http://purl.obolibrary.org/obo/UBERON_0010314","structure with developmental contribution from neural crest")</f>
        <v/>
      </c>
      <c r="B5239" t="inlineStr">
        <is>
          <t>&lt;http://purl.obolibrary.org/obo/UBERON_0010314&gt;</t>
        </is>
      </c>
      <c r="C5239" t="inlineStr">
        <is>
          <t>ventricles, pontine hindbrain</t>
        </is>
      </c>
      <c r="D5239" t="inlineStr">
        <is>
          <t>&lt;http://purl.obolibrary.org/obo/DMBA_126651850&gt;</t>
        </is>
      </c>
    </row>
    <row r="5240">
      <c r="A5240">
        <f>HYPERLINK("https://www.ebi.ac.uk/ols/ontologies/uberon/terms?iri=http://purl.obolibrary.org/obo/UBERON_0010314","structure with developmental contribution from neural crest")</f>
        <v/>
      </c>
      <c r="B5240" t="inlineStr">
        <is>
          <t>&lt;http://purl.obolibrary.org/obo/UBERON_0010314&gt;</t>
        </is>
      </c>
      <c r="C5240" t="inlineStr">
        <is>
          <t>ventricles, rhombomere 3</t>
        </is>
      </c>
      <c r="D5240" t="inlineStr">
        <is>
          <t>&lt;http://purl.obolibrary.org/obo/DMBA_126651854&gt;</t>
        </is>
      </c>
    </row>
    <row r="5241">
      <c r="A5241">
        <f>HYPERLINK("https://www.ebi.ac.uk/ols/ontologies/uberon/terms?iri=http://purl.obolibrary.org/obo/UBERON_0010314","structure with developmental contribution from neural crest")</f>
        <v/>
      </c>
      <c r="B5241" t="inlineStr">
        <is>
          <t>&lt;http://purl.obolibrary.org/obo/UBERON_0010314&gt;</t>
        </is>
      </c>
      <c r="C5241" t="inlineStr">
        <is>
          <t>ventricles, r3 roof plate</t>
        </is>
      </c>
      <c r="D5241" t="inlineStr">
        <is>
          <t>&lt;http://purl.obolibrary.org/obo/DMBA_126651858&gt;</t>
        </is>
      </c>
    </row>
    <row r="5242">
      <c r="A5242">
        <f>HYPERLINK("https://www.ebi.ac.uk/ols/ontologies/uberon/terms?iri=http://purl.obolibrary.org/obo/UBERON_0010314","structure with developmental contribution from neural crest")</f>
        <v/>
      </c>
      <c r="B5242" t="inlineStr">
        <is>
          <t>&lt;http://purl.obolibrary.org/obo/UBERON_0010314&gt;</t>
        </is>
      </c>
      <c r="C5242" t="inlineStr">
        <is>
          <t>ventricles, r3 alar plate</t>
        </is>
      </c>
      <c r="D5242" t="inlineStr">
        <is>
          <t>&lt;http://purl.obolibrary.org/obo/DMBA_126651862&gt;</t>
        </is>
      </c>
    </row>
    <row r="5243">
      <c r="A5243">
        <f>HYPERLINK("https://www.ebi.ac.uk/ols/ontologies/uberon/terms?iri=http://purl.obolibrary.org/obo/UBERON_0010314","structure with developmental contribution from neural crest")</f>
        <v/>
      </c>
      <c r="B5243" t="inlineStr">
        <is>
          <t>&lt;http://purl.obolibrary.org/obo/UBERON_0010314&gt;</t>
        </is>
      </c>
      <c r="C5243" t="inlineStr">
        <is>
          <t>ventricles, r3 basal plate</t>
        </is>
      </c>
      <c r="D5243" t="inlineStr">
        <is>
          <t>&lt;http://purl.obolibrary.org/obo/DMBA_126651866&gt;</t>
        </is>
      </c>
    </row>
    <row r="5244">
      <c r="A5244">
        <f>HYPERLINK("https://www.ebi.ac.uk/ols/ontologies/uberon/terms?iri=http://purl.obolibrary.org/obo/UBERON_0010314","structure with developmental contribution from neural crest")</f>
        <v/>
      </c>
      <c r="B5244" t="inlineStr">
        <is>
          <t>&lt;http://purl.obolibrary.org/obo/UBERON_0010314&gt;</t>
        </is>
      </c>
      <c r="C5244" t="inlineStr">
        <is>
          <t>ventricles, r3 floor plate</t>
        </is>
      </c>
      <c r="D5244" t="inlineStr">
        <is>
          <t>&lt;http://purl.obolibrary.org/obo/DMBA_126651870&gt;</t>
        </is>
      </c>
    </row>
    <row r="5245">
      <c r="A5245">
        <f>HYPERLINK("https://www.ebi.ac.uk/ols/ontologies/uberon/terms?iri=http://purl.obolibrary.org/obo/UBERON_0010314","structure with developmental contribution from neural crest")</f>
        <v/>
      </c>
      <c r="B5245" t="inlineStr">
        <is>
          <t>&lt;http://purl.obolibrary.org/obo/UBERON_0010314&gt;</t>
        </is>
      </c>
      <c r="C5245" t="inlineStr">
        <is>
          <t>ventricles, rhombomere 4</t>
        </is>
      </c>
      <c r="D5245" t="inlineStr">
        <is>
          <t>&lt;http://purl.obolibrary.org/obo/DMBA_126651874&gt;</t>
        </is>
      </c>
    </row>
    <row r="5246">
      <c r="A5246">
        <f>HYPERLINK("https://www.ebi.ac.uk/ols/ontologies/uberon/terms?iri=http://purl.obolibrary.org/obo/UBERON_0010314","structure with developmental contribution from neural crest")</f>
        <v/>
      </c>
      <c r="B5246" t="inlineStr">
        <is>
          <t>&lt;http://purl.obolibrary.org/obo/UBERON_0010314&gt;</t>
        </is>
      </c>
      <c r="C5246" t="inlineStr">
        <is>
          <t>ventricles, r4 roof plate</t>
        </is>
      </c>
      <c r="D5246" t="inlineStr">
        <is>
          <t>&lt;http://purl.obolibrary.org/obo/DMBA_126651878&gt;</t>
        </is>
      </c>
    </row>
    <row r="5247">
      <c r="A5247">
        <f>HYPERLINK("https://www.ebi.ac.uk/ols/ontologies/uberon/terms?iri=http://purl.obolibrary.org/obo/UBERON_0010314","structure with developmental contribution from neural crest")</f>
        <v/>
      </c>
      <c r="B5247" t="inlineStr">
        <is>
          <t>&lt;http://purl.obolibrary.org/obo/UBERON_0010314&gt;</t>
        </is>
      </c>
      <c r="C5247" t="inlineStr">
        <is>
          <t>ventricles, r4 alar plate</t>
        </is>
      </c>
      <c r="D5247" t="inlineStr">
        <is>
          <t>&lt;http://purl.obolibrary.org/obo/DMBA_126651882&gt;</t>
        </is>
      </c>
    </row>
    <row r="5248">
      <c r="A5248">
        <f>HYPERLINK("https://www.ebi.ac.uk/ols/ontologies/uberon/terms?iri=http://purl.obolibrary.org/obo/UBERON_0010314","structure with developmental contribution from neural crest")</f>
        <v/>
      </c>
      <c r="B5248" t="inlineStr">
        <is>
          <t>&lt;http://purl.obolibrary.org/obo/UBERON_0010314&gt;</t>
        </is>
      </c>
      <c r="C5248" t="inlineStr">
        <is>
          <t>ventricles, r4 basal plate</t>
        </is>
      </c>
      <c r="D5248" t="inlineStr">
        <is>
          <t>&lt;http://purl.obolibrary.org/obo/DMBA_126651886&gt;</t>
        </is>
      </c>
    </row>
    <row r="5249">
      <c r="A5249">
        <f>HYPERLINK("https://www.ebi.ac.uk/ols/ontologies/uberon/terms?iri=http://purl.obolibrary.org/obo/UBERON_0010314","structure with developmental contribution from neural crest")</f>
        <v/>
      </c>
      <c r="B5249" t="inlineStr">
        <is>
          <t>&lt;http://purl.obolibrary.org/obo/UBERON_0010314&gt;</t>
        </is>
      </c>
      <c r="C5249" t="inlineStr">
        <is>
          <t>ventricles, r4 floor plate</t>
        </is>
      </c>
      <c r="D5249" t="inlineStr">
        <is>
          <t>&lt;http://purl.obolibrary.org/obo/DMBA_126651890&gt;</t>
        </is>
      </c>
    </row>
    <row r="5250">
      <c r="A5250">
        <f>HYPERLINK("https://www.ebi.ac.uk/ols/ontologies/uberon/terms?iri=http://purl.obolibrary.org/obo/UBERON_0010314","structure with developmental contribution from neural crest")</f>
        <v/>
      </c>
      <c r="B5250" t="inlineStr">
        <is>
          <t>&lt;http://purl.obolibrary.org/obo/UBERON_0010314&gt;</t>
        </is>
      </c>
      <c r="C5250" t="inlineStr">
        <is>
          <t>ventricles, pontomedullary hindbrain</t>
        </is>
      </c>
      <c r="D5250" t="inlineStr">
        <is>
          <t>&lt;http://purl.obolibrary.org/obo/DMBA_126651894&gt;</t>
        </is>
      </c>
    </row>
    <row r="5251">
      <c r="A5251">
        <f>HYPERLINK("https://www.ebi.ac.uk/ols/ontologies/uberon/terms?iri=http://purl.obolibrary.org/obo/UBERON_0010314","structure with developmental contribution from neural crest")</f>
        <v/>
      </c>
      <c r="B5251" t="inlineStr">
        <is>
          <t>&lt;http://purl.obolibrary.org/obo/UBERON_0010314&gt;</t>
        </is>
      </c>
      <c r="C5251" t="inlineStr">
        <is>
          <t>ventricles, rhombomere 5</t>
        </is>
      </c>
      <c r="D5251" t="inlineStr">
        <is>
          <t>&lt;http://purl.obolibrary.org/obo/DMBA_126651898&gt;</t>
        </is>
      </c>
    </row>
    <row r="5252">
      <c r="A5252">
        <f>HYPERLINK("https://www.ebi.ac.uk/ols/ontologies/uberon/terms?iri=http://purl.obolibrary.org/obo/UBERON_0010314","structure with developmental contribution from neural crest")</f>
        <v/>
      </c>
      <c r="B5252" t="inlineStr">
        <is>
          <t>&lt;http://purl.obolibrary.org/obo/UBERON_0010314&gt;</t>
        </is>
      </c>
      <c r="C5252" t="inlineStr">
        <is>
          <t>ventricles, r5 roof plate</t>
        </is>
      </c>
      <c r="D5252" t="inlineStr">
        <is>
          <t>&lt;http://purl.obolibrary.org/obo/DMBA_126651902&gt;</t>
        </is>
      </c>
    </row>
    <row r="5253">
      <c r="A5253">
        <f>HYPERLINK("https://www.ebi.ac.uk/ols/ontologies/uberon/terms?iri=http://purl.obolibrary.org/obo/UBERON_0010314","structure with developmental contribution from neural crest")</f>
        <v/>
      </c>
      <c r="B5253" t="inlineStr">
        <is>
          <t>&lt;http://purl.obolibrary.org/obo/UBERON_0010314&gt;</t>
        </is>
      </c>
      <c r="C5253" t="inlineStr">
        <is>
          <t>ventricles, r5 alar plate</t>
        </is>
      </c>
      <c r="D5253" t="inlineStr">
        <is>
          <t>&lt;http://purl.obolibrary.org/obo/DMBA_126651906&gt;</t>
        </is>
      </c>
    </row>
    <row r="5254">
      <c r="A5254">
        <f>HYPERLINK("https://www.ebi.ac.uk/ols/ontologies/uberon/terms?iri=http://purl.obolibrary.org/obo/UBERON_0010314","structure with developmental contribution from neural crest")</f>
        <v/>
      </c>
      <c r="B5254" t="inlineStr">
        <is>
          <t>&lt;http://purl.obolibrary.org/obo/UBERON_0010314&gt;</t>
        </is>
      </c>
      <c r="C5254" t="inlineStr">
        <is>
          <t>ventricles, r5 basal plate</t>
        </is>
      </c>
      <c r="D5254" t="inlineStr">
        <is>
          <t>&lt;http://purl.obolibrary.org/obo/DMBA_126651910&gt;</t>
        </is>
      </c>
    </row>
    <row r="5255">
      <c r="A5255">
        <f>HYPERLINK("https://www.ebi.ac.uk/ols/ontologies/uberon/terms?iri=http://purl.obolibrary.org/obo/UBERON_0010314","structure with developmental contribution from neural crest")</f>
        <v/>
      </c>
      <c r="B5255" t="inlineStr">
        <is>
          <t>&lt;http://purl.obolibrary.org/obo/UBERON_0010314&gt;</t>
        </is>
      </c>
      <c r="C5255" t="inlineStr">
        <is>
          <t>ventricles, r5 floor plate</t>
        </is>
      </c>
      <c r="D5255" t="inlineStr">
        <is>
          <t>&lt;http://purl.obolibrary.org/obo/DMBA_126651914&gt;</t>
        </is>
      </c>
    </row>
    <row r="5256">
      <c r="A5256">
        <f>HYPERLINK("https://www.ebi.ac.uk/ols/ontologies/uberon/terms?iri=http://purl.obolibrary.org/obo/UBERON_0010314","structure with developmental contribution from neural crest")</f>
        <v/>
      </c>
      <c r="B5256" t="inlineStr">
        <is>
          <t>&lt;http://purl.obolibrary.org/obo/UBERON_0010314&gt;</t>
        </is>
      </c>
      <c r="C5256" t="inlineStr">
        <is>
          <t>ventricles, rhombomere 6</t>
        </is>
      </c>
      <c r="D5256" t="inlineStr">
        <is>
          <t>&lt;http://purl.obolibrary.org/obo/DMBA_126651918&gt;</t>
        </is>
      </c>
    </row>
    <row r="5257">
      <c r="A5257">
        <f>HYPERLINK("https://www.ebi.ac.uk/ols/ontologies/uberon/terms?iri=http://purl.obolibrary.org/obo/UBERON_0010314","structure with developmental contribution from neural crest")</f>
        <v/>
      </c>
      <c r="B5257" t="inlineStr">
        <is>
          <t>&lt;http://purl.obolibrary.org/obo/UBERON_0010314&gt;</t>
        </is>
      </c>
      <c r="C5257" t="inlineStr">
        <is>
          <t>ventricles, r6 roof plate</t>
        </is>
      </c>
      <c r="D5257" t="inlineStr">
        <is>
          <t>&lt;http://purl.obolibrary.org/obo/DMBA_126651922&gt;</t>
        </is>
      </c>
    </row>
    <row r="5258">
      <c r="A5258">
        <f>HYPERLINK("https://www.ebi.ac.uk/ols/ontologies/uberon/terms?iri=http://purl.obolibrary.org/obo/UBERON_0010314","structure with developmental contribution from neural crest")</f>
        <v/>
      </c>
      <c r="B5258" t="inlineStr">
        <is>
          <t>&lt;http://purl.obolibrary.org/obo/UBERON_0010314&gt;</t>
        </is>
      </c>
      <c r="C5258" t="inlineStr">
        <is>
          <t>ventricles, r6 alar plate</t>
        </is>
      </c>
      <c r="D5258" t="inlineStr">
        <is>
          <t>&lt;http://purl.obolibrary.org/obo/DMBA_126651926&gt;</t>
        </is>
      </c>
    </row>
    <row r="5259">
      <c r="A5259">
        <f>HYPERLINK("https://www.ebi.ac.uk/ols/ontologies/uberon/terms?iri=http://purl.obolibrary.org/obo/UBERON_0010314","structure with developmental contribution from neural crest")</f>
        <v/>
      </c>
      <c r="B5259" t="inlineStr">
        <is>
          <t>&lt;http://purl.obolibrary.org/obo/UBERON_0010314&gt;</t>
        </is>
      </c>
      <c r="C5259" t="inlineStr">
        <is>
          <t>ventricles, r6 basal plate</t>
        </is>
      </c>
      <c r="D5259" t="inlineStr">
        <is>
          <t>&lt;http://purl.obolibrary.org/obo/DMBA_126651930&gt;</t>
        </is>
      </c>
    </row>
    <row r="5260">
      <c r="A5260">
        <f>HYPERLINK("https://www.ebi.ac.uk/ols/ontologies/uberon/terms?iri=http://purl.obolibrary.org/obo/UBERON_0010314","structure with developmental contribution from neural crest")</f>
        <v/>
      </c>
      <c r="B5260" t="inlineStr">
        <is>
          <t>&lt;http://purl.obolibrary.org/obo/UBERON_0010314&gt;</t>
        </is>
      </c>
      <c r="C5260" t="inlineStr">
        <is>
          <t>ventricles, r6 floor plate</t>
        </is>
      </c>
      <c r="D5260" t="inlineStr">
        <is>
          <t>&lt;http://purl.obolibrary.org/obo/DMBA_126651934&gt;</t>
        </is>
      </c>
    </row>
    <row r="5261">
      <c r="A5261">
        <f>HYPERLINK("https://www.ebi.ac.uk/ols/ontologies/uberon/terms?iri=http://purl.obolibrary.org/obo/UBERON_0010314","structure with developmental contribution from neural crest")</f>
        <v/>
      </c>
      <c r="B5261" t="inlineStr">
        <is>
          <t>&lt;http://purl.obolibrary.org/obo/UBERON_0010314&gt;</t>
        </is>
      </c>
      <c r="C5261" t="inlineStr">
        <is>
          <t>ventricles, medullary hindbrain (medulla)</t>
        </is>
      </c>
      <c r="D5261" t="inlineStr">
        <is>
          <t>&lt;http://purl.obolibrary.org/obo/DMBA_126651938&gt;</t>
        </is>
      </c>
    </row>
    <row r="5262">
      <c r="A5262">
        <f>HYPERLINK("https://www.ebi.ac.uk/ols/ontologies/uberon/terms?iri=http://purl.obolibrary.org/obo/UBERON_0010314","structure with developmental contribution from neural crest")</f>
        <v/>
      </c>
      <c r="B5262" t="inlineStr">
        <is>
          <t>&lt;http://purl.obolibrary.org/obo/UBERON_0010314&gt;</t>
        </is>
      </c>
      <c r="C5262" t="inlineStr">
        <is>
          <t>ventricles, rhombomere 7</t>
        </is>
      </c>
      <c r="D5262" t="inlineStr">
        <is>
          <t>&lt;http://purl.obolibrary.org/obo/DMBA_126651942&gt;</t>
        </is>
      </c>
    </row>
    <row r="5263">
      <c r="A5263">
        <f>HYPERLINK("https://www.ebi.ac.uk/ols/ontologies/uberon/terms?iri=http://purl.obolibrary.org/obo/UBERON_0010314","structure with developmental contribution from neural crest")</f>
        <v/>
      </c>
      <c r="B5263" t="inlineStr">
        <is>
          <t>&lt;http://purl.obolibrary.org/obo/UBERON_0010314&gt;</t>
        </is>
      </c>
      <c r="C5263" t="inlineStr">
        <is>
          <t>ventricles, r7 roof plate</t>
        </is>
      </c>
      <c r="D5263" t="inlineStr">
        <is>
          <t>&lt;http://purl.obolibrary.org/obo/DMBA_126651946&gt;</t>
        </is>
      </c>
    </row>
    <row r="5264">
      <c r="A5264">
        <f>HYPERLINK("https://www.ebi.ac.uk/ols/ontologies/uberon/terms?iri=http://purl.obolibrary.org/obo/UBERON_0010314","structure with developmental contribution from neural crest")</f>
        <v/>
      </c>
      <c r="B5264" t="inlineStr">
        <is>
          <t>&lt;http://purl.obolibrary.org/obo/UBERON_0010314&gt;</t>
        </is>
      </c>
      <c r="C5264" t="inlineStr">
        <is>
          <t>ventricles, r7 alar plate</t>
        </is>
      </c>
      <c r="D5264" t="inlineStr">
        <is>
          <t>&lt;http://purl.obolibrary.org/obo/DMBA_126651950&gt;</t>
        </is>
      </c>
    </row>
    <row r="5265">
      <c r="A5265">
        <f>HYPERLINK("https://www.ebi.ac.uk/ols/ontologies/uberon/terms?iri=http://purl.obolibrary.org/obo/UBERON_0010314","structure with developmental contribution from neural crest")</f>
        <v/>
      </c>
      <c r="B5265" t="inlineStr">
        <is>
          <t>&lt;http://purl.obolibrary.org/obo/UBERON_0010314&gt;</t>
        </is>
      </c>
      <c r="C5265" t="inlineStr">
        <is>
          <t>ventricles, r7 basal plate</t>
        </is>
      </c>
      <c r="D5265" t="inlineStr">
        <is>
          <t>&lt;http://purl.obolibrary.org/obo/DMBA_126651954&gt;</t>
        </is>
      </c>
    </row>
    <row r="5266">
      <c r="A5266">
        <f>HYPERLINK("https://www.ebi.ac.uk/ols/ontologies/uberon/terms?iri=http://purl.obolibrary.org/obo/UBERON_0010314","structure with developmental contribution from neural crest")</f>
        <v/>
      </c>
      <c r="B5266" t="inlineStr">
        <is>
          <t>&lt;http://purl.obolibrary.org/obo/UBERON_0010314&gt;</t>
        </is>
      </c>
      <c r="C5266" t="inlineStr">
        <is>
          <t>ventricles, r7 floor plate</t>
        </is>
      </c>
      <c r="D5266" t="inlineStr">
        <is>
          <t>&lt;http://purl.obolibrary.org/obo/DMBA_126651958&gt;</t>
        </is>
      </c>
    </row>
    <row r="5267">
      <c r="A5267">
        <f>HYPERLINK("https://www.ebi.ac.uk/ols/ontologies/uberon/terms?iri=http://purl.obolibrary.org/obo/UBERON_0010314","structure with developmental contribution from neural crest")</f>
        <v/>
      </c>
      <c r="B5267" t="inlineStr">
        <is>
          <t>&lt;http://purl.obolibrary.org/obo/UBERON_0010314&gt;</t>
        </is>
      </c>
      <c r="C5267" t="inlineStr">
        <is>
          <t>ventricles, rhombomere 8</t>
        </is>
      </c>
      <c r="D5267" t="inlineStr">
        <is>
          <t>&lt;http://purl.obolibrary.org/obo/DMBA_126651962&gt;</t>
        </is>
      </c>
    </row>
    <row r="5268">
      <c r="A5268">
        <f>HYPERLINK("https://www.ebi.ac.uk/ols/ontologies/uberon/terms?iri=http://purl.obolibrary.org/obo/UBERON_0010314","structure with developmental contribution from neural crest")</f>
        <v/>
      </c>
      <c r="B5268" t="inlineStr">
        <is>
          <t>&lt;http://purl.obolibrary.org/obo/UBERON_0010314&gt;</t>
        </is>
      </c>
      <c r="C5268" t="inlineStr">
        <is>
          <t>ventricles, r8 roof plate</t>
        </is>
      </c>
      <c r="D5268" t="inlineStr">
        <is>
          <t>&lt;http://purl.obolibrary.org/obo/DMBA_126651966&gt;</t>
        </is>
      </c>
    </row>
    <row r="5269">
      <c r="A5269">
        <f>HYPERLINK("https://www.ebi.ac.uk/ols/ontologies/uberon/terms?iri=http://purl.obolibrary.org/obo/UBERON_0010314","structure with developmental contribution from neural crest")</f>
        <v/>
      </c>
      <c r="B5269" t="inlineStr">
        <is>
          <t>&lt;http://purl.obolibrary.org/obo/UBERON_0010314&gt;</t>
        </is>
      </c>
      <c r="C5269" t="inlineStr">
        <is>
          <t>ventricles, r8 alar plate</t>
        </is>
      </c>
      <c r="D5269" t="inlineStr">
        <is>
          <t>&lt;http://purl.obolibrary.org/obo/DMBA_126651970&gt;</t>
        </is>
      </c>
    </row>
    <row r="5270">
      <c r="A5270">
        <f>HYPERLINK("https://www.ebi.ac.uk/ols/ontologies/uberon/terms?iri=http://purl.obolibrary.org/obo/UBERON_0010314","structure with developmental contribution from neural crest")</f>
        <v/>
      </c>
      <c r="B5270" t="inlineStr">
        <is>
          <t>&lt;http://purl.obolibrary.org/obo/UBERON_0010314&gt;</t>
        </is>
      </c>
      <c r="C5270" t="inlineStr">
        <is>
          <t>ventricles, r8 basal plate</t>
        </is>
      </c>
      <c r="D5270" t="inlineStr">
        <is>
          <t>&lt;http://purl.obolibrary.org/obo/DMBA_126651974&gt;</t>
        </is>
      </c>
    </row>
    <row r="5271">
      <c r="A5271">
        <f>HYPERLINK("https://www.ebi.ac.uk/ols/ontologies/uberon/terms?iri=http://purl.obolibrary.org/obo/UBERON_0010314","structure with developmental contribution from neural crest")</f>
        <v/>
      </c>
      <c r="B5271" t="inlineStr">
        <is>
          <t>&lt;http://purl.obolibrary.org/obo/UBERON_0010314&gt;</t>
        </is>
      </c>
      <c r="C5271" t="inlineStr">
        <is>
          <t>ventricles, r8 floor plate</t>
        </is>
      </c>
      <c r="D5271" t="inlineStr">
        <is>
          <t>&lt;http://purl.obolibrary.org/obo/DMBA_126651978&gt;</t>
        </is>
      </c>
    </row>
    <row r="5272">
      <c r="A5272">
        <f>HYPERLINK("https://www.ebi.ac.uk/ols/ontologies/uberon/terms?iri=http://purl.obolibrary.org/obo/UBERON_0010314","structure with developmental contribution from neural crest")</f>
        <v/>
      </c>
      <c r="B5272" t="inlineStr">
        <is>
          <t>&lt;http://purl.obolibrary.org/obo/UBERON_0010314&gt;</t>
        </is>
      </c>
      <c r="C5272" t="inlineStr">
        <is>
          <t>ventricles, rhombomere 9</t>
        </is>
      </c>
      <c r="D5272" t="inlineStr">
        <is>
          <t>&lt;http://purl.obolibrary.org/obo/DMBA_126651982&gt;</t>
        </is>
      </c>
    </row>
    <row r="5273">
      <c r="A5273">
        <f>HYPERLINK("https://www.ebi.ac.uk/ols/ontologies/uberon/terms?iri=http://purl.obolibrary.org/obo/UBERON_0010314","structure with developmental contribution from neural crest")</f>
        <v/>
      </c>
      <c r="B5273" t="inlineStr">
        <is>
          <t>&lt;http://purl.obolibrary.org/obo/UBERON_0010314&gt;</t>
        </is>
      </c>
      <c r="C5273" t="inlineStr">
        <is>
          <t>ventricles, r9 roof plate</t>
        </is>
      </c>
      <c r="D5273" t="inlineStr">
        <is>
          <t>&lt;http://purl.obolibrary.org/obo/DMBA_126651986&gt;</t>
        </is>
      </c>
    </row>
    <row r="5274">
      <c r="A5274">
        <f>HYPERLINK("https://www.ebi.ac.uk/ols/ontologies/uberon/terms?iri=http://purl.obolibrary.org/obo/UBERON_0010314","structure with developmental contribution from neural crest")</f>
        <v/>
      </c>
      <c r="B5274" t="inlineStr">
        <is>
          <t>&lt;http://purl.obolibrary.org/obo/UBERON_0010314&gt;</t>
        </is>
      </c>
      <c r="C5274" t="inlineStr">
        <is>
          <t>ventricles, r9 alar plate</t>
        </is>
      </c>
      <c r="D5274" t="inlineStr">
        <is>
          <t>&lt;http://purl.obolibrary.org/obo/DMBA_126651990&gt;</t>
        </is>
      </c>
    </row>
    <row r="5275">
      <c r="A5275">
        <f>HYPERLINK("https://www.ebi.ac.uk/ols/ontologies/uberon/terms?iri=http://purl.obolibrary.org/obo/UBERON_0010314","structure with developmental contribution from neural crest")</f>
        <v/>
      </c>
      <c r="B5275" t="inlineStr">
        <is>
          <t>&lt;http://purl.obolibrary.org/obo/UBERON_0010314&gt;</t>
        </is>
      </c>
      <c r="C5275" t="inlineStr">
        <is>
          <t>ventricles, r9 basal plate</t>
        </is>
      </c>
      <c r="D5275" t="inlineStr">
        <is>
          <t>&lt;http://purl.obolibrary.org/obo/DMBA_126651994&gt;</t>
        </is>
      </c>
    </row>
    <row r="5276">
      <c r="A5276">
        <f>HYPERLINK("https://www.ebi.ac.uk/ols/ontologies/uberon/terms?iri=http://purl.obolibrary.org/obo/UBERON_0010314","structure with developmental contribution from neural crest")</f>
        <v/>
      </c>
      <c r="B5276" t="inlineStr">
        <is>
          <t>&lt;http://purl.obolibrary.org/obo/UBERON_0010314&gt;</t>
        </is>
      </c>
      <c r="C5276" t="inlineStr">
        <is>
          <t>ventricles, r9 floor plate</t>
        </is>
      </c>
      <c r="D5276" t="inlineStr">
        <is>
          <t>&lt;http://purl.obolibrary.org/obo/DMBA_126651998&gt;</t>
        </is>
      </c>
    </row>
    <row r="5277">
      <c r="A5277">
        <f>HYPERLINK("https://www.ebi.ac.uk/ols/ontologies/uberon/terms?iri=http://purl.obolibrary.org/obo/UBERON_0010314","structure with developmental contribution from neural crest")</f>
        <v/>
      </c>
      <c r="B5277" t="inlineStr">
        <is>
          <t>&lt;http://purl.obolibrary.org/obo/UBERON_0010314&gt;</t>
        </is>
      </c>
      <c r="C5277" t="inlineStr">
        <is>
          <t>ventricles, rhombomere 10</t>
        </is>
      </c>
      <c r="D5277" t="inlineStr">
        <is>
          <t>&lt;http://purl.obolibrary.org/obo/DMBA_126652002&gt;</t>
        </is>
      </c>
    </row>
    <row r="5278">
      <c r="A5278">
        <f>HYPERLINK("https://www.ebi.ac.uk/ols/ontologies/uberon/terms?iri=http://purl.obolibrary.org/obo/UBERON_0010314","structure with developmental contribution from neural crest")</f>
        <v/>
      </c>
      <c r="B5278" t="inlineStr">
        <is>
          <t>&lt;http://purl.obolibrary.org/obo/UBERON_0010314&gt;</t>
        </is>
      </c>
      <c r="C5278" t="inlineStr">
        <is>
          <t>ventricles, r10 roof plate</t>
        </is>
      </c>
      <c r="D5278" t="inlineStr">
        <is>
          <t>&lt;http://purl.obolibrary.org/obo/DMBA_126652006&gt;</t>
        </is>
      </c>
    </row>
    <row r="5279">
      <c r="A5279">
        <f>HYPERLINK("https://www.ebi.ac.uk/ols/ontologies/uberon/terms?iri=http://purl.obolibrary.org/obo/UBERON_0010314","structure with developmental contribution from neural crest")</f>
        <v/>
      </c>
      <c r="B5279" t="inlineStr">
        <is>
          <t>&lt;http://purl.obolibrary.org/obo/UBERON_0010314&gt;</t>
        </is>
      </c>
      <c r="C5279" t="inlineStr">
        <is>
          <t>ventricles, r10 alar plate</t>
        </is>
      </c>
      <c r="D5279" t="inlineStr">
        <is>
          <t>&lt;http://purl.obolibrary.org/obo/DMBA_126652010&gt;</t>
        </is>
      </c>
    </row>
    <row r="5280">
      <c r="A5280">
        <f>HYPERLINK("https://www.ebi.ac.uk/ols/ontologies/uberon/terms?iri=http://purl.obolibrary.org/obo/UBERON_0010314","structure with developmental contribution from neural crest")</f>
        <v/>
      </c>
      <c r="B5280" t="inlineStr">
        <is>
          <t>&lt;http://purl.obolibrary.org/obo/UBERON_0010314&gt;</t>
        </is>
      </c>
      <c r="C5280" t="inlineStr">
        <is>
          <t>ventricles, r10 basal plate</t>
        </is>
      </c>
      <c r="D5280" t="inlineStr">
        <is>
          <t>&lt;http://purl.obolibrary.org/obo/DMBA_126652014&gt;</t>
        </is>
      </c>
    </row>
    <row r="5281">
      <c r="A5281">
        <f>HYPERLINK("https://www.ebi.ac.uk/ols/ontologies/uberon/terms?iri=http://purl.obolibrary.org/obo/UBERON_0010314","structure with developmental contribution from neural crest")</f>
        <v/>
      </c>
      <c r="B5281" t="inlineStr">
        <is>
          <t>&lt;http://purl.obolibrary.org/obo/UBERON_0010314&gt;</t>
        </is>
      </c>
      <c r="C5281" t="inlineStr">
        <is>
          <t>ventricles, r10 floor plate</t>
        </is>
      </c>
      <c r="D5281" t="inlineStr">
        <is>
          <t>&lt;http://purl.obolibrary.org/obo/DMBA_126652018&gt;</t>
        </is>
      </c>
    </row>
    <row r="5282">
      <c r="A5282">
        <f>HYPERLINK("https://www.ebi.ac.uk/ols/ontologies/uberon/terms?iri=http://purl.obolibrary.org/obo/UBERON_0010314","structure with developmental contribution from neural crest")</f>
        <v/>
      </c>
      <c r="B5282" t="inlineStr">
        <is>
          <t>&lt;http://purl.obolibrary.org/obo/UBERON_0010314&gt;</t>
        </is>
      </c>
      <c r="C5282" t="inlineStr">
        <is>
          <t>ventricles, rhombomere 11</t>
        </is>
      </c>
      <c r="D5282" t="inlineStr">
        <is>
          <t>&lt;http://purl.obolibrary.org/obo/DMBA_126652022&gt;</t>
        </is>
      </c>
    </row>
    <row r="5283">
      <c r="A5283">
        <f>HYPERLINK("https://www.ebi.ac.uk/ols/ontologies/uberon/terms?iri=http://purl.obolibrary.org/obo/UBERON_0010314","structure with developmental contribution from neural crest")</f>
        <v/>
      </c>
      <c r="B5283" t="inlineStr">
        <is>
          <t>&lt;http://purl.obolibrary.org/obo/UBERON_0010314&gt;</t>
        </is>
      </c>
      <c r="C5283" t="inlineStr">
        <is>
          <t>ventricles, r11 roof plate</t>
        </is>
      </c>
      <c r="D5283" t="inlineStr">
        <is>
          <t>&lt;http://purl.obolibrary.org/obo/DMBA_126652026&gt;</t>
        </is>
      </c>
    </row>
    <row r="5284">
      <c r="A5284">
        <f>HYPERLINK("https://www.ebi.ac.uk/ols/ontologies/uberon/terms?iri=http://purl.obolibrary.org/obo/UBERON_0010314","structure with developmental contribution from neural crest")</f>
        <v/>
      </c>
      <c r="B5284" t="inlineStr">
        <is>
          <t>&lt;http://purl.obolibrary.org/obo/UBERON_0010314&gt;</t>
        </is>
      </c>
      <c r="C5284" t="inlineStr">
        <is>
          <t>ventricles, r11 alar plate</t>
        </is>
      </c>
      <c r="D5284" t="inlineStr">
        <is>
          <t>&lt;http://purl.obolibrary.org/obo/DMBA_126652030&gt;</t>
        </is>
      </c>
    </row>
    <row r="5285">
      <c r="A5285">
        <f>HYPERLINK("https://www.ebi.ac.uk/ols/ontologies/uberon/terms?iri=http://purl.obolibrary.org/obo/UBERON_0010314","structure with developmental contribution from neural crest")</f>
        <v/>
      </c>
      <c r="B5285" t="inlineStr">
        <is>
          <t>&lt;http://purl.obolibrary.org/obo/UBERON_0010314&gt;</t>
        </is>
      </c>
      <c r="C5285" t="inlineStr">
        <is>
          <t>ventricles, r11 basal plate</t>
        </is>
      </c>
      <c r="D5285" t="inlineStr">
        <is>
          <t>&lt;http://purl.obolibrary.org/obo/DMBA_126652034&gt;</t>
        </is>
      </c>
    </row>
    <row r="5286">
      <c r="A5286">
        <f>HYPERLINK("https://www.ebi.ac.uk/ols/ontologies/uberon/terms?iri=http://purl.obolibrary.org/obo/UBERON_0010314","structure with developmental contribution from neural crest")</f>
        <v/>
      </c>
      <c r="B5286" t="inlineStr">
        <is>
          <t>&lt;http://purl.obolibrary.org/obo/UBERON_0010314&gt;</t>
        </is>
      </c>
      <c r="C5286" t="inlineStr">
        <is>
          <t>ventricles, r11 floor plate</t>
        </is>
      </c>
      <c r="D5286" t="inlineStr">
        <is>
          <t>&lt;http://purl.obolibrary.org/obo/DMBA_126652038&gt;</t>
        </is>
      </c>
    </row>
    <row r="5287">
      <c r="A5287">
        <f>HYPERLINK("https://www.ebi.ac.uk/ols/ontologies/uberon/terms?iri=http://purl.obolibrary.org/obo/UBERON_0010314","structure with developmental contribution from neural crest")</f>
        <v/>
      </c>
      <c r="B5287" t="inlineStr">
        <is>
          <t>&lt;http://purl.obolibrary.org/obo/UBERON_0010314&gt;</t>
        </is>
      </c>
      <c r="C5287" t="inlineStr">
        <is>
          <t>r11 part of the inferior olive</t>
        </is>
      </c>
      <c r="D5287" t="inlineStr">
        <is>
          <t>&lt;http://purl.obolibrary.org/obo/DMBA_127201621&gt;</t>
        </is>
      </c>
    </row>
    <row r="5288">
      <c r="A5288">
        <f>HYPERLINK("https://www.ebi.ac.uk/ols/ontologies/uberon/terms?iri=http://purl.obolibrary.org/obo/UBERON_0010314","structure with developmental contribution from neural crest")</f>
        <v/>
      </c>
      <c r="B5288" t="inlineStr">
        <is>
          <t>&lt;http://purl.obolibrary.org/obo/UBERON_0010314&gt;</t>
        </is>
      </c>
      <c r="C5288" t="inlineStr">
        <is>
          <t>optic fiber layer</t>
        </is>
      </c>
      <c r="D5288" t="inlineStr">
        <is>
          <t>&lt;http://purl.obolibrary.org/obo/DMBA_15652&gt;</t>
        </is>
      </c>
    </row>
    <row r="5289">
      <c r="A5289">
        <f>HYPERLINK("https://www.ebi.ac.uk/ols/ontologies/uberon/terms?iri=http://purl.obolibrary.org/obo/UBERON_0010314","structure with developmental contribution from neural crest")</f>
        <v/>
      </c>
      <c r="B5289" t="inlineStr">
        <is>
          <t>&lt;http://purl.obolibrary.org/obo/UBERON_0010314&gt;</t>
        </is>
      </c>
      <c r="C5289" t="inlineStr">
        <is>
          <t>roof plate of evaginated telencephalic vesicle</t>
        </is>
      </c>
      <c r="D5289" t="inlineStr">
        <is>
          <t>&lt;http://purl.obolibrary.org/obo/DMBA_15740&gt;</t>
        </is>
      </c>
    </row>
    <row r="5290">
      <c r="A5290">
        <f>HYPERLINK("https://www.ebi.ac.uk/ols/ontologies/uberon/terms?iri=http://purl.obolibrary.org/obo/UBERON_0010314","structure with developmental contribution from neural crest")</f>
        <v/>
      </c>
      <c r="B5290" t="inlineStr">
        <is>
          <t>&lt;http://purl.obolibrary.org/obo/UBERON_0010314&gt;</t>
        </is>
      </c>
      <c r="C5290" t="inlineStr">
        <is>
          <t>caudal septocommissural area</t>
        </is>
      </c>
      <c r="D5290" t="inlineStr">
        <is>
          <t>&lt;http://purl.obolibrary.org/obo/DMBA_15741&gt;</t>
        </is>
      </c>
    </row>
    <row r="5291">
      <c r="A5291">
        <f>HYPERLINK("https://www.ebi.ac.uk/ols/ontologies/uberon/terms?iri=http://purl.obolibrary.org/obo/UBERON_0010314","structure with developmental contribution from neural crest")</f>
        <v/>
      </c>
      <c r="B5291" t="inlineStr">
        <is>
          <t>&lt;http://purl.obolibrary.org/obo/UBERON_0010314&gt;</t>
        </is>
      </c>
      <c r="C5291" t="inlineStr">
        <is>
          <t>ventricular zone of CSCom</t>
        </is>
      </c>
      <c r="D5291" t="inlineStr">
        <is>
          <t>&lt;http://purl.obolibrary.org/obo/DMBA_15742&gt;</t>
        </is>
      </c>
    </row>
    <row r="5292">
      <c r="A5292">
        <f>HYPERLINK("https://www.ebi.ac.uk/ols/ontologies/uberon/terms?iri=http://purl.obolibrary.org/obo/UBERON_0010314","structure with developmental contribution from neural crest")</f>
        <v/>
      </c>
      <c r="B5292" t="inlineStr">
        <is>
          <t>&lt;http://purl.obolibrary.org/obo/UBERON_0010314&gt;</t>
        </is>
      </c>
      <c r="C5292" t="inlineStr">
        <is>
          <t>subfornical organ, circumventricular ependymal specialization</t>
        </is>
      </c>
      <c r="D5292" t="inlineStr">
        <is>
          <t>&lt;http://purl.obolibrary.org/obo/DMBA_15743&gt;</t>
        </is>
      </c>
    </row>
    <row r="5293">
      <c r="A5293">
        <f>HYPERLINK("https://www.ebi.ac.uk/ols/ontologies/uberon/terms?iri=http://purl.obolibrary.org/obo/UBERON_0010314","structure with developmental contribution from neural crest")</f>
        <v/>
      </c>
      <c r="B5293" t="inlineStr">
        <is>
          <t>&lt;http://purl.obolibrary.org/obo/UBERON_0010314&gt;</t>
        </is>
      </c>
      <c r="C5293" t="inlineStr">
        <is>
          <t>mantle zone of CSCom</t>
        </is>
      </c>
      <c r="D5293" t="inlineStr">
        <is>
          <t>&lt;http://purl.obolibrary.org/obo/DMBA_15744&gt;</t>
        </is>
      </c>
    </row>
    <row r="5294">
      <c r="A5294">
        <f>HYPERLINK("https://www.ebi.ac.uk/ols/ontologies/uberon/terms?iri=http://purl.obolibrary.org/obo/UBERON_0010314","structure with developmental contribution from neural crest")</f>
        <v/>
      </c>
      <c r="B5294" t="inlineStr">
        <is>
          <t>&lt;http://purl.obolibrary.org/obo/UBERON_0010314&gt;</t>
        </is>
      </c>
      <c r="C5294" t="inlineStr">
        <is>
          <t>periventricular stratum of CSCom</t>
        </is>
      </c>
      <c r="D5294" t="inlineStr">
        <is>
          <t>&lt;http://purl.obolibrary.org/obo/DMBA_15745&gt;</t>
        </is>
      </c>
    </row>
    <row r="5295">
      <c r="A5295">
        <f>HYPERLINK("https://www.ebi.ac.uk/ols/ontologies/uberon/terms?iri=http://purl.obolibrary.org/obo/UBERON_0010314","structure with developmental contribution from neural crest")</f>
        <v/>
      </c>
      <c r="B5295" t="inlineStr">
        <is>
          <t>&lt;http://purl.obolibrary.org/obo/UBERON_0010314&gt;</t>
        </is>
      </c>
      <c r="C5295" t="inlineStr">
        <is>
          <t>subfornical organ, periventricular part</t>
        </is>
      </c>
      <c r="D5295" t="inlineStr">
        <is>
          <t>&lt;http://purl.obolibrary.org/obo/DMBA_15746&gt;</t>
        </is>
      </c>
    </row>
    <row r="5296">
      <c r="A5296">
        <f>HYPERLINK("https://www.ebi.ac.uk/ols/ontologies/uberon/terms?iri=http://purl.obolibrary.org/obo/UBERON_0010314","structure with developmental contribution from neural crest")</f>
        <v/>
      </c>
      <c r="B5296" t="inlineStr">
        <is>
          <t>&lt;http://purl.obolibrary.org/obo/UBERON_0010314&gt;</t>
        </is>
      </c>
      <c r="C5296" t="inlineStr">
        <is>
          <t>intermediate stratum of CSCom</t>
        </is>
      </c>
      <c r="D5296" t="inlineStr">
        <is>
          <t>&lt;http://purl.obolibrary.org/obo/DMBA_15747&gt;</t>
        </is>
      </c>
    </row>
    <row r="5297">
      <c r="A5297">
        <f>HYPERLINK("https://www.ebi.ac.uk/ols/ontologies/uberon/terms?iri=http://purl.obolibrary.org/obo/UBERON_0010314","structure with developmental contribution from neural crest")</f>
        <v/>
      </c>
      <c r="B5297" t="inlineStr">
        <is>
          <t>&lt;http://purl.obolibrary.org/obo/UBERON_0010314&gt;</t>
        </is>
      </c>
      <c r="C5297" t="inlineStr">
        <is>
          <t>superficial stratum of CSCom</t>
        </is>
      </c>
      <c r="D5297" t="inlineStr">
        <is>
          <t>&lt;http://purl.obolibrary.org/obo/DMBA_15748&gt;</t>
        </is>
      </c>
    </row>
    <row r="5298">
      <c r="A5298">
        <f>HYPERLINK("https://www.ebi.ac.uk/ols/ontologies/uberon/terms?iri=http://purl.obolibrary.org/obo/UBERON_0010314","structure with developmental contribution from neural crest")</f>
        <v/>
      </c>
      <c r="B5298" t="inlineStr">
        <is>
          <t>&lt;http://purl.obolibrary.org/obo/UBERON_0010314&gt;</t>
        </is>
      </c>
      <c r="C5298" t="inlineStr">
        <is>
          <t>telencephalic choroidal formation</t>
        </is>
      </c>
      <c r="D5298" t="inlineStr">
        <is>
          <t>&lt;http://purl.obolibrary.org/obo/DMBA_15749&gt;</t>
        </is>
      </c>
    </row>
    <row r="5299">
      <c r="A5299">
        <f>HYPERLINK("https://www.ebi.ac.uk/ols/ontologies/uberon/terms?iri=http://purl.obolibrary.org/obo/UBERON_0010314","structure with developmental contribution from neural crest")</f>
        <v/>
      </c>
      <c r="B5299" t="inlineStr">
        <is>
          <t>&lt;http://purl.obolibrary.org/obo/UBERON_0010314&gt;</t>
        </is>
      </c>
      <c r="C5299" t="inlineStr">
        <is>
          <t>alar plate of evaginated telencephalic vesicle</t>
        </is>
      </c>
      <c r="D5299" t="inlineStr">
        <is>
          <t>&lt;http://purl.obolibrary.org/obo/DMBA_15750&gt;</t>
        </is>
      </c>
    </row>
    <row r="5300">
      <c r="A5300">
        <f>HYPERLINK("https://www.ebi.ac.uk/ols/ontologies/uberon/terms?iri=http://purl.obolibrary.org/obo/UBERON_0010314","structure with developmental contribution from neural crest")</f>
        <v/>
      </c>
      <c r="B5300" t="inlineStr">
        <is>
          <t>&lt;http://purl.obolibrary.org/obo/UBERON_0010314&gt;</t>
        </is>
      </c>
      <c r="C5300" t="inlineStr">
        <is>
          <t>subpallial septum</t>
        </is>
      </c>
      <c r="D5300" t="inlineStr">
        <is>
          <t>&lt;http://purl.obolibrary.org/obo/DMBA_15752&gt;</t>
        </is>
      </c>
    </row>
    <row r="5301">
      <c r="A5301">
        <f>HYPERLINK("https://www.ebi.ac.uk/ols/ontologies/uberon/terms?iri=http://purl.obolibrary.org/obo/UBERON_0010314","structure with developmental contribution from neural crest")</f>
        <v/>
      </c>
      <c r="B5301" t="inlineStr">
        <is>
          <t>&lt;http://purl.obolibrary.org/obo/UBERON_0010314&gt;</t>
        </is>
      </c>
      <c r="C5301" t="inlineStr">
        <is>
          <t>diagonal part of septum</t>
        </is>
      </c>
      <c r="D5301" t="inlineStr">
        <is>
          <t>&lt;http://purl.obolibrary.org/obo/DMBA_15753&gt;</t>
        </is>
      </c>
    </row>
    <row r="5302">
      <c r="A5302">
        <f>HYPERLINK("https://www.ebi.ac.uk/ols/ontologies/uberon/terms?iri=http://purl.obolibrary.org/obo/UBERON_0010314","structure with developmental contribution from neural crest")</f>
        <v/>
      </c>
      <c r="B5302" t="inlineStr">
        <is>
          <t>&lt;http://purl.obolibrary.org/obo/UBERON_0010314&gt;</t>
        </is>
      </c>
      <c r="C5302" t="inlineStr">
        <is>
          <t>ventricular zone of DgSe</t>
        </is>
      </c>
      <c r="D5302" t="inlineStr">
        <is>
          <t>&lt;http://purl.obolibrary.org/obo/DMBA_15754&gt;</t>
        </is>
      </c>
    </row>
    <row r="5303">
      <c r="A5303">
        <f>HYPERLINK("https://www.ebi.ac.uk/ols/ontologies/uberon/terms?iri=http://purl.obolibrary.org/obo/UBERON_0010314","structure with developmental contribution from neural crest")</f>
        <v/>
      </c>
      <c r="B5303" t="inlineStr">
        <is>
          <t>&lt;http://purl.obolibrary.org/obo/UBERON_0010314&gt;</t>
        </is>
      </c>
      <c r="C5303" t="inlineStr">
        <is>
          <t>mantle zone of DgSe</t>
        </is>
      </c>
      <c r="D5303" t="inlineStr">
        <is>
          <t>&lt;http://purl.obolibrary.org/obo/DMBA_15755&gt;</t>
        </is>
      </c>
    </row>
    <row r="5304">
      <c r="A5304">
        <f>HYPERLINK("https://www.ebi.ac.uk/ols/ontologies/uberon/terms?iri=http://purl.obolibrary.org/obo/UBERON_0010314","structure with developmental contribution from neural crest")</f>
        <v/>
      </c>
      <c r="B5304" t="inlineStr">
        <is>
          <t>&lt;http://purl.obolibrary.org/obo/UBERON_0010314&gt;</t>
        </is>
      </c>
      <c r="C5304" t="inlineStr">
        <is>
          <t>periventricular stratum of DgSe</t>
        </is>
      </c>
      <c r="D5304" t="inlineStr">
        <is>
          <t>&lt;http://purl.obolibrary.org/obo/DMBA_15756&gt;</t>
        </is>
      </c>
    </row>
    <row r="5305">
      <c r="A5305">
        <f>HYPERLINK("https://www.ebi.ac.uk/ols/ontologies/uberon/terms?iri=http://purl.obolibrary.org/obo/UBERON_0010314","structure with developmental contribution from neural crest")</f>
        <v/>
      </c>
      <c r="B5305" t="inlineStr">
        <is>
          <t>&lt;http://purl.obolibrary.org/obo/UBERON_0010314&gt;</t>
        </is>
      </c>
      <c r="C5305" t="inlineStr">
        <is>
          <t>lateral septal nucleus, ventral part</t>
        </is>
      </c>
      <c r="D5305" t="inlineStr">
        <is>
          <t>&lt;http://purl.obolibrary.org/obo/DMBA_15757&gt;</t>
        </is>
      </c>
    </row>
    <row r="5306">
      <c r="A5306">
        <f>HYPERLINK("https://www.ebi.ac.uk/ols/ontologies/uberon/terms?iri=http://purl.obolibrary.org/obo/UBERON_0010314","structure with developmental contribution from neural crest")</f>
        <v/>
      </c>
      <c r="B5306" t="inlineStr">
        <is>
          <t>&lt;http://purl.obolibrary.org/obo/UBERON_0010314&gt;</t>
        </is>
      </c>
      <c r="C5306" t="inlineStr">
        <is>
          <t>median supracommissural nucleus</t>
        </is>
      </c>
      <c r="D5306" t="inlineStr">
        <is>
          <t>&lt;http://purl.obolibrary.org/obo/DMBA_15758&gt;</t>
        </is>
      </c>
    </row>
    <row r="5307">
      <c r="A5307">
        <f>HYPERLINK("https://www.ebi.ac.uk/ols/ontologies/uberon/terms?iri=http://purl.obolibrary.org/obo/UBERON_0010314","structure with developmental contribution from neural crest")</f>
        <v/>
      </c>
      <c r="B5307" t="inlineStr">
        <is>
          <t>&lt;http://purl.obolibrary.org/obo/UBERON_0010314&gt;</t>
        </is>
      </c>
      <c r="C5307" t="inlineStr">
        <is>
          <t>intermediate stratum of DgSe</t>
        </is>
      </c>
      <c r="D5307" t="inlineStr">
        <is>
          <t>&lt;http://purl.obolibrary.org/obo/DMBA_15759&gt;</t>
        </is>
      </c>
    </row>
    <row r="5308">
      <c r="A5308">
        <f>HYPERLINK("https://www.ebi.ac.uk/ols/ontologies/uberon/terms?iri=http://purl.obolibrary.org/obo/UBERON_0010314","structure with developmental contribution from neural crest")</f>
        <v/>
      </c>
      <c r="B5308" t="inlineStr">
        <is>
          <t>&lt;http://purl.obolibrary.org/obo/UBERON_0010314&gt;</t>
        </is>
      </c>
      <c r="C5308" t="inlineStr">
        <is>
          <t>lateral septal nucleus, intermedio-ventral part</t>
        </is>
      </c>
      <c r="D5308" t="inlineStr">
        <is>
          <t>&lt;http://purl.obolibrary.org/obo/DMBA_15760&gt;</t>
        </is>
      </c>
    </row>
    <row r="5309">
      <c r="A5309">
        <f>HYPERLINK("https://www.ebi.ac.uk/ols/ontologies/uberon/terms?iri=http://purl.obolibrary.org/obo/UBERON_0010314","structure with developmental contribution from neural crest")</f>
        <v/>
      </c>
      <c r="B5309" t="inlineStr">
        <is>
          <t>&lt;http://purl.obolibrary.org/obo/UBERON_0010314&gt;</t>
        </is>
      </c>
      <c r="C5309" t="inlineStr">
        <is>
          <t>septohypothalamic nucleus</t>
        </is>
      </c>
      <c r="D5309" t="inlineStr">
        <is>
          <t>&lt;http://purl.obolibrary.org/obo/DMBA_15761&gt;</t>
        </is>
      </c>
    </row>
    <row r="5310">
      <c r="A5310">
        <f>HYPERLINK("https://www.ebi.ac.uk/ols/ontologies/uberon/terms?iri=http://purl.obolibrary.org/obo/UBERON_0010314","structure with developmental contribution from neural crest")</f>
        <v/>
      </c>
      <c r="B5310" t="inlineStr">
        <is>
          <t>&lt;http://purl.obolibrary.org/obo/UBERON_0010314&gt;</t>
        </is>
      </c>
      <c r="C5310" t="inlineStr">
        <is>
          <t>superficial stratum of DgSe</t>
        </is>
      </c>
      <c r="D5310" t="inlineStr">
        <is>
          <t>&lt;http://purl.obolibrary.org/obo/DMBA_15762&gt;</t>
        </is>
      </c>
    </row>
    <row r="5311">
      <c r="A5311">
        <f>HYPERLINK("https://www.ebi.ac.uk/ols/ontologies/uberon/terms?iri=http://purl.obolibrary.org/obo/UBERON_0010314","structure with developmental contribution from neural crest")</f>
        <v/>
      </c>
      <c r="B5311" t="inlineStr">
        <is>
          <t>&lt;http://purl.obolibrary.org/obo/UBERON_0010314&gt;</t>
        </is>
      </c>
      <c r="C5311" t="inlineStr">
        <is>
          <t>vertical nucleus of the diagonal band</t>
        </is>
      </c>
      <c r="D5311" t="inlineStr">
        <is>
          <t>&lt;http://purl.obolibrary.org/obo/DMBA_15763&gt;</t>
        </is>
      </c>
    </row>
    <row r="5312">
      <c r="A5312">
        <f>HYPERLINK("https://www.ebi.ac.uk/ols/ontologies/uberon/terms?iri=http://purl.obolibrary.org/obo/UBERON_0010314","structure with developmental contribution from neural crest")</f>
        <v/>
      </c>
      <c r="B5312" t="inlineStr">
        <is>
          <t>&lt;http://purl.obolibrary.org/obo/UBERON_0010314&gt;</t>
        </is>
      </c>
      <c r="C5312" t="inlineStr">
        <is>
          <t>medial septal nucleus</t>
        </is>
      </c>
      <c r="D5312" t="inlineStr">
        <is>
          <t>&lt;http://purl.obolibrary.org/obo/DMBA_15764&gt;</t>
        </is>
      </c>
    </row>
    <row r="5313">
      <c r="A5313">
        <f>HYPERLINK("https://www.ebi.ac.uk/ols/ontologies/uberon/terms?iri=http://purl.obolibrary.org/obo/UBERON_0010314","structure with developmental contribution from neural crest")</f>
        <v/>
      </c>
      <c r="B5313" t="inlineStr">
        <is>
          <t>&lt;http://purl.obolibrary.org/obo/UBERON_0010314&gt;</t>
        </is>
      </c>
      <c r="C5313" t="inlineStr">
        <is>
          <t>pallidal septum</t>
        </is>
      </c>
      <c r="D5313" t="inlineStr">
        <is>
          <t>&lt;http://purl.obolibrary.org/obo/DMBA_15765&gt;</t>
        </is>
      </c>
    </row>
    <row r="5314">
      <c r="A5314">
        <f>HYPERLINK("https://www.ebi.ac.uk/ols/ontologies/uberon/terms?iri=http://purl.obolibrary.org/obo/UBERON_0010314","structure with developmental contribution from neural crest")</f>
        <v/>
      </c>
      <c r="B5314" t="inlineStr">
        <is>
          <t>&lt;http://purl.obolibrary.org/obo/UBERON_0010314&gt;</t>
        </is>
      </c>
      <c r="C5314" t="inlineStr">
        <is>
          <t>ventricular zone of PalSe</t>
        </is>
      </c>
      <c r="D5314" t="inlineStr">
        <is>
          <t>&lt;http://purl.obolibrary.org/obo/DMBA_15766&gt;</t>
        </is>
      </c>
    </row>
    <row r="5315">
      <c r="A5315">
        <f>HYPERLINK("https://www.ebi.ac.uk/ols/ontologies/uberon/terms?iri=http://purl.obolibrary.org/obo/UBERON_0010314","structure with developmental contribution from neural crest")</f>
        <v/>
      </c>
      <c r="B5315" t="inlineStr">
        <is>
          <t>&lt;http://purl.obolibrary.org/obo/UBERON_0010314&gt;</t>
        </is>
      </c>
      <c r="C5315" t="inlineStr">
        <is>
          <t>mantle zone of PalSe</t>
        </is>
      </c>
      <c r="D5315" t="inlineStr">
        <is>
          <t>&lt;http://purl.obolibrary.org/obo/DMBA_15767&gt;</t>
        </is>
      </c>
    </row>
    <row r="5316">
      <c r="A5316">
        <f>HYPERLINK("https://www.ebi.ac.uk/ols/ontologies/uberon/terms?iri=http://purl.obolibrary.org/obo/UBERON_0010314","structure with developmental contribution from neural crest")</f>
        <v/>
      </c>
      <c r="B5316" t="inlineStr">
        <is>
          <t>&lt;http://purl.obolibrary.org/obo/UBERON_0010314&gt;</t>
        </is>
      </c>
      <c r="C5316" t="inlineStr">
        <is>
          <t>periventricular stratum of PalSe</t>
        </is>
      </c>
      <c r="D5316" t="inlineStr">
        <is>
          <t>&lt;http://purl.obolibrary.org/obo/DMBA_15768&gt;</t>
        </is>
      </c>
    </row>
    <row r="5317">
      <c r="A5317">
        <f>HYPERLINK("https://www.ebi.ac.uk/ols/ontologies/uberon/terms?iri=http://purl.obolibrary.org/obo/UBERON_0010314","structure with developmental contribution from neural crest")</f>
        <v/>
      </c>
      <c r="B5317" t="inlineStr">
        <is>
          <t>&lt;http://purl.obolibrary.org/obo/UBERON_0010314&gt;</t>
        </is>
      </c>
      <c r="C5317" t="inlineStr">
        <is>
          <t>lateral septal nucleus, intermediate part, periventricular</t>
        </is>
      </c>
      <c r="D5317" t="inlineStr">
        <is>
          <t>&lt;http://purl.obolibrary.org/obo/DMBA_15769&gt;</t>
        </is>
      </c>
    </row>
    <row r="5318">
      <c r="A5318">
        <f>HYPERLINK("https://www.ebi.ac.uk/ols/ontologies/uberon/terms?iri=http://purl.obolibrary.org/obo/UBERON_0010314","structure with developmental contribution from neural crest")</f>
        <v/>
      </c>
      <c r="B5318" t="inlineStr">
        <is>
          <t>&lt;http://purl.obolibrary.org/obo/UBERON_0010314&gt;</t>
        </is>
      </c>
      <c r="C5318" t="inlineStr">
        <is>
          <t>intermediate stratum of PalSe</t>
        </is>
      </c>
      <c r="D5318" t="inlineStr">
        <is>
          <t>&lt;http://purl.obolibrary.org/obo/DMBA_15770&gt;</t>
        </is>
      </c>
    </row>
    <row r="5319">
      <c r="A5319">
        <f>HYPERLINK("https://www.ebi.ac.uk/ols/ontologies/uberon/terms?iri=http://purl.obolibrary.org/obo/UBERON_0010314","structure with developmental contribution from neural crest")</f>
        <v/>
      </c>
      <c r="B5319" t="inlineStr">
        <is>
          <t>&lt;http://purl.obolibrary.org/obo/UBERON_0010314&gt;</t>
        </is>
      </c>
      <c r="C5319" t="inlineStr">
        <is>
          <t>lateral septal nucleus, intermedio-intermediate part</t>
        </is>
      </c>
      <c r="D5319" t="inlineStr">
        <is>
          <t>&lt;http://purl.obolibrary.org/obo/DMBA_15771&gt;</t>
        </is>
      </c>
    </row>
    <row r="5320">
      <c r="A5320">
        <f>HYPERLINK("https://www.ebi.ac.uk/ols/ontologies/uberon/terms?iri=http://purl.obolibrary.org/obo/UBERON_0010314","structure with developmental contribution from neural crest")</f>
        <v/>
      </c>
      <c r="B5320" t="inlineStr">
        <is>
          <t>&lt;http://purl.obolibrary.org/obo/UBERON_0010314&gt;</t>
        </is>
      </c>
      <c r="C5320" t="inlineStr">
        <is>
          <t>lambdoid septal zone</t>
        </is>
      </c>
      <c r="D5320" t="inlineStr">
        <is>
          <t>&lt;http://purl.obolibrary.org/obo/DMBA_15772&gt;</t>
        </is>
      </c>
    </row>
    <row r="5321">
      <c r="A5321">
        <f>HYPERLINK("https://www.ebi.ac.uk/ols/ontologies/uberon/terms?iri=http://purl.obolibrary.org/obo/UBERON_0010314","structure with developmental contribution from neural crest")</f>
        <v/>
      </c>
      <c r="B5321" t="inlineStr">
        <is>
          <t>&lt;http://purl.obolibrary.org/obo/UBERON_0010314&gt;</t>
        </is>
      </c>
      <c r="C5321" t="inlineStr">
        <is>
          <t>superficial stratum of PalSe</t>
        </is>
      </c>
      <c r="D5321" t="inlineStr">
        <is>
          <t>&lt;http://purl.obolibrary.org/obo/DMBA_15773&gt;</t>
        </is>
      </c>
    </row>
    <row r="5322">
      <c r="A5322">
        <f>HYPERLINK("https://www.ebi.ac.uk/ols/ontologies/uberon/terms?iri=http://purl.obolibrary.org/obo/UBERON_0010314","structure with developmental contribution from neural crest")</f>
        <v/>
      </c>
      <c r="B5322" t="inlineStr">
        <is>
          <t>&lt;http://purl.obolibrary.org/obo/UBERON_0010314&gt;</t>
        </is>
      </c>
      <c r="C5322" t="inlineStr">
        <is>
          <t>striatal septum</t>
        </is>
      </c>
      <c r="D5322" t="inlineStr">
        <is>
          <t>&lt;http://purl.obolibrary.org/obo/DMBA_15774&gt;</t>
        </is>
      </c>
    </row>
    <row r="5323">
      <c r="A5323">
        <f>HYPERLINK("https://www.ebi.ac.uk/ols/ontologies/uberon/terms?iri=http://purl.obolibrary.org/obo/UBERON_0010314","structure with developmental contribution from neural crest")</f>
        <v/>
      </c>
      <c r="B5323" t="inlineStr">
        <is>
          <t>&lt;http://purl.obolibrary.org/obo/UBERON_0010314&gt;</t>
        </is>
      </c>
      <c r="C5323" t="inlineStr">
        <is>
          <t>ventricular zone of StrSe</t>
        </is>
      </c>
      <c r="D5323" t="inlineStr">
        <is>
          <t>&lt;http://purl.obolibrary.org/obo/DMBA_15775&gt;</t>
        </is>
      </c>
    </row>
    <row r="5324">
      <c r="A5324">
        <f>HYPERLINK("https://www.ebi.ac.uk/ols/ontologies/uberon/terms?iri=http://purl.obolibrary.org/obo/UBERON_0010314","structure with developmental contribution from neural crest")</f>
        <v/>
      </c>
      <c r="B5324" t="inlineStr">
        <is>
          <t>&lt;http://purl.obolibrary.org/obo/UBERON_0010314&gt;</t>
        </is>
      </c>
      <c r="C5324" t="inlineStr">
        <is>
          <t>mantle zone of StrSe</t>
        </is>
      </c>
      <c r="D5324" t="inlineStr">
        <is>
          <t>&lt;http://purl.obolibrary.org/obo/DMBA_15776&gt;</t>
        </is>
      </c>
    </row>
    <row r="5325">
      <c r="A5325">
        <f>HYPERLINK("https://www.ebi.ac.uk/ols/ontologies/uberon/terms?iri=http://purl.obolibrary.org/obo/UBERON_0010314","structure with developmental contribution from neural crest")</f>
        <v/>
      </c>
      <c r="B5325" t="inlineStr">
        <is>
          <t>&lt;http://purl.obolibrary.org/obo/UBERON_0010314&gt;</t>
        </is>
      </c>
      <c r="C5325" t="inlineStr">
        <is>
          <t>periventricular part of StrSe</t>
        </is>
      </c>
      <c r="D5325" t="inlineStr">
        <is>
          <t>&lt;http://purl.obolibrary.org/obo/DMBA_15777&gt;</t>
        </is>
      </c>
    </row>
    <row r="5326">
      <c r="A5326">
        <f>HYPERLINK("https://www.ebi.ac.uk/ols/ontologies/uberon/terms?iri=http://purl.obolibrary.org/obo/UBERON_0010314","structure with developmental contribution from neural crest")</f>
        <v/>
      </c>
      <c r="B5326" t="inlineStr">
        <is>
          <t>&lt;http://purl.obolibrary.org/obo/UBERON_0010314&gt;</t>
        </is>
      </c>
      <c r="C5326" t="inlineStr">
        <is>
          <t>lateral septal nucleus, dorsal part</t>
        </is>
      </c>
      <c r="D5326" t="inlineStr">
        <is>
          <t>&lt;http://purl.obolibrary.org/obo/DMBA_15778&gt;</t>
        </is>
      </c>
    </row>
    <row r="5327">
      <c r="A5327">
        <f>HYPERLINK("https://www.ebi.ac.uk/ols/ontologies/uberon/terms?iri=http://purl.obolibrary.org/obo/UBERON_0010314","structure with developmental contribution from neural crest")</f>
        <v/>
      </c>
      <c r="B5327" t="inlineStr">
        <is>
          <t>&lt;http://purl.obolibrary.org/obo/UBERON_0010314&gt;</t>
        </is>
      </c>
      <c r="C5327" t="inlineStr">
        <is>
          <t>triangular septal nucleus</t>
        </is>
      </c>
      <c r="D5327" t="inlineStr">
        <is>
          <t>&lt;http://purl.obolibrary.org/obo/DMBA_15779&gt;</t>
        </is>
      </c>
    </row>
    <row r="5328">
      <c r="A5328">
        <f>HYPERLINK("https://www.ebi.ac.uk/ols/ontologies/uberon/terms?iri=http://purl.obolibrary.org/obo/UBERON_0010314","structure with developmental contribution from neural crest")</f>
        <v/>
      </c>
      <c r="B5328" t="inlineStr">
        <is>
          <t>&lt;http://purl.obolibrary.org/obo/UBERON_0010314&gt;</t>
        </is>
      </c>
      <c r="C5328" t="inlineStr">
        <is>
          <t>intermediate part of StrSe</t>
        </is>
      </c>
      <c r="D5328" t="inlineStr">
        <is>
          <t>&lt;http://purl.obolibrary.org/obo/DMBA_15781&gt;</t>
        </is>
      </c>
    </row>
    <row r="5329">
      <c r="A5329">
        <f>HYPERLINK("https://www.ebi.ac.uk/ols/ontologies/uberon/terms?iri=http://purl.obolibrary.org/obo/UBERON_0010314","structure with developmental contribution from neural crest")</f>
        <v/>
      </c>
      <c r="B5329" t="inlineStr">
        <is>
          <t>&lt;http://purl.obolibrary.org/obo/UBERON_0010314&gt;</t>
        </is>
      </c>
      <c r="C5329" t="inlineStr">
        <is>
          <t>lateral septal nucleus, intermedio-dorsal part</t>
        </is>
      </c>
      <c r="D5329" t="inlineStr">
        <is>
          <t>&lt;http://purl.obolibrary.org/obo/DMBA_15782&gt;</t>
        </is>
      </c>
    </row>
    <row r="5330">
      <c r="A5330">
        <f>HYPERLINK("https://www.ebi.ac.uk/ols/ontologies/uberon/terms?iri=http://purl.obolibrary.org/obo/UBERON_0010314","structure with developmental contribution from neural crest")</f>
        <v/>
      </c>
      <c r="B5330" t="inlineStr">
        <is>
          <t>&lt;http://purl.obolibrary.org/obo/UBERON_0010314&gt;</t>
        </is>
      </c>
      <c r="C5330" t="inlineStr">
        <is>
          <t>superficial part of StrSe</t>
        </is>
      </c>
      <c r="D5330" t="inlineStr">
        <is>
          <t>&lt;http://purl.obolibrary.org/obo/DMBA_15783&gt;</t>
        </is>
      </c>
    </row>
    <row r="5331">
      <c r="A5331">
        <f>HYPERLINK("https://www.ebi.ac.uk/ols/ontologies/uberon/terms?iri=http://purl.obolibrary.org/obo/UBERON_0010314","structure with developmental contribution from neural crest")</f>
        <v/>
      </c>
      <c r="B5331" t="inlineStr">
        <is>
          <t>&lt;http://purl.obolibrary.org/obo/UBERON_0010314&gt;</t>
        </is>
      </c>
      <c r="C5331" t="inlineStr">
        <is>
          <t>paraseptal subpallium</t>
        </is>
      </c>
      <c r="D5331" t="inlineStr">
        <is>
          <t>&lt;http://purl.obolibrary.org/obo/DMBA_15784&gt;</t>
        </is>
      </c>
    </row>
    <row r="5332">
      <c r="A5332">
        <f>HYPERLINK("https://www.ebi.ac.uk/ols/ontologies/uberon/terms?iri=http://purl.obolibrary.org/obo/UBERON_0010314","structure with developmental contribution from neural crest")</f>
        <v/>
      </c>
      <c r="B5332" t="inlineStr">
        <is>
          <t>&lt;http://purl.obolibrary.org/obo/UBERON_0010314&gt;</t>
        </is>
      </c>
      <c r="C5332" t="inlineStr">
        <is>
          <t>septodiagonal transition area</t>
        </is>
      </c>
      <c r="D5332" t="inlineStr">
        <is>
          <t>&lt;http://purl.obolibrary.org/obo/DMBA_15785&gt;</t>
        </is>
      </c>
    </row>
    <row r="5333">
      <c r="A5333">
        <f>HYPERLINK("https://www.ebi.ac.uk/ols/ontologies/uberon/terms?iri=http://purl.obolibrary.org/obo/UBERON_0010314","structure with developmental contribution from neural crest")</f>
        <v/>
      </c>
      <c r="B5333" t="inlineStr">
        <is>
          <t>&lt;http://purl.obolibrary.org/obo/UBERON_0010314&gt;</t>
        </is>
      </c>
      <c r="C5333" t="inlineStr">
        <is>
          <t>ventricular zone of SeDg</t>
        </is>
      </c>
      <c r="D5333" t="inlineStr">
        <is>
          <t>&lt;http://purl.obolibrary.org/obo/DMBA_15786&gt;</t>
        </is>
      </c>
    </row>
    <row r="5334">
      <c r="A5334">
        <f>HYPERLINK("https://www.ebi.ac.uk/ols/ontologies/uberon/terms?iri=http://purl.obolibrary.org/obo/UBERON_0010314","structure with developmental contribution from neural crest")</f>
        <v/>
      </c>
      <c r="B5334" t="inlineStr">
        <is>
          <t>&lt;http://purl.obolibrary.org/obo/UBERON_0010314&gt;</t>
        </is>
      </c>
      <c r="C5334" t="inlineStr">
        <is>
          <t>mantle zone of SeDg</t>
        </is>
      </c>
      <c r="D5334" t="inlineStr">
        <is>
          <t>&lt;http://purl.obolibrary.org/obo/DMBA_15787&gt;</t>
        </is>
      </c>
    </row>
    <row r="5335">
      <c r="A5335">
        <f>HYPERLINK("https://www.ebi.ac.uk/ols/ontologies/uberon/terms?iri=http://purl.obolibrary.org/obo/UBERON_0010314","structure with developmental contribution from neural crest")</f>
        <v/>
      </c>
      <c r="B5335" t="inlineStr">
        <is>
          <t>&lt;http://purl.obolibrary.org/obo/UBERON_0010314&gt;</t>
        </is>
      </c>
      <c r="C5335" t="inlineStr">
        <is>
          <t>periventricular stratum of SeDg</t>
        </is>
      </c>
      <c r="D5335" t="inlineStr">
        <is>
          <t>&lt;http://purl.obolibrary.org/obo/DMBA_15788&gt;</t>
        </is>
      </c>
    </row>
    <row r="5336">
      <c r="A5336">
        <f>HYPERLINK("https://www.ebi.ac.uk/ols/ontologies/uberon/terms?iri=http://purl.obolibrary.org/obo/UBERON_0010314","structure with developmental contribution from neural crest")</f>
        <v/>
      </c>
      <c r="B5336" t="inlineStr">
        <is>
          <t>&lt;http://purl.obolibrary.org/obo/UBERON_0010314&gt;</t>
        </is>
      </c>
      <c r="C5336" t="inlineStr">
        <is>
          <t>bed nucleus of the stria terminalis, medioseptal division</t>
        </is>
      </c>
      <c r="D5336" t="inlineStr">
        <is>
          <t>&lt;http://purl.obolibrary.org/obo/DMBA_15789&gt;</t>
        </is>
      </c>
    </row>
    <row r="5337">
      <c r="A5337">
        <f>HYPERLINK("https://www.ebi.ac.uk/ols/ontologies/uberon/terms?iri=http://purl.obolibrary.org/obo/UBERON_0010314","structure with developmental contribution from neural crest")</f>
        <v/>
      </c>
      <c r="B5337" t="inlineStr">
        <is>
          <t>&lt;http://purl.obolibrary.org/obo/UBERON_0010314&gt;</t>
        </is>
      </c>
      <c r="C5337" t="inlineStr">
        <is>
          <t>nucleus of the stria terminalis, medial division, ventral part</t>
        </is>
      </c>
      <c r="D5337" t="inlineStr">
        <is>
          <t>&lt;http://purl.obolibrary.org/obo/DMBA_15790&gt;</t>
        </is>
      </c>
    </row>
    <row r="5338">
      <c r="A5338">
        <f>HYPERLINK("https://www.ebi.ac.uk/ols/ontologies/uberon/terms?iri=http://purl.obolibrary.org/obo/UBERON_0010314","structure with developmental contribution from neural crest")</f>
        <v/>
      </c>
      <c r="B5338" t="inlineStr">
        <is>
          <t>&lt;http://purl.obolibrary.org/obo/UBERON_0010314&gt;</t>
        </is>
      </c>
      <c r="C5338" t="inlineStr">
        <is>
          <t>nucleus of the stria terminalis, medial division, anterior part</t>
        </is>
      </c>
      <c r="D5338" t="inlineStr">
        <is>
          <t>&lt;http://purl.obolibrary.org/obo/DMBA_15791&gt;</t>
        </is>
      </c>
    </row>
    <row r="5339">
      <c r="A5339">
        <f>HYPERLINK("https://www.ebi.ac.uk/ols/ontologies/uberon/terms?iri=http://purl.obolibrary.org/obo/UBERON_0010314","structure with developmental contribution from neural crest")</f>
        <v/>
      </c>
      <c r="B5339" t="inlineStr">
        <is>
          <t>&lt;http://purl.obolibrary.org/obo/UBERON_0010314&gt;</t>
        </is>
      </c>
      <c r="C5339" t="inlineStr">
        <is>
          <t>intermediate stratum of SeDg</t>
        </is>
      </c>
      <c r="D5339" t="inlineStr">
        <is>
          <t>&lt;http://purl.obolibrary.org/obo/DMBA_15792&gt;</t>
        </is>
      </c>
    </row>
    <row r="5340">
      <c r="A5340">
        <f>HYPERLINK("https://www.ebi.ac.uk/ols/ontologies/uberon/terms?iri=http://purl.obolibrary.org/obo/UBERON_0010314","structure with developmental contribution from neural crest")</f>
        <v/>
      </c>
      <c r="B5340" t="inlineStr">
        <is>
          <t>&lt;http://purl.obolibrary.org/obo/UBERON_0010314&gt;</t>
        </is>
      </c>
      <c r="C5340" t="inlineStr">
        <is>
          <t>substantia innominata/basal nucleus, transitional part</t>
        </is>
      </c>
      <c r="D5340" t="inlineStr">
        <is>
          <t>&lt;http://purl.obolibrary.org/obo/DMBA_15793&gt;</t>
        </is>
      </c>
    </row>
    <row r="5341">
      <c r="A5341">
        <f>HYPERLINK("https://www.ebi.ac.uk/ols/ontologies/uberon/terms?iri=http://purl.obolibrary.org/obo/UBERON_0010314","structure with developmental contribution from neural crest")</f>
        <v/>
      </c>
      <c r="B5341" t="inlineStr">
        <is>
          <t>&lt;http://purl.obolibrary.org/obo/UBERON_0010314&gt;</t>
        </is>
      </c>
      <c r="C5341" t="inlineStr">
        <is>
          <t>bed nucleus of the anterior commissure</t>
        </is>
      </c>
      <c r="D5341" t="inlineStr">
        <is>
          <t>&lt;http://purl.obolibrary.org/obo/DMBA_15794&gt;</t>
        </is>
      </c>
    </row>
    <row r="5342">
      <c r="A5342">
        <f>HYPERLINK("https://www.ebi.ac.uk/ols/ontologies/uberon/terms?iri=http://purl.obolibrary.org/obo/UBERON_0010314","structure with developmental contribution from neural crest")</f>
        <v/>
      </c>
      <c r="B5342" t="inlineStr">
        <is>
          <t>&lt;http://purl.obolibrary.org/obo/UBERON_0010314&gt;</t>
        </is>
      </c>
      <c r="C5342" t="inlineStr">
        <is>
          <t>superficial stratum of SeDg</t>
        </is>
      </c>
      <c r="D5342" t="inlineStr">
        <is>
          <t>&lt;http://purl.obolibrary.org/obo/DMBA_15795&gt;</t>
        </is>
      </c>
    </row>
    <row r="5343">
      <c r="A5343">
        <f>HYPERLINK("https://www.ebi.ac.uk/ols/ontologies/uberon/terms?iri=http://purl.obolibrary.org/obo/UBERON_0010314","structure with developmental contribution from neural crest")</f>
        <v/>
      </c>
      <c r="B5343" t="inlineStr">
        <is>
          <t>&lt;http://purl.obolibrary.org/obo/UBERON_0010314&gt;</t>
        </is>
      </c>
      <c r="C5343" t="inlineStr">
        <is>
          <t>horizontal nucleus of the diagonal band, transitional part</t>
        </is>
      </c>
      <c r="D5343" t="inlineStr">
        <is>
          <t>&lt;http://purl.obolibrary.org/obo/DMBA_15796&gt;</t>
        </is>
      </c>
    </row>
    <row r="5344">
      <c r="A5344">
        <f>HYPERLINK("https://www.ebi.ac.uk/ols/ontologies/uberon/terms?iri=http://purl.obolibrary.org/obo/UBERON_0010314","structure with developmental contribution from neural crest")</f>
        <v/>
      </c>
      <c r="B5344" t="inlineStr">
        <is>
          <t>&lt;http://purl.obolibrary.org/obo/UBERON_0010314&gt;</t>
        </is>
      </c>
      <c r="C5344" t="inlineStr">
        <is>
          <t>septopallidal transition area</t>
        </is>
      </c>
      <c r="D5344" t="inlineStr">
        <is>
          <t>&lt;http://purl.obolibrary.org/obo/DMBA_15797&gt;</t>
        </is>
      </c>
    </row>
    <row r="5345">
      <c r="A5345">
        <f>HYPERLINK("https://www.ebi.ac.uk/ols/ontologies/uberon/terms?iri=http://purl.obolibrary.org/obo/UBERON_0010314","structure with developmental contribution from neural crest")</f>
        <v/>
      </c>
      <c r="B5345" t="inlineStr">
        <is>
          <t>&lt;http://purl.obolibrary.org/obo/UBERON_0010314&gt;</t>
        </is>
      </c>
      <c r="C5345" t="inlineStr">
        <is>
          <t>ventricular zone of SePal</t>
        </is>
      </c>
      <c r="D5345" t="inlineStr">
        <is>
          <t>&lt;http://purl.obolibrary.org/obo/DMBA_15798&gt;</t>
        </is>
      </c>
    </row>
    <row r="5346">
      <c r="A5346">
        <f>HYPERLINK("https://www.ebi.ac.uk/ols/ontologies/uberon/terms?iri=http://purl.obolibrary.org/obo/UBERON_0010314","structure with developmental contribution from neural crest")</f>
        <v/>
      </c>
      <c r="B5346" t="inlineStr">
        <is>
          <t>&lt;http://purl.obolibrary.org/obo/UBERON_0010314&gt;</t>
        </is>
      </c>
      <c r="C5346" t="inlineStr">
        <is>
          <t>mantle zone of SePal</t>
        </is>
      </c>
      <c r="D5346" t="inlineStr">
        <is>
          <t>&lt;http://purl.obolibrary.org/obo/DMBA_15799&gt;</t>
        </is>
      </c>
    </row>
    <row r="5347">
      <c r="A5347">
        <f>HYPERLINK("https://www.ebi.ac.uk/ols/ontologies/uberon/terms?iri=http://purl.obolibrary.org/obo/UBERON_0010314","structure with developmental contribution from neural crest")</f>
        <v/>
      </c>
      <c r="B5347" t="inlineStr">
        <is>
          <t>&lt;http://purl.obolibrary.org/obo/UBERON_0010314&gt;</t>
        </is>
      </c>
      <c r="C5347" t="inlineStr">
        <is>
          <t>periventricular stratum of SePal</t>
        </is>
      </c>
      <c r="D5347" t="inlineStr">
        <is>
          <t>&lt;http://purl.obolibrary.org/obo/DMBA_15800&gt;</t>
        </is>
      </c>
    </row>
    <row r="5348">
      <c r="A5348">
        <f>HYPERLINK("https://www.ebi.ac.uk/ols/ontologies/uberon/terms?iri=http://purl.obolibrary.org/obo/UBERON_0010314","structure with developmental contribution from neural crest")</f>
        <v/>
      </c>
      <c r="B5348" t="inlineStr">
        <is>
          <t>&lt;http://purl.obolibrary.org/obo/UBERON_0010314&gt;</t>
        </is>
      </c>
      <c r="C5348" t="inlineStr">
        <is>
          <t>bed nucleus of the stria terminalis, lateroseptal division</t>
        </is>
      </c>
      <c r="D5348" t="inlineStr">
        <is>
          <t>&lt;http://purl.obolibrary.org/obo/DMBA_15801&gt;</t>
        </is>
      </c>
    </row>
    <row r="5349">
      <c r="A5349">
        <f>HYPERLINK("https://www.ebi.ac.uk/ols/ontologies/uberon/terms?iri=http://purl.obolibrary.org/obo/UBERON_0010314","structure with developmental contribution from neural crest")</f>
        <v/>
      </c>
      <c r="B5349" t="inlineStr">
        <is>
          <t>&lt;http://purl.obolibrary.org/obo/UBERON_0010314&gt;</t>
        </is>
      </c>
      <c r="C5349" t="inlineStr">
        <is>
          <t>nucleus of the stria terminalis, lateral division, intermediate part</t>
        </is>
      </c>
      <c r="D5349" t="inlineStr">
        <is>
          <t>&lt;http://purl.obolibrary.org/obo/DMBA_15802&gt;</t>
        </is>
      </c>
    </row>
    <row r="5350">
      <c r="A5350">
        <f>HYPERLINK("https://www.ebi.ac.uk/ols/ontologies/uberon/terms?iri=http://purl.obolibrary.org/obo/UBERON_0010314","structure with developmental contribution from neural crest")</f>
        <v/>
      </c>
      <c r="B5350" t="inlineStr">
        <is>
          <t>&lt;http://purl.obolibrary.org/obo/UBERON_0010314&gt;</t>
        </is>
      </c>
      <c r="C5350" t="inlineStr">
        <is>
          <t>intermediate stratum of SePal</t>
        </is>
      </c>
      <c r="D5350" t="inlineStr">
        <is>
          <t>&lt;http://purl.obolibrary.org/obo/DMBA_15803&gt;</t>
        </is>
      </c>
    </row>
    <row r="5351">
      <c r="A5351">
        <f>HYPERLINK("https://www.ebi.ac.uk/ols/ontologies/uberon/terms?iri=http://purl.obolibrary.org/obo/UBERON_0010314","structure with developmental contribution from neural crest")</f>
        <v/>
      </c>
      <c r="B5351" t="inlineStr">
        <is>
          <t>&lt;http://purl.obolibrary.org/obo/UBERON_0010314&gt;</t>
        </is>
      </c>
      <c r="C5351" t="inlineStr">
        <is>
          <t>septopallidal core nucleus</t>
        </is>
      </c>
      <c r="D5351" t="inlineStr">
        <is>
          <t>&lt;http://purl.obolibrary.org/obo/DMBA_15804&gt;</t>
        </is>
      </c>
    </row>
    <row r="5352">
      <c r="A5352">
        <f>HYPERLINK("https://www.ebi.ac.uk/ols/ontologies/uberon/terms?iri=http://purl.obolibrary.org/obo/UBERON_0010314","structure with developmental contribution from neural crest")</f>
        <v/>
      </c>
      <c r="B5352" t="inlineStr">
        <is>
          <t>&lt;http://purl.obolibrary.org/obo/UBERON_0010314&gt;</t>
        </is>
      </c>
      <c r="C5352" t="inlineStr">
        <is>
          <t>septopallidal shell area</t>
        </is>
      </c>
      <c r="D5352" t="inlineStr">
        <is>
          <t>&lt;http://purl.obolibrary.org/obo/DMBA_15805&gt;</t>
        </is>
      </c>
    </row>
    <row r="5353">
      <c r="A5353">
        <f>HYPERLINK("https://www.ebi.ac.uk/ols/ontologies/uberon/terms?iri=http://purl.obolibrary.org/obo/UBERON_0010314","structure with developmental contribution from neural crest")</f>
        <v/>
      </c>
      <c r="B5353" t="inlineStr">
        <is>
          <t>&lt;http://purl.obolibrary.org/obo/UBERON_0010314&gt;</t>
        </is>
      </c>
      <c r="C5353" t="inlineStr">
        <is>
          <t>superficial stratum of SePal</t>
        </is>
      </c>
      <c r="D5353" t="inlineStr">
        <is>
          <t>&lt;http://purl.obolibrary.org/obo/DMBA_15806&gt;</t>
        </is>
      </c>
    </row>
    <row r="5354">
      <c r="A5354">
        <f>HYPERLINK("https://www.ebi.ac.uk/ols/ontologies/uberon/terms?iri=http://purl.obolibrary.org/obo/UBERON_0010314","structure with developmental contribution from neural crest")</f>
        <v/>
      </c>
      <c r="B5354" t="inlineStr">
        <is>
          <t>&lt;http://purl.obolibrary.org/obo/UBERON_0010314&gt;</t>
        </is>
      </c>
      <c r="C5354" t="inlineStr">
        <is>
          <t>septopallidal part of the olfactory tuberculum</t>
        </is>
      </c>
      <c r="D5354" t="inlineStr">
        <is>
          <t>&lt;http://purl.obolibrary.org/obo/DMBA_15807&gt;</t>
        </is>
      </c>
    </row>
    <row r="5355">
      <c r="A5355">
        <f>HYPERLINK("https://www.ebi.ac.uk/ols/ontologies/uberon/terms?iri=http://purl.obolibrary.org/obo/UBERON_0010314","structure with developmental contribution from neural crest")</f>
        <v/>
      </c>
      <c r="B5355" t="inlineStr">
        <is>
          <t>&lt;http://purl.obolibrary.org/obo/UBERON_0010314&gt;</t>
        </is>
      </c>
      <c r="C5355" t="inlineStr">
        <is>
          <t>island of Calleja major</t>
        </is>
      </c>
      <c r="D5355" t="inlineStr">
        <is>
          <t>&lt;http://purl.obolibrary.org/obo/DMBA_15808&gt;</t>
        </is>
      </c>
    </row>
    <row r="5356">
      <c r="A5356">
        <f>HYPERLINK("https://www.ebi.ac.uk/ols/ontologies/uberon/terms?iri=http://purl.obolibrary.org/obo/UBERON_0010314","structure with developmental contribution from neural crest")</f>
        <v/>
      </c>
      <c r="B5356" t="inlineStr">
        <is>
          <t>&lt;http://purl.obolibrary.org/obo/UBERON_0010314&gt;</t>
        </is>
      </c>
      <c r="C5356" t="inlineStr">
        <is>
          <t>septostriatal transition area (accumbens)</t>
        </is>
      </c>
      <c r="D5356" t="inlineStr">
        <is>
          <t>&lt;http://purl.obolibrary.org/obo/DMBA_15809&gt;</t>
        </is>
      </c>
    </row>
    <row r="5357">
      <c r="A5357">
        <f>HYPERLINK("https://www.ebi.ac.uk/ols/ontologies/uberon/terms?iri=http://purl.obolibrary.org/obo/UBERON_0010314","structure with developmental contribution from neural crest")</f>
        <v/>
      </c>
      <c r="B5357" t="inlineStr">
        <is>
          <t>&lt;http://purl.obolibrary.org/obo/UBERON_0010314&gt;</t>
        </is>
      </c>
      <c r="C5357" t="inlineStr">
        <is>
          <t>ventricular zone of SeStr</t>
        </is>
      </c>
      <c r="D5357" t="inlineStr">
        <is>
          <t>&lt;http://purl.obolibrary.org/obo/DMBA_15810&gt;</t>
        </is>
      </c>
    </row>
    <row r="5358">
      <c r="A5358">
        <f>HYPERLINK("https://www.ebi.ac.uk/ols/ontologies/uberon/terms?iri=http://purl.obolibrary.org/obo/UBERON_0010314","structure with developmental contribution from neural crest")</f>
        <v/>
      </c>
      <c r="B5358" t="inlineStr">
        <is>
          <t>&lt;http://purl.obolibrary.org/obo/UBERON_0010314&gt;</t>
        </is>
      </c>
      <c r="C5358" t="inlineStr">
        <is>
          <t>mantle zone of SeStr</t>
        </is>
      </c>
      <c r="D5358" t="inlineStr">
        <is>
          <t>&lt;http://purl.obolibrary.org/obo/DMBA_15811&gt;</t>
        </is>
      </c>
    </row>
    <row r="5359">
      <c r="A5359">
        <f>HYPERLINK("https://www.ebi.ac.uk/ols/ontologies/uberon/terms?iri=http://purl.obolibrary.org/obo/UBERON_0010314","structure with developmental contribution from neural crest")</f>
        <v/>
      </c>
      <c r="B5359" t="inlineStr">
        <is>
          <t>&lt;http://purl.obolibrary.org/obo/UBERON_0010314&gt;</t>
        </is>
      </c>
      <c r="C5359" t="inlineStr">
        <is>
          <t>periventricular stratum of SeStr</t>
        </is>
      </c>
      <c r="D5359" t="inlineStr">
        <is>
          <t>&lt;http://purl.obolibrary.org/obo/DMBA_15812&gt;</t>
        </is>
      </c>
    </row>
    <row r="5360">
      <c r="A5360">
        <f>HYPERLINK("https://www.ebi.ac.uk/ols/ontologies/uberon/terms?iri=http://purl.obolibrary.org/obo/UBERON_0010314","structure with developmental contribution from neural crest")</f>
        <v/>
      </c>
      <c r="B5360" t="inlineStr">
        <is>
          <t>&lt;http://purl.obolibrary.org/obo/UBERON_0010314&gt;</t>
        </is>
      </c>
      <c r="C5360" t="inlineStr">
        <is>
          <t>accumbens nucleus, core domain</t>
        </is>
      </c>
      <c r="D5360" t="inlineStr">
        <is>
          <t>&lt;http://purl.obolibrary.org/obo/DMBA_15813&gt;</t>
        </is>
      </c>
    </row>
    <row r="5361">
      <c r="A5361">
        <f>HYPERLINK("https://www.ebi.ac.uk/ols/ontologies/uberon/terms?iri=http://purl.obolibrary.org/obo/UBERON_0010314","structure with developmental contribution from neural crest")</f>
        <v/>
      </c>
      <c r="B5361" t="inlineStr">
        <is>
          <t>&lt;http://purl.obolibrary.org/obo/UBERON_0010314&gt;</t>
        </is>
      </c>
      <c r="C5361" t="inlineStr">
        <is>
          <t>intermediate stratum of SeStr</t>
        </is>
      </c>
      <c r="D5361" t="inlineStr">
        <is>
          <t>&lt;http://purl.obolibrary.org/obo/DMBA_15814&gt;</t>
        </is>
      </c>
    </row>
    <row r="5362">
      <c r="A5362">
        <f>HYPERLINK("https://www.ebi.ac.uk/ols/ontologies/uberon/terms?iri=http://purl.obolibrary.org/obo/UBERON_0010314","structure with developmental contribution from neural crest")</f>
        <v/>
      </c>
      <c r="B5362" t="inlineStr">
        <is>
          <t>&lt;http://purl.obolibrary.org/obo/UBERON_0010314&gt;</t>
        </is>
      </c>
      <c r="C5362" t="inlineStr">
        <is>
          <t>accumbens nucleus, shell domain</t>
        </is>
      </c>
      <c r="D5362" t="inlineStr">
        <is>
          <t>&lt;http://purl.obolibrary.org/obo/DMBA_15815&gt;</t>
        </is>
      </c>
    </row>
    <row r="5363">
      <c r="A5363">
        <f>HYPERLINK("https://www.ebi.ac.uk/ols/ontologies/uberon/terms?iri=http://purl.obolibrary.org/obo/UBERON_0010314","structure with developmental contribution from neural crest")</f>
        <v/>
      </c>
      <c r="B5363" t="inlineStr">
        <is>
          <t>&lt;http://purl.obolibrary.org/obo/UBERON_0010314&gt;</t>
        </is>
      </c>
      <c r="C5363" t="inlineStr">
        <is>
          <t>superficial stratum of SeStr</t>
        </is>
      </c>
      <c r="D5363" t="inlineStr">
        <is>
          <t>&lt;http://purl.obolibrary.org/obo/DMBA_15816&gt;</t>
        </is>
      </c>
    </row>
    <row r="5364">
      <c r="A5364">
        <f>HYPERLINK("https://www.ebi.ac.uk/ols/ontologies/uberon/terms?iri=http://purl.obolibrary.org/obo/UBERON_0010314","structure with developmental contribution from neural crest")</f>
        <v/>
      </c>
      <c r="B5364" t="inlineStr">
        <is>
          <t>&lt;http://purl.obolibrary.org/obo/UBERON_0010314&gt;</t>
        </is>
      </c>
      <c r="C5364" t="inlineStr">
        <is>
          <t>septostriatal part of the olfactory tuberculum</t>
        </is>
      </c>
      <c r="D5364" t="inlineStr">
        <is>
          <t>&lt;http://purl.obolibrary.org/obo/DMBA_15817&gt;</t>
        </is>
      </c>
    </row>
    <row r="5365">
      <c r="A5365">
        <f>HYPERLINK("https://www.ebi.ac.uk/ols/ontologies/uberon/terms?iri=http://purl.obolibrary.org/obo/UBERON_0010314","structure with developmental contribution from neural crest")</f>
        <v/>
      </c>
      <c r="B5365" t="inlineStr">
        <is>
          <t>&lt;http://purl.obolibrary.org/obo/UBERON_0010314&gt;</t>
        </is>
      </c>
      <c r="C5365" t="inlineStr">
        <is>
          <t>central subpallium (classic basal ganglia)</t>
        </is>
      </c>
      <c r="D5365" t="inlineStr">
        <is>
          <t>&lt;http://purl.obolibrary.org/obo/DMBA_15818&gt;</t>
        </is>
      </c>
    </row>
    <row r="5366">
      <c r="A5366">
        <f>HYPERLINK("https://www.ebi.ac.uk/ols/ontologies/uberon/terms?iri=http://purl.obolibrary.org/obo/UBERON_0010314","structure with developmental contribution from neural crest")</f>
        <v/>
      </c>
      <c r="B5366" t="inlineStr">
        <is>
          <t>&lt;http://purl.obolibrary.org/obo/UBERON_0010314&gt;</t>
        </is>
      </c>
      <c r="C5366" t="inlineStr">
        <is>
          <t>diagonal domain</t>
        </is>
      </c>
      <c r="D5366" t="inlineStr">
        <is>
          <t>&lt;http://purl.obolibrary.org/obo/DMBA_15819&gt;</t>
        </is>
      </c>
    </row>
    <row r="5367">
      <c r="A5367">
        <f>HYPERLINK("https://www.ebi.ac.uk/ols/ontologies/uberon/terms?iri=http://purl.obolibrary.org/obo/UBERON_0010314","structure with developmental contribution from neural crest")</f>
        <v/>
      </c>
      <c r="B5367" t="inlineStr">
        <is>
          <t>&lt;http://purl.obolibrary.org/obo/UBERON_0010314&gt;</t>
        </is>
      </c>
      <c r="C5367" t="inlineStr">
        <is>
          <t>ventricular zone of Dg</t>
        </is>
      </c>
      <c r="D5367" t="inlineStr">
        <is>
          <t>&lt;http://purl.obolibrary.org/obo/DMBA_15820&gt;</t>
        </is>
      </c>
    </row>
    <row r="5368">
      <c r="A5368">
        <f>HYPERLINK("https://www.ebi.ac.uk/ols/ontologies/uberon/terms?iri=http://purl.obolibrary.org/obo/UBERON_0010314","structure with developmental contribution from neural crest")</f>
        <v/>
      </c>
      <c r="B5368" t="inlineStr">
        <is>
          <t>&lt;http://purl.obolibrary.org/obo/UBERON_0010314&gt;</t>
        </is>
      </c>
      <c r="C5368" t="inlineStr">
        <is>
          <t>mantle zone of Dg</t>
        </is>
      </c>
      <c r="D5368" t="inlineStr">
        <is>
          <t>&lt;http://purl.obolibrary.org/obo/DMBA_15821&gt;</t>
        </is>
      </c>
    </row>
    <row r="5369">
      <c r="A5369">
        <f>HYPERLINK("https://www.ebi.ac.uk/ols/ontologies/uberon/terms?iri=http://purl.obolibrary.org/obo/UBERON_0010314","structure with developmental contribution from neural crest")</f>
        <v/>
      </c>
      <c r="B5369" t="inlineStr">
        <is>
          <t>&lt;http://purl.obolibrary.org/obo/UBERON_0010314&gt;</t>
        </is>
      </c>
      <c r="C5369" t="inlineStr">
        <is>
          <t>periventricular stratum of Dg</t>
        </is>
      </c>
      <c r="D5369" t="inlineStr">
        <is>
          <t>&lt;http://purl.obolibrary.org/obo/DMBA_15822&gt;</t>
        </is>
      </c>
    </row>
    <row r="5370">
      <c r="A5370">
        <f>HYPERLINK("https://www.ebi.ac.uk/ols/ontologies/uberon/terms?iri=http://purl.obolibrary.org/obo/UBERON_0010314","structure with developmental contribution from neural crest")</f>
        <v/>
      </c>
      <c r="B5370" t="inlineStr">
        <is>
          <t>&lt;http://purl.obolibrary.org/obo/UBERON_0010314&gt;</t>
        </is>
      </c>
      <c r="C5370" t="inlineStr">
        <is>
          <t>bed nucleus of the stria terminalis, mediocentral division</t>
        </is>
      </c>
      <c r="D5370" t="inlineStr">
        <is>
          <t>&lt;http://purl.obolibrary.org/obo/DMBA_15823&gt;</t>
        </is>
      </c>
    </row>
    <row r="5371">
      <c r="A5371">
        <f>HYPERLINK("https://www.ebi.ac.uk/ols/ontologies/uberon/terms?iri=http://purl.obolibrary.org/obo/UBERON_0010314","structure with developmental contribution from neural crest")</f>
        <v/>
      </c>
      <c r="B5371" t="inlineStr">
        <is>
          <t>&lt;http://purl.obolibrary.org/obo/UBERON_0010314&gt;</t>
        </is>
      </c>
      <c r="C5371" t="inlineStr">
        <is>
          <t>posteromedial part of BSTMC</t>
        </is>
      </c>
      <c r="D5371" t="inlineStr">
        <is>
          <t>&lt;http://purl.obolibrary.org/obo/DMBA_15824&gt;</t>
        </is>
      </c>
    </row>
    <row r="5372">
      <c r="A5372">
        <f>HYPERLINK("https://www.ebi.ac.uk/ols/ontologies/uberon/terms?iri=http://purl.obolibrary.org/obo/UBERON_0010314","structure with developmental contribution from neural crest")</f>
        <v/>
      </c>
      <c r="B5372" t="inlineStr">
        <is>
          <t>&lt;http://purl.obolibrary.org/obo/UBERON_0010314&gt;</t>
        </is>
      </c>
      <c r="C5372" t="inlineStr">
        <is>
          <t>posterointermediate part of BSTMC</t>
        </is>
      </c>
      <c r="D5372" t="inlineStr">
        <is>
          <t>&lt;http://purl.obolibrary.org/obo/DMBA_15825&gt;</t>
        </is>
      </c>
    </row>
    <row r="5373">
      <c r="A5373">
        <f>HYPERLINK("https://www.ebi.ac.uk/ols/ontologies/uberon/terms?iri=http://purl.obolibrary.org/obo/UBERON_0010314","structure with developmental contribution from neural crest")</f>
        <v/>
      </c>
      <c r="B5373" t="inlineStr">
        <is>
          <t>&lt;http://purl.obolibrary.org/obo/UBERON_0010314&gt;</t>
        </is>
      </c>
      <c r="C5373" t="inlineStr">
        <is>
          <t>posterolateral part of BSTMC</t>
        </is>
      </c>
      <c r="D5373" t="inlineStr">
        <is>
          <t>&lt;http://purl.obolibrary.org/obo/DMBA_15826&gt;</t>
        </is>
      </c>
    </row>
    <row r="5374">
      <c r="A5374">
        <f>HYPERLINK("https://www.ebi.ac.uk/ols/ontologies/uberon/terms?iri=http://purl.obolibrary.org/obo/UBERON_0010314","structure with developmental contribution from neural crest")</f>
        <v/>
      </c>
      <c r="B5374" t="inlineStr">
        <is>
          <t>&lt;http://purl.obolibrary.org/obo/UBERON_0010314&gt;</t>
        </is>
      </c>
      <c r="C5374" t="inlineStr">
        <is>
          <t>extended amygdala, diagonal part</t>
        </is>
      </c>
      <c r="D5374" t="inlineStr">
        <is>
          <t>&lt;http://purl.obolibrary.org/obo/DMBA_15827&gt;</t>
        </is>
      </c>
    </row>
    <row r="5375">
      <c r="A5375">
        <f>HYPERLINK("https://www.ebi.ac.uk/ols/ontologies/uberon/terms?iri=http://purl.obolibrary.org/obo/UBERON_0010314","structure with developmental contribution from neural crest")</f>
        <v/>
      </c>
      <c r="B5375" t="inlineStr">
        <is>
          <t>&lt;http://purl.obolibrary.org/obo/UBERON_0010314&gt;</t>
        </is>
      </c>
      <c r="C5375" t="inlineStr">
        <is>
          <t>intermediate stratum of Dg</t>
        </is>
      </c>
      <c r="D5375" t="inlineStr">
        <is>
          <t>&lt;http://purl.obolibrary.org/obo/DMBA_15828&gt;</t>
        </is>
      </c>
    </row>
    <row r="5376">
      <c r="A5376">
        <f>HYPERLINK("https://www.ebi.ac.uk/ols/ontologies/uberon/terms?iri=http://purl.obolibrary.org/obo/UBERON_0010314","structure with developmental contribution from neural crest")</f>
        <v/>
      </c>
      <c r="B5376" t="inlineStr">
        <is>
          <t>&lt;http://purl.obolibrary.org/obo/UBERON_0010314&gt;</t>
        </is>
      </c>
      <c r="C5376" t="inlineStr">
        <is>
          <t>substantia innominata/basal nucleus</t>
        </is>
      </c>
      <c r="D5376" t="inlineStr">
        <is>
          <t>&lt;http://purl.obolibrary.org/obo/DMBA_15829&gt;</t>
        </is>
      </c>
    </row>
    <row r="5377">
      <c r="A5377">
        <f>HYPERLINK("https://www.ebi.ac.uk/ols/ontologies/uberon/terms?iri=http://purl.obolibrary.org/obo/UBERON_0010314","structure with developmental contribution from neural crest")</f>
        <v/>
      </c>
      <c r="B5377" t="inlineStr">
        <is>
          <t>&lt;http://purl.obolibrary.org/obo/UBERON_0010314&gt;</t>
        </is>
      </c>
      <c r="C5377" t="inlineStr">
        <is>
          <t>internal globus pallidus</t>
        </is>
      </c>
      <c r="D5377" t="inlineStr">
        <is>
          <t>&lt;http://purl.obolibrary.org/obo/DMBA_15830&gt;</t>
        </is>
      </c>
    </row>
    <row r="5378">
      <c r="A5378">
        <f>HYPERLINK("https://www.ebi.ac.uk/ols/ontologies/uberon/terms?iri=http://purl.obolibrary.org/obo/UBERON_0010314","structure with developmental contribution from neural crest")</f>
        <v/>
      </c>
      <c r="B5378" t="inlineStr">
        <is>
          <t>&lt;http://purl.obolibrary.org/obo/UBERON_0010314&gt;</t>
        </is>
      </c>
      <c r="C5378" t="inlineStr">
        <is>
          <t>superficial stratum of Dg</t>
        </is>
      </c>
      <c r="D5378" t="inlineStr">
        <is>
          <t>&lt;http://purl.obolibrary.org/obo/DMBA_15831&gt;</t>
        </is>
      </c>
    </row>
    <row r="5379">
      <c r="A5379">
        <f>HYPERLINK("https://www.ebi.ac.uk/ols/ontologies/uberon/terms?iri=http://purl.obolibrary.org/obo/UBERON_0010314","structure with developmental contribution from neural crest")</f>
        <v/>
      </c>
      <c r="B5379" t="inlineStr">
        <is>
          <t>&lt;http://purl.obolibrary.org/obo/UBERON_0010314&gt;</t>
        </is>
      </c>
      <c r="C5379" t="inlineStr">
        <is>
          <t>horizontal nucleus of the diagonal band</t>
        </is>
      </c>
      <c r="D5379" t="inlineStr">
        <is>
          <t>&lt;http://purl.obolibrary.org/obo/DMBA_15832&gt;</t>
        </is>
      </c>
    </row>
    <row r="5380">
      <c r="A5380">
        <f>HYPERLINK("https://www.ebi.ac.uk/ols/ontologies/uberon/terms?iri=http://purl.obolibrary.org/obo/UBERON_0010314","structure with developmental contribution from neural crest")</f>
        <v/>
      </c>
      <c r="B5380" t="inlineStr">
        <is>
          <t>&lt;http://purl.obolibrary.org/obo/UBERON_0010314&gt;</t>
        </is>
      </c>
      <c r="C5380" t="inlineStr">
        <is>
          <t>magnocellular diagonal band nucleus</t>
        </is>
      </c>
      <c r="D5380" t="inlineStr">
        <is>
          <t>&lt;http://purl.obolibrary.org/obo/DMBA_15833&gt;</t>
        </is>
      </c>
    </row>
    <row r="5381">
      <c r="A5381">
        <f>HYPERLINK("https://www.ebi.ac.uk/ols/ontologies/uberon/terms?iri=http://purl.obolibrary.org/obo/UBERON_0010314","structure with developmental contribution from neural crest")</f>
        <v/>
      </c>
      <c r="B5381" t="inlineStr">
        <is>
          <t>&lt;http://purl.obolibrary.org/obo/UBERON_0010314&gt;</t>
        </is>
      </c>
      <c r="C5381" t="inlineStr">
        <is>
          <t>pallidum (globus pallidus complex)</t>
        </is>
      </c>
      <c r="D5381" t="inlineStr">
        <is>
          <t>&lt;http://purl.obolibrary.org/obo/DMBA_15834&gt;</t>
        </is>
      </c>
    </row>
    <row r="5382">
      <c r="A5382">
        <f>HYPERLINK("https://www.ebi.ac.uk/ols/ontologies/uberon/terms?iri=http://purl.obolibrary.org/obo/UBERON_0010314","structure with developmental contribution from neural crest")</f>
        <v/>
      </c>
      <c r="B5382" t="inlineStr">
        <is>
          <t>&lt;http://purl.obolibrary.org/obo/UBERON_0010314&gt;</t>
        </is>
      </c>
      <c r="C5382" t="inlineStr">
        <is>
          <t>ventricular zone of Pal</t>
        </is>
      </c>
      <c r="D5382" t="inlineStr">
        <is>
          <t>&lt;http://purl.obolibrary.org/obo/DMBA_15835&gt;</t>
        </is>
      </c>
    </row>
    <row r="5383">
      <c r="A5383">
        <f>HYPERLINK("https://www.ebi.ac.uk/ols/ontologies/uberon/terms?iri=http://purl.obolibrary.org/obo/UBERON_0010314","structure with developmental contribution from neural crest")</f>
        <v/>
      </c>
      <c r="B5383" t="inlineStr">
        <is>
          <t>&lt;http://purl.obolibrary.org/obo/UBERON_0010314&gt;</t>
        </is>
      </c>
      <c r="C5383" t="inlineStr">
        <is>
          <t>mantle zone of Pal</t>
        </is>
      </c>
      <c r="D5383" t="inlineStr">
        <is>
          <t>&lt;http://purl.obolibrary.org/obo/DMBA_15836&gt;</t>
        </is>
      </c>
    </row>
    <row r="5384">
      <c r="A5384">
        <f>HYPERLINK("https://www.ebi.ac.uk/ols/ontologies/uberon/terms?iri=http://purl.obolibrary.org/obo/UBERON_0010314","structure with developmental contribution from neural crest")</f>
        <v/>
      </c>
      <c r="B5384" t="inlineStr">
        <is>
          <t>&lt;http://purl.obolibrary.org/obo/UBERON_0010314&gt;</t>
        </is>
      </c>
      <c r="C5384" t="inlineStr">
        <is>
          <t>periventricular stratum of Pal</t>
        </is>
      </c>
      <c r="D5384" t="inlineStr">
        <is>
          <t>&lt;http://purl.obolibrary.org/obo/DMBA_15837&gt;</t>
        </is>
      </c>
    </row>
    <row r="5385">
      <c r="A5385">
        <f>HYPERLINK("https://www.ebi.ac.uk/ols/ontologies/uberon/terms?iri=http://purl.obolibrary.org/obo/UBERON_0010314","structure with developmental contribution from neural crest")</f>
        <v/>
      </c>
      <c r="B5385" t="inlineStr">
        <is>
          <t>&lt;http://purl.obolibrary.org/obo/UBERON_0010314&gt;</t>
        </is>
      </c>
      <c r="C5385" t="inlineStr">
        <is>
          <t>bed nucleus of the stria terminalis, laterocentral division</t>
        </is>
      </c>
      <c r="D5385" t="inlineStr">
        <is>
          <t>&lt;http://purl.obolibrary.org/obo/DMBA_15838&gt;</t>
        </is>
      </c>
    </row>
    <row r="5386">
      <c r="A5386">
        <f>HYPERLINK("https://www.ebi.ac.uk/ols/ontologies/uberon/terms?iri=http://purl.obolibrary.org/obo/UBERON_0010314","structure with developmental contribution from neural crest")</f>
        <v/>
      </c>
      <c r="B5386" t="inlineStr">
        <is>
          <t>&lt;http://purl.obolibrary.org/obo/UBERON_0010314&gt;</t>
        </is>
      </c>
      <c r="C5386" t="inlineStr">
        <is>
          <t>posterior part of BSTLC</t>
        </is>
      </c>
      <c r="D5386" t="inlineStr">
        <is>
          <t>&lt;http://purl.obolibrary.org/obo/DMBA_15839&gt;</t>
        </is>
      </c>
    </row>
    <row r="5387">
      <c r="A5387">
        <f>HYPERLINK("https://www.ebi.ac.uk/ols/ontologies/uberon/terms?iri=http://purl.obolibrary.org/obo/UBERON_0010314","structure with developmental contribution from neural crest")</f>
        <v/>
      </c>
      <c r="B5387" t="inlineStr">
        <is>
          <t>&lt;http://purl.obolibrary.org/obo/UBERON_0010314&gt;</t>
        </is>
      </c>
      <c r="C5387" t="inlineStr">
        <is>
          <t>juxtacapsular part of BSTLC</t>
        </is>
      </c>
      <c r="D5387" t="inlineStr">
        <is>
          <t>&lt;http://purl.obolibrary.org/obo/DMBA_15840&gt;</t>
        </is>
      </c>
    </row>
    <row r="5388">
      <c r="A5388">
        <f>HYPERLINK("https://www.ebi.ac.uk/ols/ontologies/uberon/terms?iri=http://purl.obolibrary.org/obo/UBERON_0010314","structure with developmental contribution from neural crest")</f>
        <v/>
      </c>
      <c r="B5388" t="inlineStr">
        <is>
          <t>&lt;http://purl.obolibrary.org/obo/UBERON_0010314&gt;</t>
        </is>
      </c>
      <c r="C5388" t="inlineStr">
        <is>
          <t>dorsal part of BSTLC</t>
        </is>
      </c>
      <c r="D5388" t="inlineStr">
        <is>
          <t>&lt;http://purl.obolibrary.org/obo/DMBA_15841&gt;</t>
        </is>
      </c>
    </row>
    <row r="5389">
      <c r="A5389">
        <f>HYPERLINK("https://www.ebi.ac.uk/ols/ontologies/uberon/terms?iri=http://purl.obolibrary.org/obo/UBERON_0010314","structure with developmental contribution from neural crest")</f>
        <v/>
      </c>
      <c r="B5389" t="inlineStr">
        <is>
          <t>&lt;http://purl.obolibrary.org/obo/UBERON_0010314&gt;</t>
        </is>
      </c>
      <c r="C5389" t="inlineStr">
        <is>
          <t>intermediate stratum of Pal</t>
        </is>
      </c>
      <c r="D5389" t="inlineStr">
        <is>
          <t>&lt;http://purl.obolibrary.org/obo/DMBA_15842&gt;</t>
        </is>
      </c>
    </row>
    <row r="5390">
      <c r="A5390">
        <f>HYPERLINK("https://www.ebi.ac.uk/ols/ontologies/uberon/terms?iri=http://purl.obolibrary.org/obo/UBERON_0010314","structure with developmental contribution from neural crest")</f>
        <v/>
      </c>
      <c r="B5390" t="inlineStr">
        <is>
          <t>&lt;http://purl.obolibrary.org/obo/UBERON_0010314&gt;</t>
        </is>
      </c>
      <c r="C5390" t="inlineStr">
        <is>
          <t>external globus pallidum</t>
        </is>
      </c>
      <c r="D5390" t="inlineStr">
        <is>
          <t>&lt;http://purl.obolibrary.org/obo/DMBA_15843&gt;</t>
        </is>
      </c>
    </row>
    <row r="5391">
      <c r="A5391">
        <f>HYPERLINK("https://www.ebi.ac.uk/ols/ontologies/uberon/terms?iri=http://purl.obolibrary.org/obo/UBERON_0010314","structure with developmental contribution from neural crest")</f>
        <v/>
      </c>
      <c r="B5391" t="inlineStr">
        <is>
          <t>&lt;http://purl.obolibrary.org/obo/UBERON_0010314&gt;</t>
        </is>
      </c>
      <c r="C5391" t="inlineStr">
        <is>
          <t>superficial stratum of Pal</t>
        </is>
      </c>
      <c r="D5391" t="inlineStr">
        <is>
          <t>&lt;http://purl.obolibrary.org/obo/DMBA_15845&gt;</t>
        </is>
      </c>
    </row>
    <row r="5392">
      <c r="A5392">
        <f>HYPERLINK("https://www.ebi.ac.uk/ols/ontologies/uberon/terms?iri=http://purl.obolibrary.org/obo/UBERON_0010314","structure with developmental contribution from neural crest")</f>
        <v/>
      </c>
      <c r="B5392" t="inlineStr">
        <is>
          <t>&lt;http://purl.obolibrary.org/obo/UBERON_0010314&gt;</t>
        </is>
      </c>
      <c r="C5392" t="inlineStr">
        <is>
          <t>pallidal part of olfactory tuberculum</t>
        </is>
      </c>
      <c r="D5392" t="inlineStr">
        <is>
          <t>&lt;http://purl.obolibrary.org/obo/DMBA_15846&gt;</t>
        </is>
      </c>
    </row>
    <row r="5393">
      <c r="A5393">
        <f>HYPERLINK("https://www.ebi.ac.uk/ols/ontologies/uberon/terms?iri=http://purl.obolibrary.org/obo/UBERON_0010314","structure with developmental contribution from neural crest")</f>
        <v/>
      </c>
      <c r="B5393" t="inlineStr">
        <is>
          <t>&lt;http://purl.obolibrary.org/obo/UBERON_0010314&gt;</t>
        </is>
      </c>
      <c r="C5393" t="inlineStr">
        <is>
          <t>plexiform layer of TuPal</t>
        </is>
      </c>
      <c r="D5393" t="inlineStr">
        <is>
          <t>&lt;http://purl.obolibrary.org/obo/DMBA_15847&gt;</t>
        </is>
      </c>
    </row>
    <row r="5394">
      <c r="A5394">
        <f>HYPERLINK("https://www.ebi.ac.uk/ols/ontologies/uberon/terms?iri=http://purl.obolibrary.org/obo/UBERON_0010314","structure with developmental contribution from neural crest")</f>
        <v/>
      </c>
      <c r="B5394" t="inlineStr">
        <is>
          <t>&lt;http://purl.obolibrary.org/obo/UBERON_0010314&gt;</t>
        </is>
      </c>
      <c r="C5394" t="inlineStr">
        <is>
          <t>corticoid layer of TuPal</t>
        </is>
      </c>
      <c r="D5394" t="inlineStr">
        <is>
          <t>&lt;http://purl.obolibrary.org/obo/DMBA_15848&gt;</t>
        </is>
      </c>
    </row>
    <row r="5395">
      <c r="A5395">
        <f>HYPERLINK("https://www.ebi.ac.uk/ols/ontologies/uberon/terms?iri=http://purl.obolibrary.org/obo/UBERON_0010314","structure with developmental contribution from neural crest")</f>
        <v/>
      </c>
      <c r="B5395" t="inlineStr">
        <is>
          <t>&lt;http://purl.obolibrary.org/obo/UBERON_0010314&gt;</t>
        </is>
      </c>
      <c r="C5395" t="inlineStr">
        <is>
          <t>polymorph layer of TuPal</t>
        </is>
      </c>
      <c r="D5395" t="inlineStr">
        <is>
          <t>&lt;http://purl.obolibrary.org/obo/DMBA_15849&gt;</t>
        </is>
      </c>
    </row>
    <row r="5396">
      <c r="A5396">
        <f>HYPERLINK("https://www.ebi.ac.uk/ols/ontologies/uberon/terms?iri=http://purl.obolibrary.org/obo/UBERON_0010314","structure with developmental contribution from neural crest")</f>
        <v/>
      </c>
      <c r="B5396" t="inlineStr">
        <is>
          <t>&lt;http://purl.obolibrary.org/obo/UBERON_0010314&gt;</t>
        </is>
      </c>
      <c r="C5396" t="inlineStr">
        <is>
          <t>pallidal islands of Calleja</t>
        </is>
      </c>
      <c r="D5396" t="inlineStr">
        <is>
          <t>&lt;http://purl.obolibrary.org/obo/DMBA_15850&gt;</t>
        </is>
      </c>
    </row>
    <row r="5397">
      <c r="A5397">
        <f>HYPERLINK("https://www.ebi.ac.uk/ols/ontologies/uberon/terms?iri=http://purl.obolibrary.org/obo/UBERON_0010314","structure with developmental contribution from neural crest")</f>
        <v/>
      </c>
      <c r="B5397" t="inlineStr">
        <is>
          <t>&lt;http://purl.obolibrary.org/obo/UBERON_0010314&gt;</t>
        </is>
      </c>
      <c r="C5397" t="inlineStr">
        <is>
          <t>striatum (corpus striatum)</t>
        </is>
      </c>
      <c r="D5397" t="inlineStr">
        <is>
          <t>&lt;http://purl.obolibrary.org/obo/DMBA_15851&gt;</t>
        </is>
      </c>
    </row>
    <row r="5398">
      <c r="A5398">
        <f>HYPERLINK("https://www.ebi.ac.uk/ols/ontologies/uberon/terms?iri=http://purl.obolibrary.org/obo/UBERON_0010314","structure with developmental contribution from neural crest")</f>
        <v/>
      </c>
      <c r="B5398" t="inlineStr">
        <is>
          <t>&lt;http://purl.obolibrary.org/obo/UBERON_0010314&gt;</t>
        </is>
      </c>
      <c r="C5398" t="inlineStr">
        <is>
          <t>ventricular zone of Str</t>
        </is>
      </c>
      <c r="D5398" t="inlineStr">
        <is>
          <t>&lt;http://purl.obolibrary.org/obo/DMBA_15852&gt;</t>
        </is>
      </c>
    </row>
    <row r="5399">
      <c r="A5399">
        <f>HYPERLINK("https://www.ebi.ac.uk/ols/ontologies/uberon/terms?iri=http://purl.obolibrary.org/obo/UBERON_0010314","structure with developmental contribution from neural crest")</f>
        <v/>
      </c>
      <c r="B5399" t="inlineStr">
        <is>
          <t>&lt;http://purl.obolibrary.org/obo/UBERON_0010314&gt;</t>
        </is>
      </c>
      <c r="C5399" t="inlineStr">
        <is>
          <t>mantle zone of Str</t>
        </is>
      </c>
      <c r="D5399" t="inlineStr">
        <is>
          <t>&lt;http://purl.obolibrary.org/obo/DMBA_15853&gt;</t>
        </is>
      </c>
    </row>
    <row r="5400">
      <c r="A5400">
        <f>HYPERLINK("https://www.ebi.ac.uk/ols/ontologies/uberon/terms?iri=http://purl.obolibrary.org/obo/UBERON_0010314","structure with developmental contribution from neural crest")</f>
        <v/>
      </c>
      <c r="B5400" t="inlineStr">
        <is>
          <t>&lt;http://purl.obolibrary.org/obo/UBERON_0010314&gt;</t>
        </is>
      </c>
      <c r="C5400" t="inlineStr">
        <is>
          <t>periventricular stratum of Str</t>
        </is>
      </c>
      <c r="D5400" t="inlineStr">
        <is>
          <t>&lt;http://purl.obolibrary.org/obo/DMBA_15854&gt;</t>
        </is>
      </c>
    </row>
    <row r="5401">
      <c r="A5401">
        <f>HYPERLINK("https://www.ebi.ac.uk/ols/ontologies/uberon/terms?iri=http://purl.obolibrary.org/obo/UBERON_0010314","structure with developmental contribution from neural crest")</f>
        <v/>
      </c>
      <c r="B5401" t="inlineStr">
        <is>
          <t>&lt;http://purl.obolibrary.org/obo/UBERON_0010314&gt;</t>
        </is>
      </c>
      <c r="C5401" t="inlineStr">
        <is>
          <t>caudate nucleus</t>
        </is>
      </c>
      <c r="D5401" t="inlineStr">
        <is>
          <t>&lt;http://purl.obolibrary.org/obo/DMBA_15855&gt;</t>
        </is>
      </c>
    </row>
    <row r="5402">
      <c r="A5402">
        <f>HYPERLINK("https://www.ebi.ac.uk/ols/ontologies/uberon/terms?iri=http://purl.obolibrary.org/obo/UBERON_0010314","structure with developmental contribution from neural crest")</f>
        <v/>
      </c>
      <c r="B5402" t="inlineStr">
        <is>
          <t>&lt;http://purl.obolibrary.org/obo/UBERON_0010314&gt;</t>
        </is>
      </c>
      <c r="C5402" t="inlineStr">
        <is>
          <t>intermediate stratum of Str</t>
        </is>
      </c>
      <c r="D5402" t="inlineStr">
        <is>
          <t>&lt;http://purl.obolibrary.org/obo/DMBA_15856&gt;</t>
        </is>
      </c>
    </row>
    <row r="5403">
      <c r="A5403">
        <f>HYPERLINK("https://www.ebi.ac.uk/ols/ontologies/uberon/terms?iri=http://purl.obolibrary.org/obo/UBERON_0010314","structure with developmental contribution from neural crest")</f>
        <v/>
      </c>
      <c r="B5403" t="inlineStr">
        <is>
          <t>&lt;http://purl.obolibrary.org/obo/UBERON_0010314&gt;</t>
        </is>
      </c>
      <c r="C5403" t="inlineStr">
        <is>
          <t>putamen</t>
        </is>
      </c>
      <c r="D5403" t="inlineStr">
        <is>
          <t>&lt;http://purl.obolibrary.org/obo/DMBA_15857&gt;</t>
        </is>
      </c>
    </row>
    <row r="5404">
      <c r="A5404">
        <f>HYPERLINK("https://www.ebi.ac.uk/ols/ontologies/uberon/terms?iri=http://purl.obolibrary.org/obo/UBERON_0010314","structure with developmental contribution from neural crest")</f>
        <v/>
      </c>
      <c r="B5404" t="inlineStr">
        <is>
          <t>&lt;http://purl.obolibrary.org/obo/UBERON_0010314&gt;</t>
        </is>
      </c>
      <c r="C5404" t="inlineStr">
        <is>
          <t>ventral striatum</t>
        </is>
      </c>
      <c r="D5404" t="inlineStr">
        <is>
          <t>&lt;http://purl.obolibrary.org/obo/DMBA_15858&gt;</t>
        </is>
      </c>
    </row>
    <row r="5405">
      <c r="A5405">
        <f>HYPERLINK("https://www.ebi.ac.uk/ols/ontologies/uberon/terms?iri=http://purl.obolibrary.org/obo/UBERON_0010314","structure with developmental contribution from neural crest")</f>
        <v/>
      </c>
      <c r="B5405" t="inlineStr">
        <is>
          <t>&lt;http://purl.obolibrary.org/obo/UBERON_0010314&gt;</t>
        </is>
      </c>
      <c r="C5405" t="inlineStr">
        <is>
          <t>interstitial nucleus of the posterior limb of the anterior commissure</t>
        </is>
      </c>
      <c r="D5405" t="inlineStr">
        <is>
          <t>&lt;http://purl.obolibrary.org/obo/DMBA_15859&gt;</t>
        </is>
      </c>
    </row>
    <row r="5406">
      <c r="A5406">
        <f>HYPERLINK("https://www.ebi.ac.uk/ols/ontologies/uberon/terms?iri=http://purl.obolibrary.org/obo/UBERON_0010314","structure with developmental contribution from neural crest")</f>
        <v/>
      </c>
      <c r="B5406" t="inlineStr">
        <is>
          <t>&lt;http://purl.obolibrary.org/obo/UBERON_0010314&gt;</t>
        </is>
      </c>
      <c r="C5406" t="inlineStr">
        <is>
          <t>laterostriatal stripe</t>
        </is>
      </c>
      <c r="D5406" t="inlineStr">
        <is>
          <t>&lt;http://purl.obolibrary.org/obo/DMBA_15860&gt;</t>
        </is>
      </c>
    </row>
    <row r="5407">
      <c r="A5407">
        <f>HYPERLINK("https://www.ebi.ac.uk/ols/ontologies/uberon/terms?iri=http://purl.obolibrary.org/obo/UBERON_0010314","structure with developmental contribution from neural crest")</f>
        <v/>
      </c>
      <c r="B5407" t="inlineStr">
        <is>
          <t>&lt;http://purl.obolibrary.org/obo/UBERON_0010314&gt;</t>
        </is>
      </c>
      <c r="C5407" t="inlineStr">
        <is>
          <t>superficial stratum of Str</t>
        </is>
      </c>
      <c r="D5407" t="inlineStr">
        <is>
          <t>&lt;http://purl.obolibrary.org/obo/DMBA_15861&gt;</t>
        </is>
      </c>
    </row>
    <row r="5408">
      <c r="A5408">
        <f>HYPERLINK("https://www.ebi.ac.uk/ols/ontologies/uberon/terms?iri=http://purl.obolibrary.org/obo/UBERON_0010314","structure with developmental contribution from neural crest")</f>
        <v/>
      </c>
      <c r="B5408" t="inlineStr">
        <is>
          <t>&lt;http://purl.obolibrary.org/obo/UBERON_0010314&gt;</t>
        </is>
      </c>
      <c r="C5408" t="inlineStr">
        <is>
          <t>striatal part of olfactory tuberculum</t>
        </is>
      </c>
      <c r="D5408" t="inlineStr">
        <is>
          <t>&lt;http://purl.obolibrary.org/obo/DMBA_15862&gt;</t>
        </is>
      </c>
    </row>
    <row r="5409">
      <c r="A5409">
        <f>HYPERLINK("https://www.ebi.ac.uk/ols/ontologies/uberon/terms?iri=http://purl.obolibrary.org/obo/UBERON_0010314","structure with developmental contribution from neural crest")</f>
        <v/>
      </c>
      <c r="B5409" t="inlineStr">
        <is>
          <t>&lt;http://purl.obolibrary.org/obo/UBERON_0010314&gt;</t>
        </is>
      </c>
      <c r="C5409" t="inlineStr">
        <is>
          <t>plexiform layer of TuStr</t>
        </is>
      </c>
      <c r="D5409" t="inlineStr">
        <is>
          <t>&lt;http://purl.obolibrary.org/obo/DMBA_15863&gt;</t>
        </is>
      </c>
    </row>
    <row r="5410">
      <c r="A5410">
        <f>HYPERLINK("https://www.ebi.ac.uk/ols/ontologies/uberon/terms?iri=http://purl.obolibrary.org/obo/UBERON_0010314","structure with developmental contribution from neural crest")</f>
        <v/>
      </c>
      <c r="B5410" t="inlineStr">
        <is>
          <t>&lt;http://purl.obolibrary.org/obo/UBERON_0010314&gt;</t>
        </is>
      </c>
      <c r="C5410" t="inlineStr">
        <is>
          <t>corticoid layer of TuStr</t>
        </is>
      </c>
      <c r="D5410" t="inlineStr">
        <is>
          <t>&lt;http://purl.obolibrary.org/obo/DMBA_15864&gt;</t>
        </is>
      </c>
    </row>
    <row r="5411">
      <c r="A5411">
        <f>HYPERLINK("https://www.ebi.ac.uk/ols/ontologies/uberon/terms?iri=http://purl.obolibrary.org/obo/UBERON_0010314","structure with developmental contribution from neural crest")</f>
        <v/>
      </c>
      <c r="B5411" t="inlineStr">
        <is>
          <t>&lt;http://purl.obolibrary.org/obo/UBERON_0010314&gt;</t>
        </is>
      </c>
      <c r="C5411" t="inlineStr">
        <is>
          <t>polymorph layer of TuStr</t>
        </is>
      </c>
      <c r="D5411" t="inlineStr">
        <is>
          <t>&lt;http://purl.obolibrary.org/obo/DMBA_15865&gt;</t>
        </is>
      </c>
    </row>
    <row r="5412">
      <c r="A5412">
        <f>HYPERLINK("https://www.ebi.ac.uk/ols/ontologies/uberon/terms?iri=http://purl.obolibrary.org/obo/UBERON_0010314","structure with developmental contribution from neural crest")</f>
        <v/>
      </c>
      <c r="B5412" t="inlineStr">
        <is>
          <t>&lt;http://purl.obolibrary.org/obo/UBERON_0010314&gt;</t>
        </is>
      </c>
      <c r="C5412" t="inlineStr">
        <is>
          <t>striatal islands of Calleja</t>
        </is>
      </c>
      <c r="D5412" t="inlineStr">
        <is>
          <t>&lt;http://purl.obolibrary.org/obo/DMBA_15866&gt;</t>
        </is>
      </c>
    </row>
    <row r="5413">
      <c r="A5413">
        <f>HYPERLINK("https://www.ebi.ac.uk/ols/ontologies/uberon/terms?iri=http://purl.obolibrary.org/obo/UBERON_0010314","structure with developmental contribution from neural crest")</f>
        <v/>
      </c>
      <c r="B5413" t="inlineStr">
        <is>
          <t>&lt;http://purl.obolibrary.org/obo/UBERON_0010314&gt;</t>
        </is>
      </c>
      <c r="C5413" t="inlineStr">
        <is>
          <t>subpallial amygdala</t>
        </is>
      </c>
      <c r="D5413" t="inlineStr">
        <is>
          <t>&lt;http://purl.obolibrary.org/obo/DMBA_15867&gt;</t>
        </is>
      </c>
    </row>
    <row r="5414">
      <c r="A5414">
        <f>HYPERLINK("https://www.ebi.ac.uk/ols/ontologies/uberon/terms?iri=http://purl.obolibrary.org/obo/UBERON_0010314","structure with developmental contribution from neural crest")</f>
        <v/>
      </c>
      <c r="B5414" t="inlineStr">
        <is>
          <t>&lt;http://purl.obolibrary.org/obo/UBERON_0010314&gt;</t>
        </is>
      </c>
      <c r="C5414" t="inlineStr">
        <is>
          <t>striatal amygdala</t>
        </is>
      </c>
      <c r="D5414" t="inlineStr">
        <is>
          <t>&lt;http://purl.obolibrary.org/obo/DMBA_15868&gt;</t>
        </is>
      </c>
    </row>
    <row r="5415">
      <c r="A5415">
        <f>HYPERLINK("https://www.ebi.ac.uk/ols/ontologies/uberon/terms?iri=http://purl.obolibrary.org/obo/UBERON_0010314","structure with developmental contribution from neural crest")</f>
        <v/>
      </c>
      <c r="B5415" t="inlineStr">
        <is>
          <t>&lt;http://purl.obolibrary.org/obo/UBERON_0010314&gt;</t>
        </is>
      </c>
      <c r="C5415" t="inlineStr">
        <is>
          <t>ventricular zone of AStr</t>
        </is>
      </c>
      <c r="D5415" t="inlineStr">
        <is>
          <t>&lt;http://purl.obolibrary.org/obo/DMBA_15869&gt;</t>
        </is>
      </c>
    </row>
    <row r="5416">
      <c r="A5416">
        <f>HYPERLINK("https://www.ebi.ac.uk/ols/ontologies/uberon/terms?iri=http://purl.obolibrary.org/obo/UBERON_0010314","structure with developmental contribution from neural crest")</f>
        <v/>
      </c>
      <c r="B5416" t="inlineStr">
        <is>
          <t>&lt;http://purl.obolibrary.org/obo/UBERON_0010314&gt;</t>
        </is>
      </c>
      <c r="C5416" t="inlineStr">
        <is>
          <t>mantle zone of AStr</t>
        </is>
      </c>
      <c r="D5416" t="inlineStr">
        <is>
          <t>&lt;http://purl.obolibrary.org/obo/DMBA_15870&gt;</t>
        </is>
      </c>
    </row>
    <row r="5417">
      <c r="A5417">
        <f>HYPERLINK("https://www.ebi.ac.uk/ols/ontologies/uberon/terms?iri=http://purl.obolibrary.org/obo/UBERON_0010314","structure with developmental contribution from neural crest")</f>
        <v/>
      </c>
      <c r="B5417" t="inlineStr">
        <is>
          <t>&lt;http://purl.obolibrary.org/obo/UBERON_0010314&gt;</t>
        </is>
      </c>
      <c r="C5417" t="inlineStr">
        <is>
          <t>periventricular stratum of AStr</t>
        </is>
      </c>
      <c r="D5417" t="inlineStr">
        <is>
          <t>&lt;http://purl.obolibrary.org/obo/DMBA_15871&gt;</t>
        </is>
      </c>
    </row>
    <row r="5418">
      <c r="A5418">
        <f>HYPERLINK("https://www.ebi.ac.uk/ols/ontologies/uberon/terms?iri=http://purl.obolibrary.org/obo/UBERON_0010314","structure with developmental contribution from neural crest")</f>
        <v/>
      </c>
      <c r="B5418" t="inlineStr">
        <is>
          <t>&lt;http://purl.obolibrary.org/obo/UBERON_0010314&gt;</t>
        </is>
      </c>
      <c r="C5418" t="inlineStr">
        <is>
          <t>amygdalo-striatal transition</t>
        </is>
      </c>
      <c r="D5418" t="inlineStr">
        <is>
          <t>&lt;http://purl.obolibrary.org/obo/DMBA_15872&gt;</t>
        </is>
      </c>
    </row>
    <row r="5419">
      <c r="A5419">
        <f>HYPERLINK("https://www.ebi.ac.uk/ols/ontologies/uberon/terms?iri=http://purl.obolibrary.org/obo/UBERON_0010314","structure with developmental contribution from neural crest")</f>
        <v/>
      </c>
      <c r="B5419" t="inlineStr">
        <is>
          <t>&lt;http://purl.obolibrary.org/obo/UBERON_0010314&gt;</t>
        </is>
      </c>
      <c r="C5419" t="inlineStr">
        <is>
          <t>intermediate stratum of AStr</t>
        </is>
      </c>
      <c r="D5419" t="inlineStr">
        <is>
          <t>&lt;http://purl.obolibrary.org/obo/DMBA_15873&gt;</t>
        </is>
      </c>
    </row>
    <row r="5420">
      <c r="A5420">
        <f>HYPERLINK("https://www.ebi.ac.uk/ols/ontologies/uberon/terms?iri=http://purl.obolibrary.org/obo/UBERON_0010314","structure with developmental contribution from neural crest")</f>
        <v/>
      </c>
      <c r="B5420" t="inlineStr">
        <is>
          <t>&lt;http://purl.obolibrary.org/obo/UBERON_0010314&gt;</t>
        </is>
      </c>
      <c r="C5420" t="inlineStr">
        <is>
          <t>central amygdalar nucleus, lateral part</t>
        </is>
      </c>
      <c r="D5420" t="inlineStr">
        <is>
          <t>&lt;http://purl.obolibrary.org/obo/DMBA_15874&gt;</t>
        </is>
      </c>
    </row>
    <row r="5421">
      <c r="A5421">
        <f>HYPERLINK("https://www.ebi.ac.uk/ols/ontologies/uberon/terms?iri=http://purl.obolibrary.org/obo/UBERON_0010314","structure with developmental contribution from neural crest")</f>
        <v/>
      </c>
      <c r="B5421" t="inlineStr">
        <is>
          <t>&lt;http://purl.obolibrary.org/obo/UBERON_0010314&gt;</t>
        </is>
      </c>
      <c r="C5421" t="inlineStr">
        <is>
          <t>central amygdalar nucleus, capsular part</t>
        </is>
      </c>
      <c r="D5421" t="inlineStr">
        <is>
          <t>&lt;http://purl.obolibrary.org/obo/DMBA_15875&gt;</t>
        </is>
      </c>
    </row>
    <row r="5422">
      <c r="A5422">
        <f>HYPERLINK("https://www.ebi.ac.uk/ols/ontologies/uberon/terms?iri=http://purl.obolibrary.org/obo/UBERON_0010314","structure with developmental contribution from neural crest")</f>
        <v/>
      </c>
      <c r="B5422" t="inlineStr">
        <is>
          <t>&lt;http://purl.obolibrary.org/obo/UBERON_0010314&gt;</t>
        </is>
      </c>
      <c r="C5422" t="inlineStr">
        <is>
          <t>intercalated amygdaloid nuclei</t>
        </is>
      </c>
      <c r="D5422" t="inlineStr">
        <is>
          <t>&lt;http://purl.obolibrary.org/obo/DMBA_15876&gt;</t>
        </is>
      </c>
    </row>
    <row r="5423">
      <c r="A5423">
        <f>HYPERLINK("https://www.ebi.ac.uk/ols/ontologies/uberon/terms?iri=http://purl.obolibrary.org/obo/UBERON_0010314","structure with developmental contribution from neural crest")</f>
        <v/>
      </c>
      <c r="B5423" t="inlineStr">
        <is>
          <t>&lt;http://purl.obolibrary.org/obo/UBERON_0010314&gt;</t>
        </is>
      </c>
      <c r="C5423" t="inlineStr">
        <is>
          <t>superficial stratum of AStr</t>
        </is>
      </c>
      <c r="D5423" t="inlineStr">
        <is>
          <t>&lt;http://purl.obolibrary.org/obo/DMBA_15877&gt;</t>
        </is>
      </c>
    </row>
    <row r="5424">
      <c r="A5424">
        <f>HYPERLINK("https://www.ebi.ac.uk/ols/ontologies/uberon/terms?iri=http://purl.obolibrary.org/obo/UBERON_0010314","structure with developmental contribution from neural crest")</f>
        <v/>
      </c>
      <c r="B5424" t="inlineStr">
        <is>
          <t>&lt;http://purl.obolibrary.org/obo/UBERON_0010314&gt;</t>
        </is>
      </c>
      <c r="C5424" t="inlineStr">
        <is>
          <t>pallidal amygdala</t>
        </is>
      </c>
      <c r="D5424" t="inlineStr">
        <is>
          <t>&lt;http://purl.obolibrary.org/obo/DMBA_15878&gt;</t>
        </is>
      </c>
    </row>
    <row r="5425">
      <c r="A5425">
        <f>HYPERLINK("https://www.ebi.ac.uk/ols/ontologies/uberon/terms?iri=http://purl.obolibrary.org/obo/UBERON_0010314","structure with developmental contribution from neural crest")</f>
        <v/>
      </c>
      <c r="B5425" t="inlineStr">
        <is>
          <t>&lt;http://purl.obolibrary.org/obo/UBERON_0010314&gt;</t>
        </is>
      </c>
      <c r="C5425" t="inlineStr">
        <is>
          <t>ventricular zone of APal</t>
        </is>
      </c>
      <c r="D5425" t="inlineStr">
        <is>
          <t>&lt;http://purl.obolibrary.org/obo/DMBA_15879&gt;</t>
        </is>
      </c>
    </row>
    <row r="5426">
      <c r="A5426">
        <f>HYPERLINK("https://www.ebi.ac.uk/ols/ontologies/uberon/terms?iri=http://purl.obolibrary.org/obo/UBERON_0010314","structure with developmental contribution from neural crest")</f>
        <v/>
      </c>
      <c r="B5426" t="inlineStr">
        <is>
          <t>&lt;http://purl.obolibrary.org/obo/UBERON_0010314&gt;</t>
        </is>
      </c>
      <c r="C5426" t="inlineStr">
        <is>
          <t>mantle zone of APal</t>
        </is>
      </c>
      <c r="D5426" t="inlineStr">
        <is>
          <t>&lt;http://purl.obolibrary.org/obo/DMBA_15880&gt;</t>
        </is>
      </c>
    </row>
    <row r="5427">
      <c r="A5427">
        <f>HYPERLINK("https://www.ebi.ac.uk/ols/ontologies/uberon/terms?iri=http://purl.obolibrary.org/obo/UBERON_0010314","structure with developmental contribution from neural crest")</f>
        <v/>
      </c>
      <c r="B5427" t="inlineStr">
        <is>
          <t>&lt;http://purl.obolibrary.org/obo/UBERON_0010314&gt;</t>
        </is>
      </c>
      <c r="C5427" t="inlineStr">
        <is>
          <t>periventricular stratum of APal</t>
        </is>
      </c>
      <c r="D5427" t="inlineStr">
        <is>
          <t>&lt;http://purl.obolibrary.org/obo/DMBA_15881&gt;</t>
        </is>
      </c>
    </row>
    <row r="5428">
      <c r="A5428">
        <f>HYPERLINK("https://www.ebi.ac.uk/ols/ontologies/uberon/terms?iri=http://purl.obolibrary.org/obo/UBERON_0010314","structure with developmental contribution from neural crest")</f>
        <v/>
      </c>
      <c r="B5428" t="inlineStr">
        <is>
          <t>&lt;http://purl.obolibrary.org/obo/UBERON_0010314&gt;</t>
        </is>
      </c>
      <c r="C5428" t="inlineStr">
        <is>
          <t>bed nucleus of stria terminalis, lateral amygdaloid division</t>
        </is>
      </c>
      <c r="D5428" t="inlineStr">
        <is>
          <t>&lt;http://purl.obolibrary.org/obo/DMBA_15882&gt;</t>
        </is>
      </c>
    </row>
    <row r="5429">
      <c r="A5429">
        <f>HYPERLINK("https://www.ebi.ac.uk/ols/ontologies/uberon/terms?iri=http://purl.obolibrary.org/obo/UBERON_0010314","structure with developmental contribution from neural crest")</f>
        <v/>
      </c>
      <c r="B5429" t="inlineStr">
        <is>
          <t>&lt;http://purl.obolibrary.org/obo/UBERON_0010314&gt;</t>
        </is>
      </c>
      <c r="C5429" t="inlineStr">
        <is>
          <t>intermediate stratum of APal</t>
        </is>
      </c>
      <c r="D5429" t="inlineStr">
        <is>
          <t>&lt;http://purl.obolibrary.org/obo/DMBA_15883&gt;</t>
        </is>
      </c>
    </row>
    <row r="5430">
      <c r="A5430">
        <f>HYPERLINK("https://www.ebi.ac.uk/ols/ontologies/uberon/terms?iri=http://purl.obolibrary.org/obo/UBERON_0010314","structure with developmental contribution from neural crest")</f>
        <v/>
      </c>
      <c r="B5430" t="inlineStr">
        <is>
          <t>&lt;http://purl.obolibrary.org/obo/UBERON_0010314&gt;</t>
        </is>
      </c>
      <c r="C5430" t="inlineStr">
        <is>
          <t>central amygdaloid nucleus, medial part</t>
        </is>
      </c>
      <c r="D5430" t="inlineStr">
        <is>
          <t>&lt;http://purl.obolibrary.org/obo/DMBA_15884&gt;</t>
        </is>
      </c>
    </row>
    <row r="5431">
      <c r="A5431">
        <f>HYPERLINK("https://www.ebi.ac.uk/ols/ontologies/uberon/terms?iri=http://purl.obolibrary.org/obo/UBERON_0010314","structure with developmental contribution from neural crest")</f>
        <v/>
      </c>
      <c r="B5431" t="inlineStr">
        <is>
          <t>&lt;http://purl.obolibrary.org/obo/UBERON_0010314&gt;</t>
        </is>
      </c>
      <c r="C5431" t="inlineStr">
        <is>
          <t>superficial stratum of APal</t>
        </is>
      </c>
      <c r="D5431" t="inlineStr">
        <is>
          <t>&lt;http://purl.obolibrary.org/obo/DMBA_15885&gt;</t>
        </is>
      </c>
    </row>
    <row r="5432">
      <c r="A5432">
        <f>HYPERLINK("https://www.ebi.ac.uk/ols/ontologies/uberon/terms?iri=http://purl.obolibrary.org/obo/UBERON_0010314","structure with developmental contribution from neural crest")</f>
        <v/>
      </c>
      <c r="B5432" t="inlineStr">
        <is>
          <t>&lt;http://purl.obolibrary.org/obo/UBERON_0010314&gt;</t>
        </is>
      </c>
      <c r="C5432" t="inlineStr">
        <is>
          <t>diagonal amygdala</t>
        </is>
      </c>
      <c r="D5432" t="inlineStr">
        <is>
          <t>&lt;http://purl.obolibrary.org/obo/DMBA_15886&gt;</t>
        </is>
      </c>
    </row>
    <row r="5433">
      <c r="A5433">
        <f>HYPERLINK("https://www.ebi.ac.uk/ols/ontologies/uberon/terms?iri=http://purl.obolibrary.org/obo/UBERON_0010314","structure with developmental contribution from neural crest")</f>
        <v/>
      </c>
      <c r="B5433" t="inlineStr">
        <is>
          <t>&lt;http://purl.obolibrary.org/obo/UBERON_0010314&gt;</t>
        </is>
      </c>
      <c r="C5433" t="inlineStr">
        <is>
          <t>ventricular zone of ADg</t>
        </is>
      </c>
      <c r="D5433" t="inlineStr">
        <is>
          <t>&lt;http://purl.obolibrary.org/obo/DMBA_15887&gt;</t>
        </is>
      </c>
    </row>
    <row r="5434">
      <c r="A5434">
        <f>HYPERLINK("https://www.ebi.ac.uk/ols/ontologies/uberon/terms?iri=http://purl.obolibrary.org/obo/UBERON_0010314","structure with developmental contribution from neural crest")</f>
        <v/>
      </c>
      <c r="B5434" t="inlineStr">
        <is>
          <t>&lt;http://purl.obolibrary.org/obo/UBERON_0010314&gt;</t>
        </is>
      </c>
      <c r="C5434" t="inlineStr">
        <is>
          <t>mantle zone of ADg</t>
        </is>
      </c>
      <c r="D5434" t="inlineStr">
        <is>
          <t>&lt;http://purl.obolibrary.org/obo/DMBA_15888&gt;</t>
        </is>
      </c>
    </row>
    <row r="5435">
      <c r="A5435">
        <f>HYPERLINK("https://www.ebi.ac.uk/ols/ontologies/uberon/terms?iri=http://purl.obolibrary.org/obo/UBERON_0010314","structure with developmental contribution from neural crest")</f>
        <v/>
      </c>
      <c r="B5435" t="inlineStr">
        <is>
          <t>&lt;http://purl.obolibrary.org/obo/UBERON_0010314&gt;</t>
        </is>
      </c>
      <c r="C5435" t="inlineStr">
        <is>
          <t>periventricular stratum of ADg</t>
        </is>
      </c>
      <c r="D5435" t="inlineStr">
        <is>
          <t>&lt;http://purl.obolibrary.org/obo/DMBA_15889&gt;</t>
        </is>
      </c>
    </row>
    <row r="5436">
      <c r="A5436">
        <f>HYPERLINK("https://www.ebi.ac.uk/ols/ontologies/uberon/terms?iri=http://purl.obolibrary.org/obo/UBERON_0010314","structure with developmental contribution from neural crest")</f>
        <v/>
      </c>
      <c r="B5436" t="inlineStr">
        <is>
          <t>&lt;http://purl.obolibrary.org/obo/UBERON_0010314&gt;</t>
        </is>
      </c>
      <c r="C5436" t="inlineStr">
        <is>
          <t>bed nucleus of the stria terminalis, medial amygdaloid division</t>
        </is>
      </c>
      <c r="D5436" t="inlineStr">
        <is>
          <t>&lt;http://purl.obolibrary.org/obo/DMBA_15890&gt;</t>
        </is>
      </c>
    </row>
    <row r="5437">
      <c r="A5437">
        <f>HYPERLINK("https://www.ebi.ac.uk/ols/ontologies/uberon/terms?iri=http://purl.obolibrary.org/obo/UBERON_0010314","structure with developmental contribution from neural crest")</f>
        <v/>
      </c>
      <c r="B5437" t="inlineStr">
        <is>
          <t>&lt;http://purl.obolibrary.org/obo/UBERON_0010314&gt;</t>
        </is>
      </c>
      <c r="C5437" t="inlineStr">
        <is>
          <t>intermediate stratum of ADg</t>
        </is>
      </c>
      <c r="D5437" t="inlineStr">
        <is>
          <t>&lt;http://purl.obolibrary.org/obo/DMBA_15891&gt;</t>
        </is>
      </c>
    </row>
    <row r="5438">
      <c r="A5438">
        <f>HYPERLINK("https://www.ebi.ac.uk/ols/ontologies/uberon/terms?iri=http://purl.obolibrary.org/obo/UBERON_0010314","structure with developmental contribution from neural crest")</f>
        <v/>
      </c>
      <c r="B5438" t="inlineStr">
        <is>
          <t>&lt;http://purl.obolibrary.org/obo/UBERON_0010314&gt;</t>
        </is>
      </c>
      <c r="C5438" t="inlineStr">
        <is>
          <t>superficial stratum of ADg</t>
        </is>
      </c>
      <c r="D5438" t="inlineStr">
        <is>
          <t>&lt;http://purl.obolibrary.org/obo/DMBA_15892&gt;</t>
        </is>
      </c>
    </row>
    <row r="5439">
      <c r="A5439">
        <f>HYPERLINK("https://www.ebi.ac.uk/ols/ontologies/uberon/terms?iri=http://purl.obolibrary.org/obo/UBERON_0010314","structure with developmental contribution from neural crest")</f>
        <v/>
      </c>
      <c r="B5439" t="inlineStr">
        <is>
          <t>&lt;http://purl.obolibrary.org/obo/UBERON_0010314&gt;</t>
        </is>
      </c>
      <c r="C5439" t="inlineStr">
        <is>
          <t>hypothalamic amygdala</t>
        </is>
      </c>
      <c r="D5439" t="inlineStr">
        <is>
          <t>&lt;http://purl.obolibrary.org/obo/DMBA_15893&gt;</t>
        </is>
      </c>
    </row>
    <row r="5440">
      <c r="A5440">
        <f>HYPERLINK("https://www.ebi.ac.uk/ols/ontologies/uberon/terms?iri=http://purl.obolibrary.org/obo/UBERON_0010314","structure with developmental contribution from neural crest")</f>
        <v/>
      </c>
      <c r="B5440" t="inlineStr">
        <is>
          <t>&lt;http://purl.obolibrary.org/obo/UBERON_0010314&gt;</t>
        </is>
      </c>
      <c r="C5440" t="inlineStr">
        <is>
          <t>ventricular zone of AHy</t>
        </is>
      </c>
      <c r="D5440" t="inlineStr">
        <is>
          <t>&lt;http://purl.obolibrary.org/obo/DMBA_15894&gt;</t>
        </is>
      </c>
    </row>
    <row r="5441">
      <c r="A5441">
        <f>HYPERLINK("https://www.ebi.ac.uk/ols/ontologies/uberon/terms?iri=http://purl.obolibrary.org/obo/UBERON_0010314","structure with developmental contribution from neural crest")</f>
        <v/>
      </c>
      <c r="B5441" t="inlineStr">
        <is>
          <t>&lt;http://purl.obolibrary.org/obo/UBERON_0010314&gt;</t>
        </is>
      </c>
      <c r="C5441" t="inlineStr">
        <is>
          <t>mantle zone of AHy</t>
        </is>
      </c>
      <c r="D5441" t="inlineStr">
        <is>
          <t>&lt;http://purl.obolibrary.org/obo/DMBA_15895&gt;</t>
        </is>
      </c>
    </row>
    <row r="5442">
      <c r="A5442">
        <f>HYPERLINK("https://www.ebi.ac.uk/ols/ontologies/uberon/terms?iri=http://purl.obolibrary.org/obo/UBERON_0010314","structure with developmental contribution from neural crest")</f>
        <v/>
      </c>
      <c r="B5442" t="inlineStr">
        <is>
          <t>&lt;http://purl.obolibrary.org/obo/UBERON_0010314&gt;</t>
        </is>
      </c>
      <c r="C5442" t="inlineStr">
        <is>
          <t>periventricular stratum of AHy</t>
        </is>
      </c>
      <c r="D5442" t="inlineStr">
        <is>
          <t>&lt;http://purl.obolibrary.org/obo/DMBA_15896&gt;</t>
        </is>
      </c>
    </row>
    <row r="5443">
      <c r="A5443">
        <f>HYPERLINK("https://www.ebi.ac.uk/ols/ontologies/uberon/terms?iri=http://purl.obolibrary.org/obo/UBERON_0010314","structure with developmental contribution from neural crest")</f>
        <v/>
      </c>
      <c r="B5443" t="inlineStr">
        <is>
          <t>&lt;http://purl.obolibrary.org/obo/UBERON_0010314&gt;</t>
        </is>
      </c>
      <c r="C5443" t="inlineStr">
        <is>
          <t>intermediate stratum of AHy</t>
        </is>
      </c>
      <c r="D5443" t="inlineStr">
        <is>
          <t>&lt;http://purl.obolibrary.org/obo/DMBA_15897&gt;</t>
        </is>
      </c>
    </row>
    <row r="5444">
      <c r="A5444">
        <f>HYPERLINK("https://www.ebi.ac.uk/ols/ontologies/uberon/terms?iri=http://purl.obolibrary.org/obo/UBERON_0010314","structure with developmental contribution from neural crest")</f>
        <v/>
      </c>
      <c r="B5444" t="inlineStr">
        <is>
          <t>&lt;http://purl.obolibrary.org/obo/UBERON_0010314&gt;</t>
        </is>
      </c>
      <c r="C5444" t="inlineStr">
        <is>
          <t>superficial stratum of AHy</t>
        </is>
      </c>
      <c r="D5444" t="inlineStr">
        <is>
          <t>&lt;http://purl.obolibrary.org/obo/DMBA_15898&gt;</t>
        </is>
      </c>
    </row>
    <row r="5445">
      <c r="A5445">
        <f>HYPERLINK("https://www.ebi.ac.uk/ols/ontologies/uberon/terms?iri=http://purl.obolibrary.org/obo/UBERON_0010314","structure with developmental contribution from neural crest")</f>
        <v/>
      </c>
      <c r="B5445" t="inlineStr">
        <is>
          <t>&lt;http://purl.obolibrary.org/obo/UBERON_0010314&gt;</t>
        </is>
      </c>
      <c r="C5445" t="inlineStr">
        <is>
          <t>medial amygdala, posterodorsal part</t>
        </is>
      </c>
      <c r="D5445" t="inlineStr">
        <is>
          <t>&lt;http://purl.obolibrary.org/obo/DMBA_15899&gt;</t>
        </is>
      </c>
    </row>
    <row r="5446">
      <c r="A5446">
        <f>HYPERLINK("https://www.ebi.ac.uk/ols/ontologies/uberon/terms?iri=http://purl.obolibrary.org/obo/UBERON_0010314","structure with developmental contribution from neural crest")</f>
        <v/>
      </c>
      <c r="B5446" t="inlineStr">
        <is>
          <t>&lt;http://purl.obolibrary.org/obo/UBERON_0010314&gt;</t>
        </is>
      </c>
      <c r="C5446" t="inlineStr">
        <is>
          <t>medial amygdala, posteroventral part</t>
        </is>
      </c>
      <c r="D5446" t="inlineStr">
        <is>
          <t>&lt;http://purl.obolibrary.org/obo/DMBA_15900&gt;</t>
        </is>
      </c>
    </row>
    <row r="5447">
      <c r="A5447">
        <f>HYPERLINK("https://www.ebi.ac.uk/ols/ontologies/uberon/terms?iri=http://purl.obolibrary.org/obo/UBERON_0010314","structure with developmental contribution from neural crest")</f>
        <v/>
      </c>
      <c r="B5447" t="inlineStr">
        <is>
          <t>&lt;http://purl.obolibrary.org/obo/UBERON_0010314&gt;</t>
        </is>
      </c>
      <c r="C5447" t="inlineStr">
        <is>
          <t>medial amygdala, anterodorsal part</t>
        </is>
      </c>
      <c r="D5447" t="inlineStr">
        <is>
          <t>&lt;http://purl.obolibrary.org/obo/DMBA_15901&gt;</t>
        </is>
      </c>
    </row>
    <row r="5448">
      <c r="A5448">
        <f>HYPERLINK("https://www.ebi.ac.uk/ols/ontologies/uberon/terms?iri=http://purl.obolibrary.org/obo/UBERON_0010314","structure with developmental contribution from neural crest")</f>
        <v/>
      </c>
      <c r="B5448" t="inlineStr">
        <is>
          <t>&lt;http://purl.obolibrary.org/obo/UBERON_0010314&gt;</t>
        </is>
      </c>
      <c r="C5448" t="inlineStr">
        <is>
          <t>medial amygdala, anteroventral part</t>
        </is>
      </c>
      <c r="D5448" t="inlineStr">
        <is>
          <t>&lt;http://purl.obolibrary.org/obo/DMBA_15902&gt;</t>
        </is>
      </c>
    </row>
    <row r="5449">
      <c r="A5449">
        <f>HYPERLINK("https://www.ebi.ac.uk/ols/ontologies/uberon/terms?iri=http://purl.obolibrary.org/obo/UBERON_0010314","structure with developmental contribution from neural crest")</f>
        <v/>
      </c>
      <c r="B5449" t="inlineStr">
        <is>
          <t>&lt;http://purl.obolibrary.org/obo/UBERON_0010314&gt;</t>
        </is>
      </c>
      <c r="C5449" t="inlineStr">
        <is>
          <t>olfactory bulb, principal part</t>
        </is>
      </c>
      <c r="D5449" t="inlineStr">
        <is>
          <t>&lt;http://purl.obolibrary.org/obo/DMBA_15905&gt;</t>
        </is>
      </c>
    </row>
    <row r="5450">
      <c r="A5450">
        <f>HYPERLINK("https://www.ebi.ac.uk/ols/ontologies/uberon/terms?iri=http://purl.obolibrary.org/obo/UBERON_0010314","structure with developmental contribution from neural crest")</f>
        <v/>
      </c>
      <c r="B5450" t="inlineStr">
        <is>
          <t>&lt;http://purl.obolibrary.org/obo/UBERON_0010314&gt;</t>
        </is>
      </c>
      <c r="C5450" t="inlineStr">
        <is>
          <t>ventricular zone of OB</t>
        </is>
      </c>
      <c r="D5450" t="inlineStr">
        <is>
          <t>&lt;http://purl.obolibrary.org/obo/DMBA_15906&gt;</t>
        </is>
      </c>
    </row>
    <row r="5451">
      <c r="A5451">
        <f>HYPERLINK("https://www.ebi.ac.uk/ols/ontologies/uberon/terms?iri=http://purl.obolibrary.org/obo/UBERON_0010314","structure with developmental contribution from neural crest")</f>
        <v/>
      </c>
      <c r="B5451" t="inlineStr">
        <is>
          <t>&lt;http://purl.obolibrary.org/obo/UBERON_0010314&gt;</t>
        </is>
      </c>
      <c r="C5451" t="inlineStr">
        <is>
          <t>mantle zone of OB</t>
        </is>
      </c>
      <c r="D5451" t="inlineStr">
        <is>
          <t>&lt;http://purl.obolibrary.org/obo/DMBA_15907&gt;</t>
        </is>
      </c>
    </row>
    <row r="5452">
      <c r="A5452">
        <f>HYPERLINK("https://www.ebi.ac.uk/ols/ontologies/uberon/terms?iri=http://purl.obolibrary.org/obo/UBERON_0010314","structure with developmental contribution from neural crest")</f>
        <v/>
      </c>
      <c r="B5452" t="inlineStr">
        <is>
          <t>&lt;http://purl.obolibrary.org/obo/UBERON_0010314&gt;</t>
        </is>
      </c>
      <c r="C5452" t="inlineStr">
        <is>
          <t>periventricular stratum of OB</t>
        </is>
      </c>
      <c r="D5452" t="inlineStr">
        <is>
          <t>&lt;http://purl.obolibrary.org/obo/DMBA_15908&gt;</t>
        </is>
      </c>
    </row>
    <row r="5453">
      <c r="A5453">
        <f>HYPERLINK("https://www.ebi.ac.uk/ols/ontologies/uberon/terms?iri=http://purl.obolibrary.org/obo/UBERON_0010314","structure with developmental contribution from neural crest")</f>
        <v/>
      </c>
      <c r="B5453" t="inlineStr">
        <is>
          <t>&lt;http://purl.obolibrary.org/obo/UBERON_0010314&gt;</t>
        </is>
      </c>
      <c r="C5453" t="inlineStr">
        <is>
          <t>OB granular layer</t>
        </is>
      </c>
      <c r="D5453" t="inlineStr">
        <is>
          <t>&lt;http://purl.obolibrary.org/obo/DMBA_15909&gt;</t>
        </is>
      </c>
    </row>
    <row r="5454">
      <c r="A5454">
        <f>HYPERLINK("https://www.ebi.ac.uk/ols/ontologies/uberon/terms?iri=http://purl.obolibrary.org/obo/UBERON_0010314","structure with developmental contribution from neural crest")</f>
        <v/>
      </c>
      <c r="B5454" t="inlineStr">
        <is>
          <t>&lt;http://purl.obolibrary.org/obo/UBERON_0010314&gt;</t>
        </is>
      </c>
      <c r="C5454" t="inlineStr">
        <is>
          <t>OB inner plexiform layer</t>
        </is>
      </c>
      <c r="D5454" t="inlineStr">
        <is>
          <t>&lt;http://purl.obolibrary.org/obo/DMBA_15910&gt;</t>
        </is>
      </c>
    </row>
    <row r="5455">
      <c r="A5455">
        <f>HYPERLINK("https://www.ebi.ac.uk/ols/ontologies/uberon/terms?iri=http://purl.obolibrary.org/obo/UBERON_0010314","structure with developmental contribution from neural crest")</f>
        <v/>
      </c>
      <c r="B5455" t="inlineStr">
        <is>
          <t>&lt;http://purl.obolibrary.org/obo/UBERON_0010314&gt;</t>
        </is>
      </c>
      <c r="C5455" t="inlineStr">
        <is>
          <t>intermediate stratum of OB</t>
        </is>
      </c>
      <c r="D5455" t="inlineStr">
        <is>
          <t>&lt;http://purl.obolibrary.org/obo/DMBA_15911&gt;</t>
        </is>
      </c>
    </row>
    <row r="5456">
      <c r="A5456">
        <f>HYPERLINK("https://www.ebi.ac.uk/ols/ontologies/uberon/terms?iri=http://purl.obolibrary.org/obo/UBERON_0010314","structure with developmental contribution from neural crest")</f>
        <v/>
      </c>
      <c r="B5456" t="inlineStr">
        <is>
          <t>&lt;http://purl.obolibrary.org/obo/UBERON_0010314&gt;</t>
        </is>
      </c>
      <c r="C5456" t="inlineStr">
        <is>
          <t>OB mitral cell layer</t>
        </is>
      </c>
      <c r="D5456" t="inlineStr">
        <is>
          <t>&lt;http://purl.obolibrary.org/obo/DMBA_15912&gt;</t>
        </is>
      </c>
    </row>
    <row r="5457">
      <c r="A5457">
        <f>HYPERLINK("https://www.ebi.ac.uk/ols/ontologies/uberon/terms?iri=http://purl.obolibrary.org/obo/UBERON_0010314","structure with developmental contribution from neural crest")</f>
        <v/>
      </c>
      <c r="B5457" t="inlineStr">
        <is>
          <t>&lt;http://purl.obolibrary.org/obo/UBERON_0010314&gt;</t>
        </is>
      </c>
      <c r="C5457" t="inlineStr">
        <is>
          <t>OB outer plexiform layer</t>
        </is>
      </c>
      <c r="D5457" t="inlineStr">
        <is>
          <t>&lt;http://purl.obolibrary.org/obo/DMBA_15913&gt;</t>
        </is>
      </c>
    </row>
    <row r="5458">
      <c r="A5458">
        <f>HYPERLINK("https://www.ebi.ac.uk/ols/ontologies/uberon/terms?iri=http://purl.obolibrary.org/obo/UBERON_0010314","structure with developmental contribution from neural crest")</f>
        <v/>
      </c>
      <c r="B5458" t="inlineStr">
        <is>
          <t>&lt;http://purl.obolibrary.org/obo/UBERON_0010314&gt;</t>
        </is>
      </c>
      <c r="C5458" t="inlineStr">
        <is>
          <t>superficial stratum of OB</t>
        </is>
      </c>
      <c r="D5458" t="inlineStr">
        <is>
          <t>&lt;http://purl.obolibrary.org/obo/DMBA_15914&gt;</t>
        </is>
      </c>
    </row>
    <row r="5459">
      <c r="A5459">
        <f>HYPERLINK("https://www.ebi.ac.uk/ols/ontologies/uberon/terms?iri=http://purl.obolibrary.org/obo/UBERON_0010314","structure with developmental contribution from neural crest")</f>
        <v/>
      </c>
      <c r="B5459" t="inlineStr">
        <is>
          <t>&lt;http://purl.obolibrary.org/obo/UBERON_0010314&gt;</t>
        </is>
      </c>
      <c r="C5459" t="inlineStr">
        <is>
          <t>OB glomerular layer</t>
        </is>
      </c>
      <c r="D5459" t="inlineStr">
        <is>
          <t>&lt;http://purl.obolibrary.org/obo/DMBA_15915&gt;</t>
        </is>
      </c>
    </row>
    <row r="5460">
      <c r="A5460">
        <f>HYPERLINK("https://www.ebi.ac.uk/ols/ontologies/uberon/terms?iri=http://purl.obolibrary.org/obo/UBERON_0010314","structure with developmental contribution from neural crest")</f>
        <v/>
      </c>
      <c r="B5460" t="inlineStr">
        <is>
          <t>&lt;http://purl.obolibrary.org/obo/UBERON_0010314&gt;</t>
        </is>
      </c>
      <c r="C5460" t="inlineStr">
        <is>
          <t>OB olfactory fiber layer</t>
        </is>
      </c>
      <c r="D5460" t="inlineStr">
        <is>
          <t>&lt;http://purl.obolibrary.org/obo/DMBA_15916&gt;</t>
        </is>
      </c>
    </row>
    <row r="5461">
      <c r="A5461">
        <f>HYPERLINK("https://www.ebi.ac.uk/ols/ontologies/uberon/terms?iri=http://purl.obolibrary.org/obo/UBERON_0010314","structure with developmental contribution from neural crest")</f>
        <v/>
      </c>
      <c r="B5461" t="inlineStr">
        <is>
          <t>&lt;http://purl.obolibrary.org/obo/UBERON_0010314&gt;</t>
        </is>
      </c>
      <c r="C5461" t="inlineStr">
        <is>
          <t>anterior olfactory area, ventral part</t>
        </is>
      </c>
      <c r="D5461" t="inlineStr">
        <is>
          <t>&lt;http://purl.obolibrary.org/obo/DMBA_15917&gt;</t>
        </is>
      </c>
    </row>
    <row r="5462">
      <c r="A5462">
        <f>HYPERLINK("https://www.ebi.ac.uk/ols/ontologies/uberon/terms?iri=http://purl.obolibrary.org/obo/UBERON_0010314","structure with developmental contribution from neural crest")</f>
        <v/>
      </c>
      <c r="B5462" t="inlineStr">
        <is>
          <t>&lt;http://purl.obolibrary.org/obo/UBERON_0010314&gt;</t>
        </is>
      </c>
      <c r="C5462" t="inlineStr">
        <is>
          <t>ventricular zone of AOV</t>
        </is>
      </c>
      <c r="D5462" t="inlineStr">
        <is>
          <t>&lt;http://purl.obolibrary.org/obo/DMBA_15918&gt;</t>
        </is>
      </c>
    </row>
    <row r="5463">
      <c r="A5463">
        <f>HYPERLINK("https://www.ebi.ac.uk/ols/ontologies/uberon/terms?iri=http://purl.obolibrary.org/obo/UBERON_0010314","structure with developmental contribution from neural crest")</f>
        <v/>
      </c>
      <c r="B5463" t="inlineStr">
        <is>
          <t>&lt;http://purl.obolibrary.org/obo/UBERON_0010314&gt;</t>
        </is>
      </c>
      <c r="C5463" t="inlineStr">
        <is>
          <t>mantle zone of AOV</t>
        </is>
      </c>
      <c r="D5463" t="inlineStr">
        <is>
          <t>&lt;http://purl.obolibrary.org/obo/DMBA_15919&gt;</t>
        </is>
      </c>
    </row>
    <row r="5464">
      <c r="A5464">
        <f>HYPERLINK("https://www.ebi.ac.uk/ols/ontologies/uberon/terms?iri=http://purl.obolibrary.org/obo/UBERON_0010314","structure with developmental contribution from neural crest")</f>
        <v/>
      </c>
      <c r="B5464" t="inlineStr">
        <is>
          <t>&lt;http://purl.obolibrary.org/obo/UBERON_0010314&gt;</t>
        </is>
      </c>
      <c r="C5464" t="inlineStr">
        <is>
          <t>periventricular stratum of AOV</t>
        </is>
      </c>
      <c r="D5464" t="inlineStr">
        <is>
          <t>&lt;http://purl.obolibrary.org/obo/DMBA_15920&gt;</t>
        </is>
      </c>
    </row>
    <row r="5465">
      <c r="A5465">
        <f>HYPERLINK("https://www.ebi.ac.uk/ols/ontologies/uberon/terms?iri=http://purl.obolibrary.org/obo/UBERON_0010314","structure with developmental contribution from neural crest")</f>
        <v/>
      </c>
      <c r="B5465" t="inlineStr">
        <is>
          <t>&lt;http://purl.obolibrary.org/obo/UBERON_0010314&gt;</t>
        </is>
      </c>
      <c r="C5465" t="inlineStr">
        <is>
          <t>intermediate stratum of AOV</t>
        </is>
      </c>
      <c r="D5465" t="inlineStr">
        <is>
          <t>&lt;http://purl.obolibrary.org/obo/DMBA_15921&gt;</t>
        </is>
      </c>
    </row>
    <row r="5466">
      <c r="A5466">
        <f>HYPERLINK("https://www.ebi.ac.uk/ols/ontologies/uberon/terms?iri=http://purl.obolibrary.org/obo/UBERON_0010314","structure with developmental contribution from neural crest")</f>
        <v/>
      </c>
      <c r="B5466" t="inlineStr">
        <is>
          <t>&lt;http://purl.obolibrary.org/obo/UBERON_0010314&gt;</t>
        </is>
      </c>
      <c r="C5466" t="inlineStr">
        <is>
          <t>superficial stratum of AOV</t>
        </is>
      </c>
      <c r="D5466" t="inlineStr">
        <is>
          <t>&lt;http://purl.obolibrary.org/obo/DMBA_15922&gt;</t>
        </is>
      </c>
    </row>
    <row r="5467">
      <c r="A5467">
        <f>HYPERLINK("https://www.ebi.ac.uk/ols/ontologies/uberon/terms?iri=http://purl.obolibrary.org/obo/UBERON_0010314","structure with developmental contribution from neural crest")</f>
        <v/>
      </c>
      <c r="B5467" t="inlineStr">
        <is>
          <t>&lt;http://purl.obolibrary.org/obo/UBERON_0010314&gt;</t>
        </is>
      </c>
      <c r="C5467" t="inlineStr">
        <is>
          <t>layer 1 of AOV cortex</t>
        </is>
      </c>
      <c r="D5467" t="inlineStr">
        <is>
          <t>&lt;http://purl.obolibrary.org/obo/DMBA_15923&gt;</t>
        </is>
      </c>
    </row>
    <row r="5468">
      <c r="A5468">
        <f>HYPERLINK("https://www.ebi.ac.uk/ols/ontologies/uberon/terms?iri=http://purl.obolibrary.org/obo/UBERON_0010314","structure with developmental contribution from neural crest")</f>
        <v/>
      </c>
      <c r="B5468" t="inlineStr">
        <is>
          <t>&lt;http://purl.obolibrary.org/obo/UBERON_0010314&gt;</t>
        </is>
      </c>
      <c r="C5468" t="inlineStr">
        <is>
          <t>layer 2 of AOV cortex</t>
        </is>
      </c>
      <c r="D5468" t="inlineStr">
        <is>
          <t>&lt;http://purl.obolibrary.org/obo/DMBA_15924&gt;</t>
        </is>
      </c>
    </row>
    <row r="5469">
      <c r="A5469">
        <f>HYPERLINK("https://www.ebi.ac.uk/ols/ontologies/uberon/terms?iri=http://purl.obolibrary.org/obo/UBERON_0010314","structure with developmental contribution from neural crest")</f>
        <v/>
      </c>
      <c r="B5469" t="inlineStr">
        <is>
          <t>&lt;http://purl.obolibrary.org/obo/UBERON_0010314&gt;</t>
        </is>
      </c>
      <c r="C5469" t="inlineStr">
        <is>
          <t>layer 3 of AOV cortex</t>
        </is>
      </c>
      <c r="D5469" t="inlineStr">
        <is>
          <t>&lt;http://purl.obolibrary.org/obo/DMBA_15925&gt;</t>
        </is>
      </c>
    </row>
    <row r="5470">
      <c r="A5470">
        <f>HYPERLINK("https://www.ebi.ac.uk/ols/ontologies/uberon/terms?iri=http://purl.obolibrary.org/obo/UBERON_0010314","structure with developmental contribution from neural crest")</f>
        <v/>
      </c>
      <c r="B5470" t="inlineStr">
        <is>
          <t>&lt;http://purl.obolibrary.org/obo/UBERON_0010314&gt;</t>
        </is>
      </c>
      <c r="C5470" t="inlineStr">
        <is>
          <t>external part of AOV</t>
        </is>
      </c>
      <c r="D5470" t="inlineStr">
        <is>
          <t>&lt;http://purl.obolibrary.org/obo/DMBA_15926&gt;</t>
        </is>
      </c>
    </row>
    <row r="5471">
      <c r="A5471">
        <f>HYPERLINK("https://www.ebi.ac.uk/ols/ontologies/uberon/terms?iri=http://purl.obolibrary.org/obo/UBERON_0010314","structure with developmental contribution from neural crest")</f>
        <v/>
      </c>
      <c r="B5471" t="inlineStr">
        <is>
          <t>&lt;http://purl.obolibrary.org/obo/UBERON_0010314&gt;</t>
        </is>
      </c>
      <c r="C5471" t="inlineStr">
        <is>
          <t>navicular nucleus</t>
        </is>
      </c>
      <c r="D5471" t="inlineStr">
        <is>
          <t>&lt;http://purl.obolibrary.org/obo/DMBA_15927&gt;</t>
        </is>
      </c>
    </row>
    <row r="5472">
      <c r="A5472">
        <f>HYPERLINK("https://www.ebi.ac.uk/ols/ontologies/uberon/terms?iri=http://purl.obolibrary.org/obo/UBERON_0010314","structure with developmental contribution from neural crest")</f>
        <v/>
      </c>
      <c r="B5472" t="inlineStr">
        <is>
          <t>&lt;http://purl.obolibrary.org/obo/UBERON_0010314&gt;</t>
        </is>
      </c>
      <c r="C5472" t="inlineStr">
        <is>
          <t>ventropallial prepiriform area</t>
        </is>
      </c>
      <c r="D5472" t="inlineStr">
        <is>
          <t>&lt;http://purl.obolibrary.org/obo/DMBA_15928&gt;</t>
        </is>
      </c>
    </row>
    <row r="5473">
      <c r="A5473">
        <f>HYPERLINK("https://www.ebi.ac.uk/ols/ontologies/uberon/terms?iri=http://purl.obolibrary.org/obo/UBERON_0010314","structure with developmental contribution from neural crest")</f>
        <v/>
      </c>
      <c r="B5473" t="inlineStr">
        <is>
          <t>&lt;http://purl.obolibrary.org/obo/UBERON_0010314&gt;</t>
        </is>
      </c>
      <c r="C5473" t="inlineStr">
        <is>
          <t>ventricular zone of VPrP</t>
        </is>
      </c>
      <c r="D5473" t="inlineStr">
        <is>
          <t>&lt;http://purl.obolibrary.org/obo/DMBA_15929&gt;</t>
        </is>
      </c>
    </row>
    <row r="5474">
      <c r="A5474">
        <f>HYPERLINK("https://www.ebi.ac.uk/ols/ontologies/uberon/terms?iri=http://purl.obolibrary.org/obo/UBERON_0010314","structure with developmental contribution from neural crest")</f>
        <v/>
      </c>
      <c r="B5474" t="inlineStr">
        <is>
          <t>&lt;http://purl.obolibrary.org/obo/UBERON_0010314&gt;</t>
        </is>
      </c>
      <c r="C5474" t="inlineStr">
        <is>
          <t>mantle zone of VPrP</t>
        </is>
      </c>
      <c r="D5474" t="inlineStr">
        <is>
          <t>&lt;http://purl.obolibrary.org/obo/DMBA_15930&gt;</t>
        </is>
      </c>
    </row>
    <row r="5475">
      <c r="A5475">
        <f>HYPERLINK("https://www.ebi.ac.uk/ols/ontologies/uberon/terms?iri=http://purl.obolibrary.org/obo/UBERON_0010314","structure with developmental contribution from neural crest")</f>
        <v/>
      </c>
      <c r="B5475" t="inlineStr">
        <is>
          <t>&lt;http://purl.obolibrary.org/obo/UBERON_0010314&gt;</t>
        </is>
      </c>
      <c r="C5475" t="inlineStr">
        <is>
          <t>periventricular stratum of VPrP</t>
        </is>
      </c>
      <c r="D5475" t="inlineStr">
        <is>
          <t>&lt;http://purl.obolibrary.org/obo/DMBA_15931&gt;</t>
        </is>
      </c>
    </row>
    <row r="5476">
      <c r="A5476">
        <f>HYPERLINK("https://www.ebi.ac.uk/ols/ontologies/uberon/terms?iri=http://purl.obolibrary.org/obo/UBERON_0010314","structure with developmental contribution from neural crest")</f>
        <v/>
      </c>
      <c r="B5476" t="inlineStr">
        <is>
          <t>&lt;http://purl.obolibrary.org/obo/UBERON_0010314&gt;</t>
        </is>
      </c>
      <c r="C5476" t="inlineStr">
        <is>
          <t>intermediate stratum of VPrP</t>
        </is>
      </c>
      <c r="D5476" t="inlineStr">
        <is>
          <t>&lt;http://purl.obolibrary.org/obo/DMBA_15932&gt;</t>
        </is>
      </c>
    </row>
    <row r="5477">
      <c r="A5477">
        <f>HYPERLINK("https://www.ebi.ac.uk/ols/ontologies/uberon/terms?iri=http://purl.obolibrary.org/obo/UBERON_0010314","structure with developmental contribution from neural crest")</f>
        <v/>
      </c>
      <c r="B5477" t="inlineStr">
        <is>
          <t>&lt;http://purl.obolibrary.org/obo/UBERON_0010314&gt;</t>
        </is>
      </c>
      <c r="C5477" t="inlineStr">
        <is>
          <t>bed nucleus of the external capsule</t>
        </is>
      </c>
      <c r="D5477" t="inlineStr">
        <is>
          <t>&lt;http://purl.obolibrary.org/obo/DMBA_15933&gt;</t>
        </is>
      </c>
    </row>
    <row r="5478">
      <c r="A5478">
        <f>HYPERLINK("https://www.ebi.ac.uk/ols/ontologies/uberon/terms?iri=http://purl.obolibrary.org/obo/UBERON_0010314","structure with developmental contribution from neural crest")</f>
        <v/>
      </c>
      <c r="B5478" t="inlineStr">
        <is>
          <t>&lt;http://purl.obolibrary.org/obo/UBERON_0010314&gt;</t>
        </is>
      </c>
      <c r="C5478" t="inlineStr">
        <is>
          <t>dorsal endopiriform nucleus</t>
        </is>
      </c>
      <c r="D5478" t="inlineStr">
        <is>
          <t>&lt;http://purl.obolibrary.org/obo/DMBA_15934&gt;</t>
        </is>
      </c>
    </row>
    <row r="5479">
      <c r="A5479">
        <f>HYPERLINK("https://www.ebi.ac.uk/ols/ontologies/uberon/terms?iri=http://purl.obolibrary.org/obo/UBERON_0010314","structure with developmental contribution from neural crest")</f>
        <v/>
      </c>
      <c r="B5479" t="inlineStr">
        <is>
          <t>&lt;http://purl.obolibrary.org/obo/UBERON_0010314&gt;</t>
        </is>
      </c>
      <c r="C5479" t="inlineStr">
        <is>
          <t>ventral endopiriform nucleus</t>
        </is>
      </c>
      <c r="D5479" t="inlineStr">
        <is>
          <t>&lt;http://purl.obolibrary.org/obo/DMBA_15935&gt;</t>
        </is>
      </c>
    </row>
    <row r="5480">
      <c r="A5480">
        <f>HYPERLINK("https://www.ebi.ac.uk/ols/ontologies/uberon/terms?iri=http://purl.obolibrary.org/obo/UBERON_0010314","structure with developmental contribution from neural crest")</f>
        <v/>
      </c>
      <c r="B5480" t="inlineStr">
        <is>
          <t>&lt;http://purl.obolibrary.org/obo/UBERON_0010314&gt;</t>
        </is>
      </c>
      <c r="C5480" t="inlineStr">
        <is>
          <t>superficial stratum of VPrP</t>
        </is>
      </c>
      <c r="D5480" t="inlineStr">
        <is>
          <t>&lt;http://purl.obolibrary.org/obo/DMBA_15936&gt;</t>
        </is>
      </c>
    </row>
    <row r="5481">
      <c r="A5481">
        <f>HYPERLINK("https://www.ebi.ac.uk/ols/ontologies/uberon/terms?iri=http://purl.obolibrary.org/obo/UBERON_0010314","structure with developmental contribution from neural crest")</f>
        <v/>
      </c>
      <c r="B5481" t="inlineStr">
        <is>
          <t>&lt;http://purl.obolibrary.org/obo/UBERON_0010314&gt;</t>
        </is>
      </c>
      <c r="C5481" t="inlineStr">
        <is>
          <t>layer 1 of VPrP cortex</t>
        </is>
      </c>
      <c r="D5481" t="inlineStr">
        <is>
          <t>&lt;http://purl.obolibrary.org/obo/DMBA_15937&gt;</t>
        </is>
      </c>
    </row>
    <row r="5482">
      <c r="A5482">
        <f>HYPERLINK("https://www.ebi.ac.uk/ols/ontologies/uberon/terms?iri=http://purl.obolibrary.org/obo/UBERON_0010314","structure with developmental contribution from neural crest")</f>
        <v/>
      </c>
      <c r="B5482" t="inlineStr">
        <is>
          <t>&lt;http://purl.obolibrary.org/obo/UBERON_0010314&gt;</t>
        </is>
      </c>
      <c r="C5482" t="inlineStr">
        <is>
          <t>layer 2 of VPrP cortex</t>
        </is>
      </c>
      <c r="D5482" t="inlineStr">
        <is>
          <t>&lt;http://purl.obolibrary.org/obo/DMBA_15938&gt;</t>
        </is>
      </c>
    </row>
    <row r="5483">
      <c r="A5483">
        <f>HYPERLINK("https://www.ebi.ac.uk/ols/ontologies/uberon/terms?iri=http://purl.obolibrary.org/obo/UBERON_0010314","structure with developmental contribution from neural crest")</f>
        <v/>
      </c>
      <c r="B5483" t="inlineStr">
        <is>
          <t>&lt;http://purl.obolibrary.org/obo/UBERON_0010314&gt;</t>
        </is>
      </c>
      <c r="C5483" t="inlineStr">
        <is>
          <t>layer 3 of VPrP cortex</t>
        </is>
      </c>
      <c r="D5483" t="inlineStr">
        <is>
          <t>&lt;http://purl.obolibrary.org/obo/DMBA_15939&gt;</t>
        </is>
      </c>
    </row>
    <row r="5484">
      <c r="A5484">
        <f>HYPERLINK("https://www.ebi.ac.uk/ols/ontologies/uberon/terms?iri=http://purl.obolibrary.org/obo/UBERON_0010314","structure with developmental contribution from neural crest")</f>
        <v/>
      </c>
      <c r="B5484" t="inlineStr">
        <is>
          <t>&lt;http://purl.obolibrary.org/obo/UBERON_0010314&gt;</t>
        </is>
      </c>
      <c r="C5484" t="inlineStr">
        <is>
          <t>ventropallial amygdalopiriform area</t>
        </is>
      </c>
      <c r="D5484" t="inlineStr">
        <is>
          <t>&lt;http://purl.obolibrary.org/obo/DMBA_15940&gt;</t>
        </is>
      </c>
    </row>
    <row r="5485">
      <c r="A5485">
        <f>HYPERLINK("https://www.ebi.ac.uk/ols/ontologies/uberon/terms?iri=http://purl.obolibrary.org/obo/UBERON_0010314","structure with developmental contribution from neural crest")</f>
        <v/>
      </c>
      <c r="B5485" t="inlineStr">
        <is>
          <t>&lt;http://purl.obolibrary.org/obo/UBERON_0010314&gt;</t>
        </is>
      </c>
      <c r="C5485" t="inlineStr">
        <is>
          <t>ventricular zone of the VAP</t>
        </is>
      </c>
      <c r="D5485" t="inlineStr">
        <is>
          <t>&lt;http://purl.obolibrary.org/obo/DMBA_15941&gt;</t>
        </is>
      </c>
    </row>
    <row r="5486">
      <c r="A5486">
        <f>HYPERLINK("https://www.ebi.ac.uk/ols/ontologies/uberon/terms?iri=http://purl.obolibrary.org/obo/UBERON_0010314","structure with developmental contribution from neural crest")</f>
        <v/>
      </c>
      <c r="B5486" t="inlineStr">
        <is>
          <t>&lt;http://purl.obolibrary.org/obo/UBERON_0010314&gt;</t>
        </is>
      </c>
      <c r="C5486" t="inlineStr">
        <is>
          <t>mantle zone of VAP</t>
        </is>
      </c>
      <c r="D5486" t="inlineStr">
        <is>
          <t>&lt;http://purl.obolibrary.org/obo/DMBA_15942&gt;</t>
        </is>
      </c>
    </row>
    <row r="5487">
      <c r="A5487">
        <f>HYPERLINK("https://www.ebi.ac.uk/ols/ontologies/uberon/terms?iri=http://purl.obolibrary.org/obo/UBERON_0010314","structure with developmental contribution from neural crest")</f>
        <v/>
      </c>
      <c r="B5487" t="inlineStr">
        <is>
          <t>&lt;http://purl.obolibrary.org/obo/UBERON_0010314&gt;</t>
        </is>
      </c>
      <c r="C5487" t="inlineStr">
        <is>
          <t>periventricular stratum of the VAP</t>
        </is>
      </c>
      <c r="D5487" t="inlineStr">
        <is>
          <t>&lt;http://purl.obolibrary.org/obo/DMBA_15943&gt;</t>
        </is>
      </c>
    </row>
    <row r="5488">
      <c r="A5488">
        <f>HYPERLINK("https://www.ebi.ac.uk/ols/ontologies/uberon/terms?iri=http://purl.obolibrary.org/obo/UBERON_0010314","structure with developmental contribution from neural crest")</f>
        <v/>
      </c>
      <c r="B5488" t="inlineStr">
        <is>
          <t>&lt;http://purl.obolibrary.org/obo/UBERON_0010314&gt;</t>
        </is>
      </c>
      <c r="C5488" t="inlineStr">
        <is>
          <t>lateral amygdaloid nucleus</t>
        </is>
      </c>
      <c r="D5488" t="inlineStr">
        <is>
          <t>&lt;http://purl.obolibrary.org/obo/DMBA_15944&gt;</t>
        </is>
      </c>
    </row>
    <row r="5489">
      <c r="A5489">
        <f>HYPERLINK("https://www.ebi.ac.uk/ols/ontologies/uberon/terms?iri=http://purl.obolibrary.org/obo/UBERON_0010314","structure with developmental contribution from neural crest")</f>
        <v/>
      </c>
      <c r="B5489" t="inlineStr">
        <is>
          <t>&lt;http://purl.obolibrary.org/obo/UBERON_0010314&gt;</t>
        </is>
      </c>
      <c r="C5489" t="inlineStr">
        <is>
          <t>amygdalohippocampal area</t>
        </is>
      </c>
      <c r="D5489" t="inlineStr">
        <is>
          <t>&lt;http://purl.obolibrary.org/obo/DMBA_15945&gt;</t>
        </is>
      </c>
    </row>
    <row r="5490">
      <c r="A5490">
        <f>HYPERLINK("https://www.ebi.ac.uk/ols/ontologies/uberon/terms?iri=http://purl.obolibrary.org/obo/UBERON_0010314","structure with developmental contribution from neural crest")</f>
        <v/>
      </c>
      <c r="B5490" t="inlineStr">
        <is>
          <t>&lt;http://purl.obolibrary.org/obo/UBERON_0010314&gt;</t>
        </is>
      </c>
      <c r="C5490" t="inlineStr">
        <is>
          <t>intermediate stratum of the VAP</t>
        </is>
      </c>
      <c r="D5490" t="inlineStr">
        <is>
          <t>&lt;http://purl.obolibrary.org/obo/DMBA_15946&gt;</t>
        </is>
      </c>
    </row>
    <row r="5491">
      <c r="A5491">
        <f>HYPERLINK("https://www.ebi.ac.uk/ols/ontologies/uberon/terms?iri=http://purl.obolibrary.org/obo/UBERON_0010314","structure with developmental contribution from neural crest")</f>
        <v/>
      </c>
      <c r="B5491" t="inlineStr">
        <is>
          <t>&lt;http://purl.obolibrary.org/obo/UBERON_0010314&gt;</t>
        </is>
      </c>
      <c r="C5491" t="inlineStr">
        <is>
          <t>basomedial amygdaloid nucleus, anterior part</t>
        </is>
      </c>
      <c r="D5491" t="inlineStr">
        <is>
          <t>&lt;http://purl.obolibrary.org/obo/DMBA_15947&gt;</t>
        </is>
      </c>
    </row>
    <row r="5492">
      <c r="A5492">
        <f>HYPERLINK("https://www.ebi.ac.uk/ols/ontologies/uberon/terms?iri=http://purl.obolibrary.org/obo/UBERON_0010314","structure with developmental contribution from neural crest")</f>
        <v/>
      </c>
      <c r="B5492" t="inlineStr">
        <is>
          <t>&lt;http://purl.obolibrary.org/obo/UBERON_0010314&gt;</t>
        </is>
      </c>
      <c r="C5492" t="inlineStr">
        <is>
          <t>basomedial amygdaloid nucleus, posterior part</t>
        </is>
      </c>
      <c r="D5492" t="inlineStr">
        <is>
          <t>&lt;http://purl.obolibrary.org/obo/DMBA_15948&gt;</t>
        </is>
      </c>
    </row>
    <row r="5493">
      <c r="A5493">
        <f>HYPERLINK("https://www.ebi.ac.uk/ols/ontologies/uberon/terms?iri=http://purl.obolibrary.org/obo/UBERON_0010314","structure with developmental contribution from neural crest")</f>
        <v/>
      </c>
      <c r="B5493" t="inlineStr">
        <is>
          <t>&lt;http://purl.obolibrary.org/obo/UBERON_0010314&gt;</t>
        </is>
      </c>
      <c r="C5493" t="inlineStr">
        <is>
          <t>superficial stratum of the VAP</t>
        </is>
      </c>
      <c r="D5493" t="inlineStr">
        <is>
          <t>&lt;http://purl.obolibrary.org/obo/DMBA_15949&gt;</t>
        </is>
      </c>
    </row>
    <row r="5494">
      <c r="A5494">
        <f>HYPERLINK("https://www.ebi.ac.uk/ols/ontologies/uberon/terms?iri=http://purl.obolibrary.org/obo/UBERON_0010314","structure with developmental contribution from neural crest")</f>
        <v/>
      </c>
      <c r="B5494" t="inlineStr">
        <is>
          <t>&lt;http://purl.obolibrary.org/obo/UBERON_0010314&gt;</t>
        </is>
      </c>
      <c r="C5494" t="inlineStr">
        <is>
          <t>posteromedial cortical amygdaloid area</t>
        </is>
      </c>
      <c r="D5494" t="inlineStr">
        <is>
          <t>&lt;http://purl.obolibrary.org/obo/DMBA_15950&gt;</t>
        </is>
      </c>
    </row>
    <row r="5495">
      <c r="A5495">
        <f>HYPERLINK("https://www.ebi.ac.uk/ols/ontologies/uberon/terms?iri=http://purl.obolibrary.org/obo/UBERON_0010314","structure with developmental contribution from neural crest")</f>
        <v/>
      </c>
      <c r="B5495" t="inlineStr">
        <is>
          <t>&lt;http://purl.obolibrary.org/obo/UBERON_0010314&gt;</t>
        </is>
      </c>
      <c r="C5495" t="inlineStr">
        <is>
          <t>nucleus of the lateral olfactory tract</t>
        </is>
      </c>
      <c r="D5495" t="inlineStr">
        <is>
          <t>&lt;http://purl.obolibrary.org/obo/DMBA_15951&gt;</t>
        </is>
      </c>
    </row>
    <row r="5496">
      <c r="A5496">
        <f>HYPERLINK("https://www.ebi.ac.uk/ols/ontologies/uberon/terms?iri=http://purl.obolibrary.org/obo/UBERON_0010314","structure with developmental contribution from neural crest")</f>
        <v/>
      </c>
      <c r="B5496" t="inlineStr">
        <is>
          <t>&lt;http://purl.obolibrary.org/obo/UBERON_0010314&gt;</t>
        </is>
      </c>
      <c r="C5496" t="inlineStr">
        <is>
          <t>layer 3 of LOT</t>
        </is>
      </c>
      <c r="D5496" t="inlineStr">
        <is>
          <t>&lt;http://purl.obolibrary.org/obo/DMBA_15952&gt;</t>
        </is>
      </c>
    </row>
    <row r="5497">
      <c r="A5497">
        <f>HYPERLINK("https://www.ebi.ac.uk/ols/ontologies/uberon/terms?iri=http://purl.obolibrary.org/obo/UBERON_0010314","structure with developmental contribution from neural crest")</f>
        <v/>
      </c>
      <c r="B5497" t="inlineStr">
        <is>
          <t>&lt;http://purl.obolibrary.org/obo/UBERON_0010314&gt;</t>
        </is>
      </c>
      <c r="C5497" t="inlineStr">
        <is>
          <t>layer 2 of LOT</t>
        </is>
      </c>
      <c r="D5497" t="inlineStr">
        <is>
          <t>&lt;http://purl.obolibrary.org/obo/DMBA_15953&gt;</t>
        </is>
      </c>
    </row>
    <row r="5498">
      <c r="A5498">
        <f>HYPERLINK("https://www.ebi.ac.uk/ols/ontologies/uberon/terms?iri=http://purl.obolibrary.org/obo/UBERON_0010314","structure with developmental contribution from neural crest")</f>
        <v/>
      </c>
      <c r="B5498" t="inlineStr">
        <is>
          <t>&lt;http://purl.obolibrary.org/obo/UBERON_0010314&gt;</t>
        </is>
      </c>
      <c r="C5498" t="inlineStr">
        <is>
          <t>layer 1 of LOT</t>
        </is>
      </c>
      <c r="D5498" t="inlineStr">
        <is>
          <t>&lt;http://purl.obolibrary.org/obo/DMBA_15954&gt;</t>
        </is>
      </c>
    </row>
    <row r="5499">
      <c r="A5499">
        <f>HYPERLINK("https://www.ebi.ac.uk/ols/ontologies/uberon/terms?iri=http://purl.obolibrary.org/obo/UBERON_0010314","structure with developmental contribution from neural crest")</f>
        <v/>
      </c>
      <c r="B5499" t="inlineStr">
        <is>
          <t>&lt;http://purl.obolibrary.org/obo/UBERON_0010314&gt;</t>
        </is>
      </c>
      <c r="C5499" t="inlineStr">
        <is>
          <t>nucleus of the accessory olfactory tract</t>
        </is>
      </c>
      <c r="D5499" t="inlineStr">
        <is>
          <t>&lt;http://purl.obolibrary.org/obo/DMBA_15955&gt;</t>
        </is>
      </c>
    </row>
    <row r="5500">
      <c r="A5500">
        <f>HYPERLINK("https://www.ebi.ac.uk/ols/ontologies/uberon/terms?iri=http://purl.obolibrary.org/obo/UBERON_0010314","structure with developmental contribution from neural crest")</f>
        <v/>
      </c>
      <c r="B5500" t="inlineStr">
        <is>
          <t>&lt;http://purl.obolibrary.org/obo/UBERON_0010314&gt;</t>
        </is>
      </c>
      <c r="C5500" t="inlineStr">
        <is>
          <t>ventricular zone of AOB</t>
        </is>
      </c>
      <c r="D5500" t="inlineStr">
        <is>
          <t>&lt;http://purl.obolibrary.org/obo/DMBA_15958&gt;</t>
        </is>
      </c>
    </row>
    <row r="5501">
      <c r="A5501">
        <f>HYPERLINK("https://www.ebi.ac.uk/ols/ontologies/uberon/terms?iri=http://purl.obolibrary.org/obo/UBERON_0010314","structure with developmental contribution from neural crest")</f>
        <v/>
      </c>
      <c r="B5501" t="inlineStr">
        <is>
          <t>&lt;http://purl.obolibrary.org/obo/UBERON_0010314&gt;</t>
        </is>
      </c>
      <c r="C5501" t="inlineStr">
        <is>
          <t>mantle zone of AOB</t>
        </is>
      </c>
      <c r="D5501" t="inlineStr">
        <is>
          <t>&lt;http://purl.obolibrary.org/obo/DMBA_15959&gt;</t>
        </is>
      </c>
    </row>
    <row r="5502">
      <c r="A5502">
        <f>HYPERLINK("https://www.ebi.ac.uk/ols/ontologies/uberon/terms?iri=http://purl.obolibrary.org/obo/UBERON_0010314","structure with developmental contribution from neural crest")</f>
        <v/>
      </c>
      <c r="B5502" t="inlineStr">
        <is>
          <t>&lt;http://purl.obolibrary.org/obo/UBERON_0010314&gt;</t>
        </is>
      </c>
      <c r="C5502" t="inlineStr">
        <is>
          <t>periventricular stratum of AOB</t>
        </is>
      </c>
      <c r="D5502" t="inlineStr">
        <is>
          <t>&lt;http://purl.obolibrary.org/obo/DMBA_15960&gt;</t>
        </is>
      </c>
    </row>
    <row r="5503">
      <c r="A5503">
        <f>HYPERLINK("https://www.ebi.ac.uk/ols/ontologies/uberon/terms?iri=http://purl.obolibrary.org/obo/UBERON_0010314","structure with developmental contribution from neural crest")</f>
        <v/>
      </c>
      <c r="B5503" t="inlineStr">
        <is>
          <t>&lt;http://purl.obolibrary.org/obo/UBERON_0010314&gt;</t>
        </is>
      </c>
      <c r="C5503" t="inlineStr">
        <is>
          <t>AOB, granular layer</t>
        </is>
      </c>
      <c r="D5503" t="inlineStr">
        <is>
          <t>&lt;http://purl.obolibrary.org/obo/DMBA_15961&gt;</t>
        </is>
      </c>
    </row>
    <row r="5504">
      <c r="A5504">
        <f>HYPERLINK("https://www.ebi.ac.uk/ols/ontologies/uberon/terms?iri=http://purl.obolibrary.org/obo/UBERON_0010314","structure with developmental contribution from neural crest")</f>
        <v/>
      </c>
      <c r="B5504" t="inlineStr">
        <is>
          <t>&lt;http://purl.obolibrary.org/obo/UBERON_0010314&gt;</t>
        </is>
      </c>
      <c r="C5504" t="inlineStr">
        <is>
          <t>AOB, internal plexiform layer</t>
        </is>
      </c>
      <c r="D5504" t="inlineStr">
        <is>
          <t>&lt;http://purl.obolibrary.org/obo/DMBA_15962&gt;</t>
        </is>
      </c>
    </row>
    <row r="5505">
      <c r="A5505">
        <f>HYPERLINK("https://www.ebi.ac.uk/ols/ontologies/uberon/terms?iri=http://purl.obolibrary.org/obo/UBERON_0010314","structure with developmental contribution from neural crest")</f>
        <v/>
      </c>
      <c r="B5505" t="inlineStr">
        <is>
          <t>&lt;http://purl.obolibrary.org/obo/UBERON_0010314&gt;</t>
        </is>
      </c>
      <c r="C5505" t="inlineStr">
        <is>
          <t>intermediate stratum of AOB</t>
        </is>
      </c>
      <c r="D5505" t="inlineStr">
        <is>
          <t>&lt;http://purl.obolibrary.org/obo/DMBA_15963&gt;</t>
        </is>
      </c>
    </row>
    <row r="5506">
      <c r="A5506">
        <f>HYPERLINK("https://www.ebi.ac.uk/ols/ontologies/uberon/terms?iri=http://purl.obolibrary.org/obo/UBERON_0010314","structure with developmental contribution from neural crest")</f>
        <v/>
      </c>
      <c r="B5506" t="inlineStr">
        <is>
          <t>&lt;http://purl.obolibrary.org/obo/UBERON_0010314&gt;</t>
        </is>
      </c>
      <c r="C5506" t="inlineStr">
        <is>
          <t>AOB, mitral cell layer</t>
        </is>
      </c>
      <c r="D5506" t="inlineStr">
        <is>
          <t>&lt;http://purl.obolibrary.org/obo/DMBA_15964&gt;</t>
        </is>
      </c>
    </row>
    <row r="5507">
      <c r="A5507">
        <f>HYPERLINK("https://www.ebi.ac.uk/ols/ontologies/uberon/terms?iri=http://purl.obolibrary.org/obo/UBERON_0010314","structure with developmental contribution from neural crest")</f>
        <v/>
      </c>
      <c r="B5507" t="inlineStr">
        <is>
          <t>&lt;http://purl.obolibrary.org/obo/UBERON_0010314&gt;</t>
        </is>
      </c>
      <c r="C5507" t="inlineStr">
        <is>
          <t>AOB, outer plexiform layer</t>
        </is>
      </c>
      <c r="D5507" t="inlineStr">
        <is>
          <t>&lt;http://purl.obolibrary.org/obo/DMBA_15965&gt;</t>
        </is>
      </c>
    </row>
    <row r="5508">
      <c r="A5508">
        <f>HYPERLINK("https://www.ebi.ac.uk/ols/ontologies/uberon/terms?iri=http://purl.obolibrary.org/obo/UBERON_0010314","structure with developmental contribution from neural crest")</f>
        <v/>
      </c>
      <c r="B5508" t="inlineStr">
        <is>
          <t>&lt;http://purl.obolibrary.org/obo/UBERON_0010314&gt;</t>
        </is>
      </c>
      <c r="C5508" t="inlineStr">
        <is>
          <t>superficial stratum of AOB</t>
        </is>
      </c>
      <c r="D5508" t="inlineStr">
        <is>
          <t>&lt;http://purl.obolibrary.org/obo/DMBA_15966&gt;</t>
        </is>
      </c>
    </row>
    <row r="5509">
      <c r="A5509">
        <f>HYPERLINK("https://www.ebi.ac.uk/ols/ontologies/uberon/terms?iri=http://purl.obolibrary.org/obo/UBERON_0010314","structure with developmental contribution from neural crest")</f>
        <v/>
      </c>
      <c r="B5509" t="inlineStr">
        <is>
          <t>&lt;http://purl.obolibrary.org/obo/UBERON_0010314&gt;</t>
        </is>
      </c>
      <c r="C5509" t="inlineStr">
        <is>
          <t>AOB, glomerular layer</t>
        </is>
      </c>
      <c r="D5509" t="inlineStr">
        <is>
          <t>&lt;http://purl.obolibrary.org/obo/DMBA_15967&gt;</t>
        </is>
      </c>
    </row>
    <row r="5510">
      <c r="A5510">
        <f>HYPERLINK("https://www.ebi.ac.uk/ols/ontologies/uberon/terms?iri=http://purl.obolibrary.org/obo/UBERON_0010314","structure with developmental contribution from neural crest")</f>
        <v/>
      </c>
      <c r="B5510" t="inlineStr">
        <is>
          <t>&lt;http://purl.obolibrary.org/obo/UBERON_0010314&gt;</t>
        </is>
      </c>
      <c r="C5510" t="inlineStr">
        <is>
          <t>AOB, fiber layer</t>
        </is>
      </c>
      <c r="D5510" t="inlineStr">
        <is>
          <t>&lt;http://purl.obolibrary.org/obo/DMBA_15968&gt;</t>
        </is>
      </c>
    </row>
    <row r="5511">
      <c r="A5511">
        <f>HYPERLINK("https://www.ebi.ac.uk/ols/ontologies/uberon/terms?iri=http://purl.obolibrary.org/obo/UBERON_0010314","structure with developmental contribution from neural crest")</f>
        <v/>
      </c>
      <c r="B5511" t="inlineStr">
        <is>
          <t>&lt;http://purl.obolibrary.org/obo/UBERON_0010314&gt;</t>
        </is>
      </c>
      <c r="C5511" t="inlineStr">
        <is>
          <t>anterior olfactory area, dorsal part</t>
        </is>
      </c>
      <c r="D5511" t="inlineStr">
        <is>
          <t>&lt;http://purl.obolibrary.org/obo/DMBA_15969&gt;</t>
        </is>
      </c>
    </row>
    <row r="5512">
      <c r="A5512">
        <f>HYPERLINK("https://www.ebi.ac.uk/ols/ontologies/uberon/terms?iri=http://purl.obolibrary.org/obo/UBERON_0010314","structure with developmental contribution from neural crest")</f>
        <v/>
      </c>
      <c r="B5512" t="inlineStr">
        <is>
          <t>&lt;http://purl.obolibrary.org/obo/UBERON_0010314&gt;</t>
        </is>
      </c>
      <c r="C5512" t="inlineStr">
        <is>
          <t>ventricular zone of AOD</t>
        </is>
      </c>
      <c r="D5512" t="inlineStr">
        <is>
          <t>&lt;http://purl.obolibrary.org/obo/DMBA_15970&gt;</t>
        </is>
      </c>
    </row>
    <row r="5513">
      <c r="A5513">
        <f>HYPERLINK("https://www.ebi.ac.uk/ols/ontologies/uberon/terms?iri=http://purl.obolibrary.org/obo/UBERON_0010314","structure with developmental contribution from neural crest")</f>
        <v/>
      </c>
      <c r="B5513" t="inlineStr">
        <is>
          <t>&lt;http://purl.obolibrary.org/obo/UBERON_0010314&gt;</t>
        </is>
      </c>
      <c r="C5513" t="inlineStr">
        <is>
          <t>mantle zone of AOD</t>
        </is>
      </c>
      <c r="D5513" t="inlineStr">
        <is>
          <t>&lt;http://purl.obolibrary.org/obo/DMBA_15971&gt;</t>
        </is>
      </c>
    </row>
    <row r="5514">
      <c r="A5514">
        <f>HYPERLINK("https://www.ebi.ac.uk/ols/ontologies/uberon/terms?iri=http://purl.obolibrary.org/obo/UBERON_0010314","structure with developmental contribution from neural crest")</f>
        <v/>
      </c>
      <c r="B5514" t="inlineStr">
        <is>
          <t>&lt;http://purl.obolibrary.org/obo/UBERON_0010314&gt;</t>
        </is>
      </c>
      <c r="C5514" t="inlineStr">
        <is>
          <t>periventricular stratum of AOD</t>
        </is>
      </c>
      <c r="D5514" t="inlineStr">
        <is>
          <t>&lt;http://purl.obolibrary.org/obo/DMBA_15972&gt;</t>
        </is>
      </c>
    </row>
    <row r="5515">
      <c r="A5515">
        <f>HYPERLINK("https://www.ebi.ac.uk/ols/ontologies/uberon/terms?iri=http://purl.obolibrary.org/obo/UBERON_0010314","structure with developmental contribution from neural crest")</f>
        <v/>
      </c>
      <c r="B5515" t="inlineStr">
        <is>
          <t>&lt;http://purl.obolibrary.org/obo/UBERON_0010314&gt;</t>
        </is>
      </c>
      <c r="C5515" t="inlineStr">
        <is>
          <t>intermediate stratum of AOD</t>
        </is>
      </c>
      <c r="D5515" t="inlineStr">
        <is>
          <t>&lt;http://purl.obolibrary.org/obo/DMBA_15973&gt;</t>
        </is>
      </c>
    </row>
    <row r="5516">
      <c r="A5516">
        <f>HYPERLINK("https://www.ebi.ac.uk/ols/ontologies/uberon/terms?iri=http://purl.obolibrary.org/obo/UBERON_0010314","structure with developmental contribution from neural crest")</f>
        <v/>
      </c>
      <c r="B5516" t="inlineStr">
        <is>
          <t>&lt;http://purl.obolibrary.org/obo/UBERON_0010314&gt;</t>
        </is>
      </c>
      <c r="C5516" t="inlineStr">
        <is>
          <t>superficial stratum of AOD</t>
        </is>
      </c>
      <c r="D5516" t="inlineStr">
        <is>
          <t>&lt;http://purl.obolibrary.org/obo/DMBA_15974&gt;</t>
        </is>
      </c>
    </row>
    <row r="5517">
      <c r="A5517">
        <f>HYPERLINK("https://www.ebi.ac.uk/ols/ontologies/uberon/terms?iri=http://purl.obolibrary.org/obo/UBERON_0010314","structure with developmental contribution from neural crest")</f>
        <v/>
      </c>
      <c r="B5517" t="inlineStr">
        <is>
          <t>&lt;http://purl.obolibrary.org/obo/UBERON_0010314&gt;</t>
        </is>
      </c>
      <c r="C5517" t="inlineStr">
        <is>
          <t>layer 1 of AOD cortex</t>
        </is>
      </c>
      <c r="D5517" t="inlineStr">
        <is>
          <t>&lt;http://purl.obolibrary.org/obo/DMBA_15975&gt;</t>
        </is>
      </c>
    </row>
    <row r="5518">
      <c r="A5518">
        <f>HYPERLINK("https://www.ebi.ac.uk/ols/ontologies/uberon/terms?iri=http://purl.obolibrary.org/obo/UBERON_0010314","structure with developmental contribution from neural crest")</f>
        <v/>
      </c>
      <c r="B5518" t="inlineStr">
        <is>
          <t>&lt;http://purl.obolibrary.org/obo/UBERON_0010314&gt;</t>
        </is>
      </c>
      <c r="C5518" t="inlineStr">
        <is>
          <t>layer 2 of AOD cortex</t>
        </is>
      </c>
      <c r="D5518" t="inlineStr">
        <is>
          <t>&lt;http://purl.obolibrary.org/obo/DMBA_15976&gt;</t>
        </is>
      </c>
    </row>
    <row r="5519">
      <c r="A5519">
        <f>HYPERLINK("https://www.ebi.ac.uk/ols/ontologies/uberon/terms?iri=http://purl.obolibrary.org/obo/UBERON_0010314","structure with developmental contribution from neural crest")</f>
        <v/>
      </c>
      <c r="B5519" t="inlineStr">
        <is>
          <t>&lt;http://purl.obolibrary.org/obo/UBERON_0010314&gt;</t>
        </is>
      </c>
      <c r="C5519" t="inlineStr">
        <is>
          <t>layer 3 of AOD cortex</t>
        </is>
      </c>
      <c r="D5519" t="inlineStr">
        <is>
          <t>&lt;http://purl.obolibrary.org/obo/DMBA_15977&gt;</t>
        </is>
      </c>
    </row>
    <row r="5520">
      <c r="A5520">
        <f>HYPERLINK("https://www.ebi.ac.uk/ols/ontologies/uberon/terms?iri=http://purl.obolibrary.org/obo/UBERON_0010314","structure with developmental contribution from neural crest")</f>
        <v/>
      </c>
      <c r="B5520" t="inlineStr">
        <is>
          <t>&lt;http://purl.obolibrary.org/obo/UBERON_0010314&gt;</t>
        </is>
      </c>
      <c r="C5520" t="inlineStr">
        <is>
          <t>external part of AOD</t>
        </is>
      </c>
      <c r="D5520" t="inlineStr">
        <is>
          <t>&lt;http://purl.obolibrary.org/obo/DMBA_15978&gt;</t>
        </is>
      </c>
    </row>
    <row r="5521">
      <c r="A5521">
        <f>HYPERLINK("https://www.ebi.ac.uk/ols/ontologies/uberon/terms?iri=http://purl.obolibrary.org/obo/UBERON_0010314","structure with developmental contribution from neural crest")</f>
        <v/>
      </c>
      <c r="B5521" t="inlineStr">
        <is>
          <t>&lt;http://purl.obolibrary.org/obo/UBERON_0010314&gt;</t>
        </is>
      </c>
      <c r="C5521" t="inlineStr">
        <is>
          <t>lateropallial prepiriform area</t>
        </is>
      </c>
      <c r="D5521" t="inlineStr">
        <is>
          <t>&lt;http://purl.obolibrary.org/obo/DMBA_15979&gt;</t>
        </is>
      </c>
    </row>
    <row r="5522">
      <c r="A5522">
        <f>HYPERLINK("https://www.ebi.ac.uk/ols/ontologies/uberon/terms?iri=http://purl.obolibrary.org/obo/UBERON_0010314","structure with developmental contribution from neural crest")</f>
        <v/>
      </c>
      <c r="B5522" t="inlineStr">
        <is>
          <t>&lt;http://purl.obolibrary.org/obo/UBERON_0010314&gt;</t>
        </is>
      </c>
      <c r="C5522" t="inlineStr">
        <is>
          <t>ventricular zone of LPrP</t>
        </is>
      </c>
      <c r="D5522" t="inlineStr">
        <is>
          <t>&lt;http://purl.obolibrary.org/obo/DMBA_15980&gt;</t>
        </is>
      </c>
    </row>
    <row r="5523">
      <c r="A5523">
        <f>HYPERLINK("https://www.ebi.ac.uk/ols/ontologies/uberon/terms?iri=http://purl.obolibrary.org/obo/UBERON_0010314","structure with developmental contribution from neural crest")</f>
        <v/>
      </c>
      <c r="B5523" t="inlineStr">
        <is>
          <t>&lt;http://purl.obolibrary.org/obo/UBERON_0010314&gt;</t>
        </is>
      </c>
      <c r="C5523" t="inlineStr">
        <is>
          <t>mantle zone of LPrP</t>
        </is>
      </c>
      <c r="D5523" t="inlineStr">
        <is>
          <t>&lt;http://purl.obolibrary.org/obo/DMBA_15981&gt;</t>
        </is>
      </c>
    </row>
    <row r="5524">
      <c r="A5524">
        <f>HYPERLINK("https://www.ebi.ac.uk/ols/ontologies/uberon/terms?iri=http://purl.obolibrary.org/obo/UBERON_0010314","structure with developmental contribution from neural crest")</f>
        <v/>
      </c>
      <c r="B5524" t="inlineStr">
        <is>
          <t>&lt;http://purl.obolibrary.org/obo/UBERON_0010314&gt;</t>
        </is>
      </c>
      <c r="C5524" t="inlineStr">
        <is>
          <t>periventricular stratum of LPrP</t>
        </is>
      </c>
      <c r="D5524" t="inlineStr">
        <is>
          <t>&lt;http://purl.obolibrary.org/obo/DMBA_15982&gt;</t>
        </is>
      </c>
    </row>
    <row r="5525">
      <c r="A5525">
        <f>HYPERLINK("https://www.ebi.ac.uk/ols/ontologies/uberon/terms?iri=http://purl.obolibrary.org/obo/UBERON_0010314","structure with developmental contribution from neural crest")</f>
        <v/>
      </c>
      <c r="B5525" t="inlineStr">
        <is>
          <t>&lt;http://purl.obolibrary.org/obo/UBERON_0010314&gt;</t>
        </is>
      </c>
      <c r="C5525" t="inlineStr">
        <is>
          <t>intermediate stratum of LPrP</t>
        </is>
      </c>
      <c r="D5525" t="inlineStr">
        <is>
          <t>&lt;http://purl.obolibrary.org/obo/DMBA_15983&gt;</t>
        </is>
      </c>
    </row>
    <row r="5526">
      <c r="A5526">
        <f>HYPERLINK("https://www.ebi.ac.uk/ols/ontologies/uberon/terms?iri=http://purl.obolibrary.org/obo/UBERON_0010314","structure with developmental contribution from neural crest")</f>
        <v/>
      </c>
      <c r="B5526" t="inlineStr">
        <is>
          <t>&lt;http://purl.obolibrary.org/obo/UBERON_0010314&gt;</t>
        </is>
      </c>
      <c r="C5526" t="inlineStr">
        <is>
          <t>claustrum</t>
        </is>
      </c>
      <c r="D5526" t="inlineStr">
        <is>
          <t>&lt;http://purl.obolibrary.org/obo/DMBA_15984&gt;</t>
        </is>
      </c>
    </row>
    <row r="5527">
      <c r="A5527">
        <f>HYPERLINK("https://www.ebi.ac.uk/ols/ontologies/uberon/terms?iri=http://purl.obolibrary.org/obo/UBERON_0010314","structure with developmental contribution from neural crest")</f>
        <v/>
      </c>
      <c r="B5527" t="inlineStr">
        <is>
          <t>&lt;http://purl.obolibrary.org/obo/UBERON_0010314&gt;</t>
        </is>
      </c>
      <c r="C5527" t="inlineStr">
        <is>
          <t>superficial stratum of LPrP</t>
        </is>
      </c>
      <c r="D5527" t="inlineStr">
        <is>
          <t>&lt;http://purl.obolibrary.org/obo/DMBA_15985&gt;</t>
        </is>
      </c>
    </row>
    <row r="5528">
      <c r="A5528">
        <f>HYPERLINK("https://www.ebi.ac.uk/ols/ontologies/uberon/terms?iri=http://purl.obolibrary.org/obo/UBERON_0010314","structure with developmental contribution from neural crest")</f>
        <v/>
      </c>
      <c r="B5528" t="inlineStr">
        <is>
          <t>&lt;http://purl.obolibrary.org/obo/UBERON_0010314&gt;</t>
        </is>
      </c>
      <c r="C5528" t="inlineStr">
        <is>
          <t>layer 1 of LPrP cortex</t>
        </is>
      </c>
      <c r="D5528" t="inlineStr">
        <is>
          <t>&lt;http://purl.obolibrary.org/obo/DMBA_15986&gt;</t>
        </is>
      </c>
    </row>
    <row r="5529">
      <c r="A5529">
        <f>HYPERLINK("https://www.ebi.ac.uk/ols/ontologies/uberon/terms?iri=http://purl.obolibrary.org/obo/UBERON_0010314","structure with developmental contribution from neural crest")</f>
        <v/>
      </c>
      <c r="B5529" t="inlineStr">
        <is>
          <t>&lt;http://purl.obolibrary.org/obo/UBERON_0010314&gt;</t>
        </is>
      </c>
      <c r="C5529" t="inlineStr">
        <is>
          <t>layer 2 of LPrP cortex</t>
        </is>
      </c>
      <c r="D5529" t="inlineStr">
        <is>
          <t>&lt;http://purl.obolibrary.org/obo/DMBA_15987&gt;</t>
        </is>
      </c>
    </row>
    <row r="5530">
      <c r="A5530">
        <f>HYPERLINK("https://www.ebi.ac.uk/ols/ontologies/uberon/terms?iri=http://purl.obolibrary.org/obo/UBERON_0010314","structure with developmental contribution from neural crest")</f>
        <v/>
      </c>
      <c r="B5530" t="inlineStr">
        <is>
          <t>&lt;http://purl.obolibrary.org/obo/UBERON_0010314&gt;</t>
        </is>
      </c>
      <c r="C5530" t="inlineStr">
        <is>
          <t>layer 3 of LPrP cortex</t>
        </is>
      </c>
      <c r="D5530" t="inlineStr">
        <is>
          <t>&lt;http://purl.obolibrary.org/obo/DMBA_15988&gt;</t>
        </is>
      </c>
    </row>
    <row r="5531">
      <c r="A5531">
        <f>HYPERLINK("https://www.ebi.ac.uk/ols/ontologies/uberon/terms?iri=http://purl.obolibrary.org/obo/UBERON_0010314","structure with developmental contribution from neural crest")</f>
        <v/>
      </c>
      <c r="B5531" t="inlineStr">
        <is>
          <t>&lt;http://purl.obolibrary.org/obo/UBERON_0010314&gt;</t>
        </is>
      </c>
      <c r="C5531" t="inlineStr">
        <is>
          <t>lateropallial amygdalopiriform area</t>
        </is>
      </c>
      <c r="D5531" t="inlineStr">
        <is>
          <t>&lt;http://purl.obolibrary.org/obo/DMBA_15989&gt;</t>
        </is>
      </c>
    </row>
    <row r="5532">
      <c r="A5532">
        <f>HYPERLINK("https://www.ebi.ac.uk/ols/ontologies/uberon/terms?iri=http://purl.obolibrary.org/obo/UBERON_0010314","structure with developmental contribution from neural crest")</f>
        <v/>
      </c>
      <c r="B5532" t="inlineStr">
        <is>
          <t>&lt;http://purl.obolibrary.org/obo/UBERON_0010314&gt;</t>
        </is>
      </c>
      <c r="C5532" t="inlineStr">
        <is>
          <t>ventricular zone of LAP</t>
        </is>
      </c>
      <c r="D5532" t="inlineStr">
        <is>
          <t>&lt;http://purl.obolibrary.org/obo/DMBA_15990&gt;</t>
        </is>
      </c>
    </row>
    <row r="5533">
      <c r="A5533">
        <f>HYPERLINK("https://www.ebi.ac.uk/ols/ontologies/uberon/terms?iri=http://purl.obolibrary.org/obo/UBERON_0010314","structure with developmental contribution from neural crest")</f>
        <v/>
      </c>
      <c r="B5533" t="inlineStr">
        <is>
          <t>&lt;http://purl.obolibrary.org/obo/UBERON_0010314&gt;</t>
        </is>
      </c>
      <c r="C5533" t="inlineStr">
        <is>
          <t>mantle zone of LAP</t>
        </is>
      </c>
      <c r="D5533" t="inlineStr">
        <is>
          <t>&lt;http://purl.obolibrary.org/obo/DMBA_15991&gt;</t>
        </is>
      </c>
    </row>
    <row r="5534">
      <c r="A5534">
        <f>HYPERLINK("https://www.ebi.ac.uk/ols/ontologies/uberon/terms?iri=http://purl.obolibrary.org/obo/UBERON_0010314","structure with developmental contribution from neural crest")</f>
        <v/>
      </c>
      <c r="B5534" t="inlineStr">
        <is>
          <t>&lt;http://purl.obolibrary.org/obo/UBERON_0010314&gt;</t>
        </is>
      </c>
      <c r="C5534" t="inlineStr">
        <is>
          <t>periventricular stratum of LAP</t>
        </is>
      </c>
      <c r="D5534" t="inlineStr">
        <is>
          <t>&lt;http://purl.obolibrary.org/obo/DMBA_15992&gt;</t>
        </is>
      </c>
    </row>
    <row r="5535">
      <c r="A5535">
        <f>HYPERLINK("https://www.ebi.ac.uk/ols/ontologies/uberon/terms?iri=http://purl.obolibrary.org/obo/UBERON_0010314","structure with developmental contribution from neural crest")</f>
        <v/>
      </c>
      <c r="B5535" t="inlineStr">
        <is>
          <t>&lt;http://purl.obolibrary.org/obo/UBERON_0010314&gt;</t>
        </is>
      </c>
      <c r="C5535" t="inlineStr">
        <is>
          <t>intermediate stratum of LAP</t>
        </is>
      </c>
      <c r="D5535" t="inlineStr">
        <is>
          <t>&lt;http://purl.obolibrary.org/obo/DMBA_15993&gt;</t>
        </is>
      </c>
    </row>
    <row r="5536">
      <c r="A5536">
        <f>HYPERLINK("https://www.ebi.ac.uk/ols/ontologies/uberon/terms?iri=http://purl.obolibrary.org/obo/UBERON_0010314","structure with developmental contribution from neural crest")</f>
        <v/>
      </c>
      <c r="B5536" t="inlineStr">
        <is>
          <t>&lt;http://purl.obolibrary.org/obo/UBERON_0010314&gt;</t>
        </is>
      </c>
      <c r="C5536" t="inlineStr">
        <is>
          <t>basolateral amygdaloid nucleus, anterior part</t>
        </is>
      </c>
      <c r="D5536" t="inlineStr">
        <is>
          <t>&lt;http://purl.obolibrary.org/obo/DMBA_15994&gt;</t>
        </is>
      </c>
    </row>
    <row r="5537">
      <c r="A5537">
        <f>HYPERLINK("https://www.ebi.ac.uk/ols/ontologies/uberon/terms?iri=http://purl.obolibrary.org/obo/UBERON_0010314","structure with developmental contribution from neural crest")</f>
        <v/>
      </c>
      <c r="B5537" t="inlineStr">
        <is>
          <t>&lt;http://purl.obolibrary.org/obo/UBERON_0010314&gt;</t>
        </is>
      </c>
      <c r="C5537" t="inlineStr">
        <is>
          <t>basolateral amygdaloid nucleus, posterior part</t>
        </is>
      </c>
      <c r="D5537" t="inlineStr">
        <is>
          <t>&lt;http://purl.obolibrary.org/obo/DMBA_15995&gt;</t>
        </is>
      </c>
    </row>
    <row r="5538">
      <c r="A5538">
        <f>HYPERLINK("https://www.ebi.ac.uk/ols/ontologies/uberon/terms?iri=http://purl.obolibrary.org/obo/UBERON_0010314","structure with developmental contribution from neural crest")</f>
        <v/>
      </c>
      <c r="B5538" t="inlineStr">
        <is>
          <t>&lt;http://purl.obolibrary.org/obo/UBERON_0010314&gt;</t>
        </is>
      </c>
      <c r="C5538" t="inlineStr">
        <is>
          <t>basolateral amygdaloid nucleus, ventral part</t>
        </is>
      </c>
      <c r="D5538" t="inlineStr">
        <is>
          <t>&lt;http://purl.obolibrary.org/obo/DMBA_15996&gt;</t>
        </is>
      </c>
    </row>
    <row r="5539">
      <c r="A5539">
        <f>HYPERLINK("https://www.ebi.ac.uk/ols/ontologies/uberon/terms?iri=http://purl.obolibrary.org/obo/UBERON_0010314","structure with developmental contribution from neural crest")</f>
        <v/>
      </c>
      <c r="B5539" t="inlineStr">
        <is>
          <t>&lt;http://purl.obolibrary.org/obo/UBERON_0010314&gt;</t>
        </is>
      </c>
      <c r="C5539" t="inlineStr">
        <is>
          <t>superficial stratum of LAP</t>
        </is>
      </c>
      <c r="D5539" t="inlineStr">
        <is>
          <t>&lt;http://purl.obolibrary.org/obo/DMBA_15997&gt;</t>
        </is>
      </c>
    </row>
    <row r="5540">
      <c r="A5540">
        <f>HYPERLINK("https://www.ebi.ac.uk/ols/ontologies/uberon/terms?iri=http://purl.obolibrary.org/obo/UBERON_0010314","structure with developmental contribution from neural crest")</f>
        <v/>
      </c>
      <c r="B5540" t="inlineStr">
        <is>
          <t>&lt;http://purl.obolibrary.org/obo/UBERON_0010314&gt;</t>
        </is>
      </c>
      <c r="C5540" t="inlineStr">
        <is>
          <t>amygdalopiriform area</t>
        </is>
      </c>
      <c r="D5540" t="inlineStr">
        <is>
          <t>&lt;http://purl.obolibrary.org/obo/DMBA_15998&gt;</t>
        </is>
      </c>
    </row>
    <row r="5541">
      <c r="A5541">
        <f>HYPERLINK("https://www.ebi.ac.uk/ols/ontologies/uberon/terms?iri=http://purl.obolibrary.org/obo/UBERON_0010314","structure with developmental contribution from neural crest")</f>
        <v/>
      </c>
      <c r="B5541" t="inlineStr">
        <is>
          <t>&lt;http://purl.obolibrary.org/obo/UBERON_0010314&gt;</t>
        </is>
      </c>
      <c r="C5541" t="inlineStr">
        <is>
          <t>posterolateral cortical amygdaloid area</t>
        </is>
      </c>
      <c r="D5541" t="inlineStr">
        <is>
          <t>&lt;http://purl.obolibrary.org/obo/DMBA_15999&gt;</t>
        </is>
      </c>
    </row>
    <row r="5542">
      <c r="A5542">
        <f>HYPERLINK("https://www.ebi.ac.uk/ols/ontologies/uberon/terms?iri=http://purl.obolibrary.org/obo/UBERON_0010314","structure with developmental contribution from neural crest")</f>
        <v/>
      </c>
      <c r="B5542" t="inlineStr">
        <is>
          <t>&lt;http://purl.obolibrary.org/obo/UBERON_0010314&gt;</t>
        </is>
      </c>
      <c r="C5542" t="inlineStr">
        <is>
          <t>anterior cortical amygdaloid area</t>
        </is>
      </c>
      <c r="D5542" t="inlineStr">
        <is>
          <t>&lt;http://purl.obolibrary.org/obo/DMBA_16000&gt;</t>
        </is>
      </c>
    </row>
    <row r="5543">
      <c r="A5543">
        <f>HYPERLINK("https://www.ebi.ac.uk/ols/ontologies/uberon/terms?iri=http://purl.obolibrary.org/obo/UBERON_0010314","structure with developmental contribution from neural crest")</f>
        <v/>
      </c>
      <c r="B5543" t="inlineStr">
        <is>
          <t>&lt;http://purl.obolibrary.org/obo/UBERON_0010314&gt;</t>
        </is>
      </c>
      <c r="C5543" t="inlineStr">
        <is>
          <t>dorsal pallium/isocortex</t>
        </is>
      </c>
      <c r="D5543" t="inlineStr">
        <is>
          <t>&lt;http://purl.obolibrary.org/obo/DMBA_16001&gt;</t>
        </is>
      </c>
    </row>
    <row r="5544">
      <c r="A5544">
        <f>HYPERLINK("https://www.ebi.ac.uk/ols/ontologies/uberon/terms?iri=http://purl.obolibrary.org/obo/UBERON_0010314","structure with developmental contribution from neural crest")</f>
        <v/>
      </c>
      <c r="B5544" t="inlineStr">
        <is>
          <t>&lt;http://purl.obolibrary.org/obo/UBERON_0010314&gt;</t>
        </is>
      </c>
      <c r="C5544" t="inlineStr">
        <is>
          <t>frontal cortex</t>
        </is>
      </c>
      <c r="D5544" t="inlineStr">
        <is>
          <t>&lt;http://purl.obolibrary.org/obo/DMBA_16002&gt;</t>
        </is>
      </c>
    </row>
    <row r="5545">
      <c r="A5545">
        <f>HYPERLINK("https://www.ebi.ac.uk/ols/ontologies/uberon/terms?iri=http://purl.obolibrary.org/obo/UBERON_0010314","structure with developmental contribution from neural crest")</f>
        <v/>
      </c>
      <c r="B5545" t="inlineStr">
        <is>
          <t>&lt;http://purl.obolibrary.org/obo/UBERON_0010314&gt;</t>
        </is>
      </c>
      <c r="C5545" t="inlineStr">
        <is>
          <t>ventricular zone of FCx</t>
        </is>
      </c>
      <c r="D5545" t="inlineStr">
        <is>
          <t>&lt;http://purl.obolibrary.org/obo/DMBA_16003&gt;</t>
        </is>
      </c>
    </row>
    <row r="5546">
      <c r="A5546">
        <f>HYPERLINK("https://www.ebi.ac.uk/ols/ontologies/uberon/terms?iri=http://purl.obolibrary.org/obo/UBERON_0010314","structure with developmental contribution from neural crest")</f>
        <v/>
      </c>
      <c r="B5546" t="inlineStr">
        <is>
          <t>&lt;http://purl.obolibrary.org/obo/UBERON_0010314&gt;</t>
        </is>
      </c>
      <c r="C5546" t="inlineStr">
        <is>
          <t>mantle zone of FCx</t>
        </is>
      </c>
      <c r="D5546" t="inlineStr">
        <is>
          <t>&lt;http://purl.obolibrary.org/obo/DMBA_16004&gt;</t>
        </is>
      </c>
    </row>
    <row r="5547">
      <c r="A5547">
        <f>HYPERLINK("https://www.ebi.ac.uk/ols/ontologies/uberon/terms?iri=http://purl.obolibrary.org/obo/UBERON_0010314","structure with developmental contribution from neural crest")</f>
        <v/>
      </c>
      <c r="B5547" t="inlineStr">
        <is>
          <t>&lt;http://purl.obolibrary.org/obo/UBERON_0010314&gt;</t>
        </is>
      </c>
      <c r="C5547" t="inlineStr">
        <is>
          <t>periventricular stratum of FCx (subventricular zone)</t>
        </is>
      </c>
      <c r="D5547" t="inlineStr">
        <is>
          <t>&lt;http://purl.obolibrary.org/obo/DMBA_16005&gt;</t>
        </is>
      </c>
    </row>
    <row r="5548">
      <c r="A5548">
        <f>HYPERLINK("https://www.ebi.ac.uk/ols/ontologies/uberon/terms?iri=http://purl.obolibrary.org/obo/UBERON_0010314","structure with developmental contribution from neural crest")</f>
        <v/>
      </c>
      <c r="B5548" t="inlineStr">
        <is>
          <t>&lt;http://purl.obolibrary.org/obo/UBERON_0010314&gt;</t>
        </is>
      </c>
      <c r="C5548" t="inlineStr">
        <is>
          <t>intermediate stratum of FCx (white matter/subplate)</t>
        </is>
      </c>
      <c r="D5548" t="inlineStr">
        <is>
          <t>&lt;http://purl.obolibrary.org/obo/DMBA_16006&gt;</t>
        </is>
      </c>
    </row>
    <row r="5549">
      <c r="A5549">
        <f>HYPERLINK("https://www.ebi.ac.uk/ols/ontologies/uberon/terms?iri=http://purl.obolibrary.org/obo/UBERON_0010314","structure with developmental contribution from neural crest")</f>
        <v/>
      </c>
      <c r="B5549" t="inlineStr">
        <is>
          <t>&lt;http://purl.obolibrary.org/obo/UBERON_0010314&gt;</t>
        </is>
      </c>
      <c r="C5549" t="inlineStr">
        <is>
          <t>superficial stratum of FCx (cortical plate/marginal zone)</t>
        </is>
      </c>
      <c r="D5549" t="inlineStr">
        <is>
          <t>&lt;http://purl.obolibrary.org/obo/DMBA_16007&gt;</t>
        </is>
      </c>
    </row>
    <row r="5550">
      <c r="A5550">
        <f>HYPERLINK("https://www.ebi.ac.uk/ols/ontologies/uberon/terms?iri=http://purl.obolibrary.org/obo/UBERON_0010314","structure with developmental contribution from neural crest")</f>
        <v/>
      </c>
      <c r="B5550" t="inlineStr">
        <is>
          <t>&lt;http://purl.obolibrary.org/obo/UBERON_0010314&gt;</t>
        </is>
      </c>
      <c r="C5550" t="inlineStr">
        <is>
          <t>layer 1 of FCx</t>
        </is>
      </c>
      <c r="D5550" t="inlineStr">
        <is>
          <t>&lt;http://purl.obolibrary.org/obo/DMBA_16008&gt;</t>
        </is>
      </c>
    </row>
    <row r="5551">
      <c r="A5551">
        <f>HYPERLINK("https://www.ebi.ac.uk/ols/ontologies/uberon/terms?iri=http://purl.obolibrary.org/obo/UBERON_0010314","structure with developmental contribution from neural crest")</f>
        <v/>
      </c>
      <c r="B5551" t="inlineStr">
        <is>
          <t>&lt;http://purl.obolibrary.org/obo/UBERON_0010314&gt;</t>
        </is>
      </c>
      <c r="C5551" t="inlineStr">
        <is>
          <t>layer 2 of FCx</t>
        </is>
      </c>
      <c r="D5551" t="inlineStr">
        <is>
          <t>&lt;http://purl.obolibrary.org/obo/DMBA_16009&gt;</t>
        </is>
      </c>
    </row>
    <row r="5552">
      <c r="A5552">
        <f>HYPERLINK("https://www.ebi.ac.uk/ols/ontologies/uberon/terms?iri=http://purl.obolibrary.org/obo/UBERON_0010314","structure with developmental contribution from neural crest")</f>
        <v/>
      </c>
      <c r="B5552" t="inlineStr">
        <is>
          <t>&lt;http://purl.obolibrary.org/obo/UBERON_0010314&gt;</t>
        </is>
      </c>
      <c r="C5552" t="inlineStr">
        <is>
          <t>layer 3 of FCx</t>
        </is>
      </c>
      <c r="D5552" t="inlineStr">
        <is>
          <t>&lt;http://purl.obolibrary.org/obo/DMBA_16010&gt;</t>
        </is>
      </c>
    </row>
    <row r="5553">
      <c r="A5553">
        <f>HYPERLINK("https://www.ebi.ac.uk/ols/ontologies/uberon/terms?iri=http://purl.obolibrary.org/obo/UBERON_0010314","structure with developmental contribution from neural crest")</f>
        <v/>
      </c>
      <c r="B5553" t="inlineStr">
        <is>
          <t>&lt;http://purl.obolibrary.org/obo/UBERON_0010314&gt;</t>
        </is>
      </c>
      <c r="C5553" t="inlineStr">
        <is>
          <t>layer 4 of FCx</t>
        </is>
      </c>
      <c r="D5553" t="inlineStr">
        <is>
          <t>&lt;http://purl.obolibrary.org/obo/DMBA_16011&gt;</t>
        </is>
      </c>
    </row>
    <row r="5554">
      <c r="A5554">
        <f>HYPERLINK("https://www.ebi.ac.uk/ols/ontologies/uberon/terms?iri=http://purl.obolibrary.org/obo/UBERON_0010314","structure with developmental contribution from neural crest")</f>
        <v/>
      </c>
      <c r="B5554" t="inlineStr">
        <is>
          <t>&lt;http://purl.obolibrary.org/obo/UBERON_0010314&gt;</t>
        </is>
      </c>
      <c r="C5554" t="inlineStr">
        <is>
          <t>layer 5 of FCx</t>
        </is>
      </c>
      <c r="D5554" t="inlineStr">
        <is>
          <t>&lt;http://purl.obolibrary.org/obo/DMBA_16012&gt;</t>
        </is>
      </c>
    </row>
    <row r="5555">
      <c r="A5555">
        <f>HYPERLINK("https://www.ebi.ac.uk/ols/ontologies/uberon/terms?iri=http://purl.obolibrary.org/obo/UBERON_0010314","structure with developmental contribution from neural crest")</f>
        <v/>
      </c>
      <c r="B5555" t="inlineStr">
        <is>
          <t>&lt;http://purl.obolibrary.org/obo/UBERON_0010314&gt;</t>
        </is>
      </c>
      <c r="C5555" t="inlineStr">
        <is>
          <t>layer 6 of FCx</t>
        </is>
      </c>
      <c r="D5555" t="inlineStr">
        <is>
          <t>&lt;http://purl.obolibrary.org/obo/DMBA_16013&gt;</t>
        </is>
      </c>
    </row>
    <row r="5556">
      <c r="A5556">
        <f>HYPERLINK("https://www.ebi.ac.uk/ols/ontologies/uberon/terms?iri=http://purl.obolibrary.org/obo/UBERON_0010314","structure with developmental contribution from neural crest")</f>
        <v/>
      </c>
      <c r="B5556" t="inlineStr">
        <is>
          <t>&lt;http://purl.obolibrary.org/obo/UBERON_0010314&gt;</t>
        </is>
      </c>
      <c r="C5556" t="inlineStr">
        <is>
          <t>sublayer 6a of FCx</t>
        </is>
      </c>
      <c r="D5556" t="inlineStr">
        <is>
          <t>&lt;http://purl.obolibrary.org/obo/DMBA_16014&gt;</t>
        </is>
      </c>
    </row>
    <row r="5557">
      <c r="A5557">
        <f>HYPERLINK("https://www.ebi.ac.uk/ols/ontologies/uberon/terms?iri=http://purl.obolibrary.org/obo/UBERON_0010314","structure with developmental contribution from neural crest")</f>
        <v/>
      </c>
      <c r="B5557" t="inlineStr">
        <is>
          <t>&lt;http://purl.obolibrary.org/obo/UBERON_0010314&gt;</t>
        </is>
      </c>
      <c r="C5557" t="inlineStr">
        <is>
          <t>sublayer 6b of FCx</t>
        </is>
      </c>
      <c r="D5557" t="inlineStr">
        <is>
          <t>&lt;http://purl.obolibrary.org/obo/DMBA_16015&gt;</t>
        </is>
      </c>
    </row>
    <row r="5558">
      <c r="A5558">
        <f>HYPERLINK("https://www.ebi.ac.uk/ols/ontologies/uberon/terms?iri=http://purl.obolibrary.org/obo/UBERON_0010314","structure with developmental contribution from neural crest")</f>
        <v/>
      </c>
      <c r="B5558" t="inlineStr">
        <is>
          <t>&lt;http://purl.obolibrary.org/obo/UBERON_0010314&gt;</t>
        </is>
      </c>
      <c r="C5558" t="inlineStr">
        <is>
          <t>parietal cortex</t>
        </is>
      </c>
      <c r="D5558" t="inlineStr">
        <is>
          <t>&lt;http://purl.obolibrary.org/obo/DMBA_16016&gt;</t>
        </is>
      </c>
    </row>
    <row r="5559">
      <c r="A5559">
        <f>HYPERLINK("https://www.ebi.ac.uk/ols/ontologies/uberon/terms?iri=http://purl.obolibrary.org/obo/UBERON_0010314","structure with developmental contribution from neural crest")</f>
        <v/>
      </c>
      <c r="B5559" t="inlineStr">
        <is>
          <t>&lt;http://purl.obolibrary.org/obo/UBERON_0010314&gt;</t>
        </is>
      </c>
      <c r="C5559" t="inlineStr">
        <is>
          <t>ventricular zone of PCx</t>
        </is>
      </c>
      <c r="D5559" t="inlineStr">
        <is>
          <t>&lt;http://purl.obolibrary.org/obo/DMBA_16017&gt;</t>
        </is>
      </c>
    </row>
    <row r="5560">
      <c r="A5560">
        <f>HYPERLINK("https://www.ebi.ac.uk/ols/ontologies/uberon/terms?iri=http://purl.obolibrary.org/obo/UBERON_0010314","structure with developmental contribution from neural crest")</f>
        <v/>
      </c>
      <c r="B5560" t="inlineStr">
        <is>
          <t>&lt;http://purl.obolibrary.org/obo/UBERON_0010314&gt;</t>
        </is>
      </c>
      <c r="C5560" t="inlineStr">
        <is>
          <t>mantle zone of PCx</t>
        </is>
      </c>
      <c r="D5560" t="inlineStr">
        <is>
          <t>&lt;http://purl.obolibrary.org/obo/DMBA_16018&gt;</t>
        </is>
      </c>
    </row>
    <row r="5561">
      <c r="A5561">
        <f>HYPERLINK("https://www.ebi.ac.uk/ols/ontologies/uberon/terms?iri=http://purl.obolibrary.org/obo/UBERON_0010314","structure with developmental contribution from neural crest")</f>
        <v/>
      </c>
      <c r="B5561" t="inlineStr">
        <is>
          <t>&lt;http://purl.obolibrary.org/obo/UBERON_0010314&gt;</t>
        </is>
      </c>
      <c r="C5561" t="inlineStr">
        <is>
          <t>periventricular stratum of PCx (subventricular zone)</t>
        </is>
      </c>
      <c r="D5561" t="inlineStr">
        <is>
          <t>&lt;http://purl.obolibrary.org/obo/DMBA_16019&gt;</t>
        </is>
      </c>
    </row>
    <row r="5562">
      <c r="A5562">
        <f>HYPERLINK("https://www.ebi.ac.uk/ols/ontologies/uberon/terms?iri=http://purl.obolibrary.org/obo/UBERON_0010314","structure with developmental contribution from neural crest")</f>
        <v/>
      </c>
      <c r="B5562" t="inlineStr">
        <is>
          <t>&lt;http://purl.obolibrary.org/obo/UBERON_0010314&gt;</t>
        </is>
      </c>
      <c r="C5562" t="inlineStr">
        <is>
          <t>intermediate stratum of PCx (white matter/subplate)</t>
        </is>
      </c>
      <c r="D5562" t="inlineStr">
        <is>
          <t>&lt;http://purl.obolibrary.org/obo/DMBA_16020&gt;</t>
        </is>
      </c>
    </row>
    <row r="5563">
      <c r="A5563">
        <f>HYPERLINK("https://www.ebi.ac.uk/ols/ontologies/uberon/terms?iri=http://purl.obolibrary.org/obo/UBERON_0010314","structure with developmental contribution from neural crest")</f>
        <v/>
      </c>
      <c r="B5563" t="inlineStr">
        <is>
          <t>&lt;http://purl.obolibrary.org/obo/UBERON_0010314&gt;</t>
        </is>
      </c>
      <c r="C5563" t="inlineStr">
        <is>
          <t>superficial stratum of PCx (cortical plate/marginal zone)</t>
        </is>
      </c>
      <c r="D5563" t="inlineStr">
        <is>
          <t>&lt;http://purl.obolibrary.org/obo/DMBA_16021&gt;</t>
        </is>
      </c>
    </row>
    <row r="5564">
      <c r="A5564">
        <f>HYPERLINK("https://www.ebi.ac.uk/ols/ontologies/uberon/terms?iri=http://purl.obolibrary.org/obo/UBERON_0010314","structure with developmental contribution from neural crest")</f>
        <v/>
      </c>
      <c r="B5564" t="inlineStr">
        <is>
          <t>&lt;http://purl.obolibrary.org/obo/UBERON_0010314&gt;</t>
        </is>
      </c>
      <c r="C5564" t="inlineStr">
        <is>
          <t>layer 1 of PCx</t>
        </is>
      </c>
      <c r="D5564" t="inlineStr">
        <is>
          <t>&lt;http://purl.obolibrary.org/obo/DMBA_16022&gt;</t>
        </is>
      </c>
    </row>
    <row r="5565">
      <c r="A5565">
        <f>HYPERLINK("https://www.ebi.ac.uk/ols/ontologies/uberon/terms?iri=http://purl.obolibrary.org/obo/UBERON_0010314","structure with developmental contribution from neural crest")</f>
        <v/>
      </c>
      <c r="B5565" t="inlineStr">
        <is>
          <t>&lt;http://purl.obolibrary.org/obo/UBERON_0010314&gt;</t>
        </is>
      </c>
      <c r="C5565" t="inlineStr">
        <is>
          <t>layer 2 of PCx</t>
        </is>
      </c>
      <c r="D5565" t="inlineStr">
        <is>
          <t>&lt;http://purl.obolibrary.org/obo/DMBA_16023&gt;</t>
        </is>
      </c>
    </row>
    <row r="5566">
      <c r="A5566">
        <f>HYPERLINK("https://www.ebi.ac.uk/ols/ontologies/uberon/terms?iri=http://purl.obolibrary.org/obo/UBERON_0010314","structure with developmental contribution from neural crest")</f>
        <v/>
      </c>
      <c r="B5566" t="inlineStr">
        <is>
          <t>&lt;http://purl.obolibrary.org/obo/UBERON_0010314&gt;</t>
        </is>
      </c>
      <c r="C5566" t="inlineStr">
        <is>
          <t>layer 3 of PCx</t>
        </is>
      </c>
      <c r="D5566" t="inlineStr">
        <is>
          <t>&lt;http://purl.obolibrary.org/obo/DMBA_16024&gt;</t>
        </is>
      </c>
    </row>
    <row r="5567">
      <c r="A5567">
        <f>HYPERLINK("https://www.ebi.ac.uk/ols/ontologies/uberon/terms?iri=http://purl.obolibrary.org/obo/UBERON_0010314","structure with developmental contribution from neural crest")</f>
        <v/>
      </c>
      <c r="B5567" t="inlineStr">
        <is>
          <t>&lt;http://purl.obolibrary.org/obo/UBERON_0010314&gt;</t>
        </is>
      </c>
      <c r="C5567" t="inlineStr">
        <is>
          <t>layer 4 of PCx</t>
        </is>
      </c>
      <c r="D5567" t="inlineStr">
        <is>
          <t>&lt;http://purl.obolibrary.org/obo/DMBA_16025&gt;</t>
        </is>
      </c>
    </row>
    <row r="5568">
      <c r="A5568">
        <f>HYPERLINK("https://www.ebi.ac.uk/ols/ontologies/uberon/terms?iri=http://purl.obolibrary.org/obo/UBERON_0010314","structure with developmental contribution from neural crest")</f>
        <v/>
      </c>
      <c r="B5568" t="inlineStr">
        <is>
          <t>&lt;http://purl.obolibrary.org/obo/UBERON_0010314&gt;</t>
        </is>
      </c>
      <c r="C5568" t="inlineStr">
        <is>
          <t>layer 5 of PCx</t>
        </is>
      </c>
      <c r="D5568" t="inlineStr">
        <is>
          <t>&lt;http://purl.obolibrary.org/obo/DMBA_16026&gt;</t>
        </is>
      </c>
    </row>
    <row r="5569">
      <c r="A5569">
        <f>HYPERLINK("https://www.ebi.ac.uk/ols/ontologies/uberon/terms?iri=http://purl.obolibrary.org/obo/UBERON_0010314","structure with developmental contribution from neural crest")</f>
        <v/>
      </c>
      <c r="B5569" t="inlineStr">
        <is>
          <t>&lt;http://purl.obolibrary.org/obo/UBERON_0010314&gt;</t>
        </is>
      </c>
      <c r="C5569" t="inlineStr">
        <is>
          <t>layer 6 of PCx</t>
        </is>
      </c>
      <c r="D5569" t="inlineStr">
        <is>
          <t>&lt;http://purl.obolibrary.org/obo/DMBA_16027&gt;</t>
        </is>
      </c>
    </row>
    <row r="5570">
      <c r="A5570">
        <f>HYPERLINK("https://www.ebi.ac.uk/ols/ontologies/uberon/terms?iri=http://purl.obolibrary.org/obo/UBERON_0010314","structure with developmental contribution from neural crest")</f>
        <v/>
      </c>
      <c r="B5570" t="inlineStr">
        <is>
          <t>&lt;http://purl.obolibrary.org/obo/UBERON_0010314&gt;</t>
        </is>
      </c>
      <c r="C5570" t="inlineStr">
        <is>
          <t>sublayer 6a of PCx</t>
        </is>
      </c>
      <c r="D5570" t="inlineStr">
        <is>
          <t>&lt;http://purl.obolibrary.org/obo/DMBA_16028&gt;</t>
        </is>
      </c>
    </row>
    <row r="5571">
      <c r="A5571">
        <f>HYPERLINK("https://www.ebi.ac.uk/ols/ontologies/uberon/terms?iri=http://purl.obolibrary.org/obo/UBERON_0010314","structure with developmental contribution from neural crest")</f>
        <v/>
      </c>
      <c r="B5571" t="inlineStr">
        <is>
          <t>&lt;http://purl.obolibrary.org/obo/UBERON_0010314&gt;</t>
        </is>
      </c>
      <c r="C5571" t="inlineStr">
        <is>
          <t>sublayer 6b of PCx</t>
        </is>
      </c>
      <c r="D5571" t="inlineStr">
        <is>
          <t>&lt;http://purl.obolibrary.org/obo/DMBA_16029&gt;</t>
        </is>
      </c>
    </row>
    <row r="5572">
      <c r="A5572">
        <f>HYPERLINK("https://www.ebi.ac.uk/ols/ontologies/uberon/terms?iri=http://purl.obolibrary.org/obo/UBERON_0010314","structure with developmental contribution from neural crest")</f>
        <v/>
      </c>
      <c r="B5572" t="inlineStr">
        <is>
          <t>&lt;http://purl.obolibrary.org/obo/UBERON_0010314&gt;</t>
        </is>
      </c>
      <c r="C5572" t="inlineStr">
        <is>
          <t>occipital cortex</t>
        </is>
      </c>
      <c r="D5572" t="inlineStr">
        <is>
          <t>&lt;http://purl.obolibrary.org/obo/DMBA_16030&gt;</t>
        </is>
      </c>
    </row>
    <row r="5573">
      <c r="A5573">
        <f>HYPERLINK("https://www.ebi.ac.uk/ols/ontologies/uberon/terms?iri=http://purl.obolibrary.org/obo/UBERON_0010314","structure with developmental contribution from neural crest")</f>
        <v/>
      </c>
      <c r="B5573" t="inlineStr">
        <is>
          <t>&lt;http://purl.obolibrary.org/obo/UBERON_0010314&gt;</t>
        </is>
      </c>
      <c r="C5573" t="inlineStr">
        <is>
          <t>ventricular zone of OCx</t>
        </is>
      </c>
      <c r="D5573" t="inlineStr">
        <is>
          <t>&lt;http://purl.obolibrary.org/obo/DMBA_16031&gt;</t>
        </is>
      </c>
    </row>
    <row r="5574">
      <c r="A5574">
        <f>HYPERLINK("https://www.ebi.ac.uk/ols/ontologies/uberon/terms?iri=http://purl.obolibrary.org/obo/UBERON_0010314","structure with developmental contribution from neural crest")</f>
        <v/>
      </c>
      <c r="B5574" t="inlineStr">
        <is>
          <t>&lt;http://purl.obolibrary.org/obo/UBERON_0010314&gt;</t>
        </is>
      </c>
      <c r="C5574" t="inlineStr">
        <is>
          <t>mantle zone of OCx</t>
        </is>
      </c>
      <c r="D5574" t="inlineStr">
        <is>
          <t>&lt;http://purl.obolibrary.org/obo/DMBA_16032&gt;</t>
        </is>
      </c>
    </row>
    <row r="5575">
      <c r="A5575">
        <f>HYPERLINK("https://www.ebi.ac.uk/ols/ontologies/uberon/terms?iri=http://purl.obolibrary.org/obo/UBERON_0010314","structure with developmental contribution from neural crest")</f>
        <v/>
      </c>
      <c r="B5575" t="inlineStr">
        <is>
          <t>&lt;http://purl.obolibrary.org/obo/UBERON_0010314&gt;</t>
        </is>
      </c>
      <c r="C5575" t="inlineStr">
        <is>
          <t>periventricular stratum of OCx (subventricular zone)</t>
        </is>
      </c>
      <c r="D5575" t="inlineStr">
        <is>
          <t>&lt;http://purl.obolibrary.org/obo/DMBA_16033&gt;</t>
        </is>
      </c>
    </row>
    <row r="5576">
      <c r="A5576">
        <f>HYPERLINK("https://www.ebi.ac.uk/ols/ontologies/uberon/terms?iri=http://purl.obolibrary.org/obo/UBERON_0010314","structure with developmental contribution from neural crest")</f>
        <v/>
      </c>
      <c r="B5576" t="inlineStr">
        <is>
          <t>&lt;http://purl.obolibrary.org/obo/UBERON_0010314&gt;</t>
        </is>
      </c>
      <c r="C5576" t="inlineStr">
        <is>
          <t>intermediate stratum of OCx (white matter/subplate)</t>
        </is>
      </c>
      <c r="D5576" t="inlineStr">
        <is>
          <t>&lt;http://purl.obolibrary.org/obo/DMBA_16034&gt;</t>
        </is>
      </c>
    </row>
    <row r="5577">
      <c r="A5577">
        <f>HYPERLINK("https://www.ebi.ac.uk/ols/ontologies/uberon/terms?iri=http://purl.obolibrary.org/obo/UBERON_0010314","structure with developmental contribution from neural crest")</f>
        <v/>
      </c>
      <c r="B5577" t="inlineStr">
        <is>
          <t>&lt;http://purl.obolibrary.org/obo/UBERON_0010314&gt;</t>
        </is>
      </c>
      <c r="C5577" t="inlineStr">
        <is>
          <t>superficial stratum of OCx (cortical plate/marginal zone)</t>
        </is>
      </c>
      <c r="D5577" t="inlineStr">
        <is>
          <t>&lt;http://purl.obolibrary.org/obo/DMBA_16035&gt;</t>
        </is>
      </c>
    </row>
    <row r="5578">
      <c r="A5578">
        <f>HYPERLINK("https://www.ebi.ac.uk/ols/ontologies/uberon/terms?iri=http://purl.obolibrary.org/obo/UBERON_0010314","structure with developmental contribution from neural crest")</f>
        <v/>
      </c>
      <c r="B5578" t="inlineStr">
        <is>
          <t>&lt;http://purl.obolibrary.org/obo/UBERON_0010314&gt;</t>
        </is>
      </c>
      <c r="C5578" t="inlineStr">
        <is>
          <t>layer 1 of OCx</t>
        </is>
      </c>
      <c r="D5578" t="inlineStr">
        <is>
          <t>&lt;http://purl.obolibrary.org/obo/DMBA_16036&gt;</t>
        </is>
      </c>
    </row>
    <row r="5579">
      <c r="A5579">
        <f>HYPERLINK("https://www.ebi.ac.uk/ols/ontologies/uberon/terms?iri=http://purl.obolibrary.org/obo/UBERON_0010314","structure with developmental contribution from neural crest")</f>
        <v/>
      </c>
      <c r="B5579" t="inlineStr">
        <is>
          <t>&lt;http://purl.obolibrary.org/obo/UBERON_0010314&gt;</t>
        </is>
      </c>
      <c r="C5579" t="inlineStr">
        <is>
          <t>layer 2 of OCx</t>
        </is>
      </c>
      <c r="D5579" t="inlineStr">
        <is>
          <t>&lt;http://purl.obolibrary.org/obo/DMBA_16037&gt;</t>
        </is>
      </c>
    </row>
    <row r="5580">
      <c r="A5580">
        <f>HYPERLINK("https://www.ebi.ac.uk/ols/ontologies/uberon/terms?iri=http://purl.obolibrary.org/obo/UBERON_0010314","structure with developmental contribution from neural crest")</f>
        <v/>
      </c>
      <c r="B5580" t="inlineStr">
        <is>
          <t>&lt;http://purl.obolibrary.org/obo/UBERON_0010314&gt;</t>
        </is>
      </c>
      <c r="C5580" t="inlineStr">
        <is>
          <t>layer 3 of OCx</t>
        </is>
      </c>
      <c r="D5580" t="inlineStr">
        <is>
          <t>&lt;http://purl.obolibrary.org/obo/DMBA_16038&gt;</t>
        </is>
      </c>
    </row>
    <row r="5581">
      <c r="A5581">
        <f>HYPERLINK("https://www.ebi.ac.uk/ols/ontologies/uberon/terms?iri=http://purl.obolibrary.org/obo/UBERON_0010314","structure with developmental contribution from neural crest")</f>
        <v/>
      </c>
      <c r="B5581" t="inlineStr">
        <is>
          <t>&lt;http://purl.obolibrary.org/obo/UBERON_0010314&gt;</t>
        </is>
      </c>
      <c r="C5581" t="inlineStr">
        <is>
          <t>layer 4 of OCx</t>
        </is>
      </c>
      <c r="D5581" t="inlineStr">
        <is>
          <t>&lt;http://purl.obolibrary.org/obo/DMBA_16039&gt;</t>
        </is>
      </c>
    </row>
    <row r="5582">
      <c r="A5582">
        <f>HYPERLINK("https://www.ebi.ac.uk/ols/ontologies/uberon/terms?iri=http://purl.obolibrary.org/obo/UBERON_0010314","structure with developmental contribution from neural crest")</f>
        <v/>
      </c>
      <c r="B5582" t="inlineStr">
        <is>
          <t>&lt;http://purl.obolibrary.org/obo/UBERON_0010314&gt;</t>
        </is>
      </c>
      <c r="C5582" t="inlineStr">
        <is>
          <t>layer 5 of OCx</t>
        </is>
      </c>
      <c r="D5582" t="inlineStr">
        <is>
          <t>&lt;http://purl.obolibrary.org/obo/DMBA_16040&gt;</t>
        </is>
      </c>
    </row>
    <row r="5583">
      <c r="A5583">
        <f>HYPERLINK("https://www.ebi.ac.uk/ols/ontologies/uberon/terms?iri=http://purl.obolibrary.org/obo/UBERON_0010314","structure with developmental contribution from neural crest")</f>
        <v/>
      </c>
      <c r="B5583" t="inlineStr">
        <is>
          <t>&lt;http://purl.obolibrary.org/obo/UBERON_0010314&gt;</t>
        </is>
      </c>
      <c r="C5583" t="inlineStr">
        <is>
          <t>layer 6 of OCx</t>
        </is>
      </c>
      <c r="D5583" t="inlineStr">
        <is>
          <t>&lt;http://purl.obolibrary.org/obo/DMBA_16041&gt;</t>
        </is>
      </c>
    </row>
    <row r="5584">
      <c r="A5584">
        <f>HYPERLINK("https://www.ebi.ac.uk/ols/ontologies/uberon/terms?iri=http://purl.obolibrary.org/obo/UBERON_0010314","structure with developmental contribution from neural crest")</f>
        <v/>
      </c>
      <c r="B5584" t="inlineStr">
        <is>
          <t>&lt;http://purl.obolibrary.org/obo/UBERON_0010314&gt;</t>
        </is>
      </c>
      <c r="C5584" t="inlineStr">
        <is>
          <t>sublayer 6a of OCx</t>
        </is>
      </c>
      <c r="D5584" t="inlineStr">
        <is>
          <t>&lt;http://purl.obolibrary.org/obo/DMBA_16042&gt;</t>
        </is>
      </c>
    </row>
    <row r="5585">
      <c r="A5585">
        <f>HYPERLINK("https://www.ebi.ac.uk/ols/ontologies/uberon/terms?iri=http://purl.obolibrary.org/obo/UBERON_0010314","structure with developmental contribution from neural crest")</f>
        <v/>
      </c>
      <c r="B5585" t="inlineStr">
        <is>
          <t>&lt;http://purl.obolibrary.org/obo/UBERON_0010314&gt;</t>
        </is>
      </c>
      <c r="C5585" t="inlineStr">
        <is>
          <t>sublayer 6b of OCx</t>
        </is>
      </c>
      <c r="D5585" t="inlineStr">
        <is>
          <t>&lt;http://purl.obolibrary.org/obo/DMBA_16043&gt;</t>
        </is>
      </c>
    </row>
    <row r="5586">
      <c r="A5586">
        <f>HYPERLINK("https://www.ebi.ac.uk/ols/ontologies/uberon/terms?iri=http://purl.obolibrary.org/obo/UBERON_0010314","structure with developmental contribution from neural crest")</f>
        <v/>
      </c>
      <c r="B5586" t="inlineStr">
        <is>
          <t>&lt;http://purl.obolibrary.org/obo/UBERON_0010314&gt;</t>
        </is>
      </c>
      <c r="C5586" t="inlineStr">
        <is>
          <t>temporal cortex</t>
        </is>
      </c>
      <c r="D5586" t="inlineStr">
        <is>
          <t>&lt;http://purl.obolibrary.org/obo/DMBA_16044&gt;</t>
        </is>
      </c>
    </row>
    <row r="5587">
      <c r="A5587">
        <f>HYPERLINK("https://www.ebi.ac.uk/ols/ontologies/uberon/terms?iri=http://purl.obolibrary.org/obo/UBERON_0010314","structure with developmental contribution from neural crest")</f>
        <v/>
      </c>
      <c r="B5587" t="inlineStr">
        <is>
          <t>&lt;http://purl.obolibrary.org/obo/UBERON_0010314&gt;</t>
        </is>
      </c>
      <c r="C5587" t="inlineStr">
        <is>
          <t>ventricular zone of TCx</t>
        </is>
      </c>
      <c r="D5587" t="inlineStr">
        <is>
          <t>&lt;http://purl.obolibrary.org/obo/DMBA_16045&gt;</t>
        </is>
      </c>
    </row>
    <row r="5588">
      <c r="A5588">
        <f>HYPERLINK("https://www.ebi.ac.uk/ols/ontologies/uberon/terms?iri=http://purl.obolibrary.org/obo/UBERON_0010314","structure with developmental contribution from neural crest")</f>
        <v/>
      </c>
      <c r="B5588" t="inlineStr">
        <is>
          <t>&lt;http://purl.obolibrary.org/obo/UBERON_0010314&gt;</t>
        </is>
      </c>
      <c r="C5588" t="inlineStr">
        <is>
          <t>mantle zone of TCx</t>
        </is>
      </c>
      <c r="D5588" t="inlineStr">
        <is>
          <t>&lt;http://purl.obolibrary.org/obo/DMBA_16046&gt;</t>
        </is>
      </c>
    </row>
    <row r="5589">
      <c r="A5589">
        <f>HYPERLINK("https://www.ebi.ac.uk/ols/ontologies/uberon/terms?iri=http://purl.obolibrary.org/obo/UBERON_0010314","structure with developmental contribution from neural crest")</f>
        <v/>
      </c>
      <c r="B5589" t="inlineStr">
        <is>
          <t>&lt;http://purl.obolibrary.org/obo/UBERON_0010314&gt;</t>
        </is>
      </c>
      <c r="C5589" t="inlineStr">
        <is>
          <t>periventricular stratum of TCx (subventricular zone)</t>
        </is>
      </c>
      <c r="D5589" t="inlineStr">
        <is>
          <t>&lt;http://purl.obolibrary.org/obo/DMBA_16047&gt;</t>
        </is>
      </c>
    </row>
    <row r="5590">
      <c r="A5590">
        <f>HYPERLINK("https://www.ebi.ac.uk/ols/ontologies/uberon/terms?iri=http://purl.obolibrary.org/obo/UBERON_0010314","structure with developmental contribution from neural crest")</f>
        <v/>
      </c>
      <c r="B5590" t="inlineStr">
        <is>
          <t>&lt;http://purl.obolibrary.org/obo/UBERON_0010314&gt;</t>
        </is>
      </c>
      <c r="C5590" t="inlineStr">
        <is>
          <t>intermediate stratum of TCx (white matter/subplate)</t>
        </is>
      </c>
      <c r="D5590" t="inlineStr">
        <is>
          <t>&lt;http://purl.obolibrary.org/obo/DMBA_16048&gt;</t>
        </is>
      </c>
    </row>
    <row r="5591">
      <c r="A5591">
        <f>HYPERLINK("https://www.ebi.ac.uk/ols/ontologies/uberon/terms?iri=http://purl.obolibrary.org/obo/UBERON_0010314","structure with developmental contribution from neural crest")</f>
        <v/>
      </c>
      <c r="B5591" t="inlineStr">
        <is>
          <t>&lt;http://purl.obolibrary.org/obo/UBERON_0010314&gt;</t>
        </is>
      </c>
      <c r="C5591" t="inlineStr">
        <is>
          <t>superficial stratum of TCx (cortical plate/marginal zone)</t>
        </is>
      </c>
      <c r="D5591" t="inlineStr">
        <is>
          <t>&lt;http://purl.obolibrary.org/obo/DMBA_16049&gt;</t>
        </is>
      </c>
    </row>
    <row r="5592">
      <c r="A5592">
        <f>HYPERLINK("https://www.ebi.ac.uk/ols/ontologies/uberon/terms?iri=http://purl.obolibrary.org/obo/UBERON_0010314","structure with developmental contribution from neural crest")</f>
        <v/>
      </c>
      <c r="B5592" t="inlineStr">
        <is>
          <t>&lt;http://purl.obolibrary.org/obo/UBERON_0010314&gt;</t>
        </is>
      </c>
      <c r="C5592" t="inlineStr">
        <is>
          <t>layer 1 of TCx</t>
        </is>
      </c>
      <c r="D5592" t="inlineStr">
        <is>
          <t>&lt;http://purl.obolibrary.org/obo/DMBA_16050&gt;</t>
        </is>
      </c>
    </row>
    <row r="5593">
      <c r="A5593">
        <f>HYPERLINK("https://www.ebi.ac.uk/ols/ontologies/uberon/terms?iri=http://purl.obolibrary.org/obo/UBERON_0010314","structure with developmental contribution from neural crest")</f>
        <v/>
      </c>
      <c r="B5593" t="inlineStr">
        <is>
          <t>&lt;http://purl.obolibrary.org/obo/UBERON_0010314&gt;</t>
        </is>
      </c>
      <c r="C5593" t="inlineStr">
        <is>
          <t>layer 2 of TCx</t>
        </is>
      </c>
      <c r="D5593" t="inlineStr">
        <is>
          <t>&lt;http://purl.obolibrary.org/obo/DMBA_16051&gt;</t>
        </is>
      </c>
    </row>
    <row r="5594">
      <c r="A5594">
        <f>HYPERLINK("https://www.ebi.ac.uk/ols/ontologies/uberon/terms?iri=http://purl.obolibrary.org/obo/UBERON_0010314","structure with developmental contribution from neural crest")</f>
        <v/>
      </c>
      <c r="B5594" t="inlineStr">
        <is>
          <t>&lt;http://purl.obolibrary.org/obo/UBERON_0010314&gt;</t>
        </is>
      </c>
      <c r="C5594" t="inlineStr">
        <is>
          <t>layer 3 of TCx</t>
        </is>
      </c>
      <c r="D5594" t="inlineStr">
        <is>
          <t>&lt;http://purl.obolibrary.org/obo/DMBA_16052&gt;</t>
        </is>
      </c>
    </row>
    <row r="5595">
      <c r="A5595">
        <f>HYPERLINK("https://www.ebi.ac.uk/ols/ontologies/uberon/terms?iri=http://purl.obolibrary.org/obo/UBERON_0010314","structure with developmental contribution from neural crest")</f>
        <v/>
      </c>
      <c r="B5595" t="inlineStr">
        <is>
          <t>&lt;http://purl.obolibrary.org/obo/UBERON_0010314&gt;</t>
        </is>
      </c>
      <c r="C5595" t="inlineStr">
        <is>
          <t>layer 4 of TCx</t>
        </is>
      </c>
      <c r="D5595" t="inlineStr">
        <is>
          <t>&lt;http://purl.obolibrary.org/obo/DMBA_16053&gt;</t>
        </is>
      </c>
    </row>
    <row r="5596">
      <c r="A5596">
        <f>HYPERLINK("https://www.ebi.ac.uk/ols/ontologies/uberon/terms?iri=http://purl.obolibrary.org/obo/UBERON_0010314","structure with developmental contribution from neural crest")</f>
        <v/>
      </c>
      <c r="B5596" t="inlineStr">
        <is>
          <t>&lt;http://purl.obolibrary.org/obo/UBERON_0010314&gt;</t>
        </is>
      </c>
      <c r="C5596" t="inlineStr">
        <is>
          <t>layer 5 of TCx</t>
        </is>
      </c>
      <c r="D5596" t="inlineStr">
        <is>
          <t>&lt;http://purl.obolibrary.org/obo/DMBA_16054&gt;</t>
        </is>
      </c>
    </row>
    <row r="5597">
      <c r="A5597">
        <f>HYPERLINK("https://www.ebi.ac.uk/ols/ontologies/uberon/terms?iri=http://purl.obolibrary.org/obo/UBERON_0010314","structure with developmental contribution from neural crest")</f>
        <v/>
      </c>
      <c r="B5597" t="inlineStr">
        <is>
          <t>&lt;http://purl.obolibrary.org/obo/UBERON_0010314&gt;</t>
        </is>
      </c>
      <c r="C5597" t="inlineStr">
        <is>
          <t>layer 6 of TCx</t>
        </is>
      </c>
      <c r="D5597" t="inlineStr">
        <is>
          <t>&lt;http://purl.obolibrary.org/obo/DMBA_16055&gt;</t>
        </is>
      </c>
    </row>
    <row r="5598">
      <c r="A5598">
        <f>HYPERLINK("https://www.ebi.ac.uk/ols/ontologies/uberon/terms?iri=http://purl.obolibrary.org/obo/UBERON_0010314","structure with developmental contribution from neural crest")</f>
        <v/>
      </c>
      <c r="B5598" t="inlineStr">
        <is>
          <t>&lt;http://purl.obolibrary.org/obo/UBERON_0010314&gt;</t>
        </is>
      </c>
      <c r="C5598" t="inlineStr">
        <is>
          <t>sublayer 6a of TCx</t>
        </is>
      </c>
      <c r="D5598" t="inlineStr">
        <is>
          <t>&lt;http://purl.obolibrary.org/obo/DMBA_16056&gt;</t>
        </is>
      </c>
    </row>
    <row r="5599">
      <c r="A5599">
        <f>HYPERLINK("https://www.ebi.ac.uk/ols/ontologies/uberon/terms?iri=http://purl.obolibrary.org/obo/UBERON_0010314","structure with developmental contribution from neural crest")</f>
        <v/>
      </c>
      <c r="B5599" t="inlineStr">
        <is>
          <t>&lt;http://purl.obolibrary.org/obo/UBERON_0010314&gt;</t>
        </is>
      </c>
      <c r="C5599" t="inlineStr">
        <is>
          <t>sublayer 6b of TCx</t>
        </is>
      </c>
      <c r="D5599" t="inlineStr">
        <is>
          <t>&lt;http://purl.obolibrary.org/obo/DMBA_16057&gt;</t>
        </is>
      </c>
    </row>
    <row r="5600">
      <c r="A5600">
        <f>HYPERLINK("https://www.ebi.ac.uk/ols/ontologies/uberon/terms?iri=http://purl.obolibrary.org/obo/UBERON_0010314","structure with developmental contribution from neural crest")</f>
        <v/>
      </c>
      <c r="B5600" t="inlineStr">
        <is>
          <t>&lt;http://purl.obolibrary.org/obo/UBERON_0010314&gt;</t>
        </is>
      </c>
      <c r="C5600" t="inlineStr">
        <is>
          <t>insular cortex</t>
        </is>
      </c>
      <c r="D5600" t="inlineStr">
        <is>
          <t>&lt;http://purl.obolibrary.org/obo/DMBA_16058&gt;</t>
        </is>
      </c>
    </row>
    <row r="5601">
      <c r="A5601">
        <f>HYPERLINK("https://www.ebi.ac.uk/ols/ontologies/uberon/terms?iri=http://purl.obolibrary.org/obo/UBERON_0010314","structure with developmental contribution from neural crest")</f>
        <v/>
      </c>
      <c r="B5601" t="inlineStr">
        <is>
          <t>&lt;http://purl.obolibrary.org/obo/UBERON_0010314&gt;</t>
        </is>
      </c>
      <c r="C5601" t="inlineStr">
        <is>
          <t>ventricular zone of InsCx</t>
        </is>
      </c>
      <c r="D5601" t="inlineStr">
        <is>
          <t>&lt;http://purl.obolibrary.org/obo/DMBA_16059&gt;</t>
        </is>
      </c>
    </row>
    <row r="5602">
      <c r="A5602">
        <f>HYPERLINK("https://www.ebi.ac.uk/ols/ontologies/uberon/terms?iri=http://purl.obolibrary.org/obo/UBERON_0010314","structure with developmental contribution from neural crest")</f>
        <v/>
      </c>
      <c r="B5602" t="inlineStr">
        <is>
          <t>&lt;http://purl.obolibrary.org/obo/UBERON_0010314&gt;</t>
        </is>
      </c>
      <c r="C5602" t="inlineStr">
        <is>
          <t>mantle zone of InsCx</t>
        </is>
      </c>
      <c r="D5602" t="inlineStr">
        <is>
          <t>&lt;http://purl.obolibrary.org/obo/DMBA_16060&gt;</t>
        </is>
      </c>
    </row>
    <row r="5603">
      <c r="A5603">
        <f>HYPERLINK("https://www.ebi.ac.uk/ols/ontologies/uberon/terms?iri=http://purl.obolibrary.org/obo/UBERON_0010314","structure with developmental contribution from neural crest")</f>
        <v/>
      </c>
      <c r="B5603" t="inlineStr">
        <is>
          <t>&lt;http://purl.obolibrary.org/obo/UBERON_0010314&gt;</t>
        </is>
      </c>
      <c r="C5603" t="inlineStr">
        <is>
          <t>periventricular stratum of InsCx (subventricular zone)</t>
        </is>
      </c>
      <c r="D5603" t="inlineStr">
        <is>
          <t>&lt;http://purl.obolibrary.org/obo/DMBA_16061&gt;</t>
        </is>
      </c>
    </row>
    <row r="5604">
      <c r="A5604">
        <f>HYPERLINK("https://www.ebi.ac.uk/ols/ontologies/uberon/terms?iri=http://purl.obolibrary.org/obo/UBERON_0010314","structure with developmental contribution from neural crest")</f>
        <v/>
      </c>
      <c r="B5604" t="inlineStr">
        <is>
          <t>&lt;http://purl.obolibrary.org/obo/UBERON_0010314&gt;</t>
        </is>
      </c>
      <c r="C5604" t="inlineStr">
        <is>
          <t>intermediate stratum of InsCx (white matter/subplate)</t>
        </is>
      </c>
      <c r="D5604" t="inlineStr">
        <is>
          <t>&lt;http://purl.obolibrary.org/obo/DMBA_16062&gt;</t>
        </is>
      </c>
    </row>
    <row r="5605">
      <c r="A5605">
        <f>HYPERLINK("https://www.ebi.ac.uk/ols/ontologies/uberon/terms?iri=http://purl.obolibrary.org/obo/UBERON_0010314","structure with developmental contribution from neural crest")</f>
        <v/>
      </c>
      <c r="B5605" t="inlineStr">
        <is>
          <t>&lt;http://purl.obolibrary.org/obo/UBERON_0010314&gt;</t>
        </is>
      </c>
      <c r="C5605" t="inlineStr">
        <is>
          <t>superficial stratum of InsCx (cortical plate/marginal zone)</t>
        </is>
      </c>
      <c r="D5605" t="inlineStr">
        <is>
          <t>&lt;http://purl.obolibrary.org/obo/DMBA_16063&gt;</t>
        </is>
      </c>
    </row>
    <row r="5606">
      <c r="A5606">
        <f>HYPERLINK("https://www.ebi.ac.uk/ols/ontologies/uberon/terms?iri=http://purl.obolibrary.org/obo/UBERON_0010314","structure with developmental contribution from neural crest")</f>
        <v/>
      </c>
      <c r="B5606" t="inlineStr">
        <is>
          <t>&lt;http://purl.obolibrary.org/obo/UBERON_0010314&gt;</t>
        </is>
      </c>
      <c r="C5606" t="inlineStr">
        <is>
          <t>layer 1 of InsCx</t>
        </is>
      </c>
      <c r="D5606" t="inlineStr">
        <is>
          <t>&lt;http://purl.obolibrary.org/obo/DMBA_16064&gt;</t>
        </is>
      </c>
    </row>
    <row r="5607">
      <c r="A5607">
        <f>HYPERLINK("https://www.ebi.ac.uk/ols/ontologies/uberon/terms?iri=http://purl.obolibrary.org/obo/UBERON_0010314","structure with developmental contribution from neural crest")</f>
        <v/>
      </c>
      <c r="B5607" t="inlineStr">
        <is>
          <t>&lt;http://purl.obolibrary.org/obo/UBERON_0010314&gt;</t>
        </is>
      </c>
      <c r="C5607" t="inlineStr">
        <is>
          <t>layer 2 of InsCx</t>
        </is>
      </c>
      <c r="D5607" t="inlineStr">
        <is>
          <t>&lt;http://purl.obolibrary.org/obo/DMBA_16065&gt;</t>
        </is>
      </c>
    </row>
    <row r="5608">
      <c r="A5608">
        <f>HYPERLINK("https://www.ebi.ac.uk/ols/ontologies/uberon/terms?iri=http://purl.obolibrary.org/obo/UBERON_0010314","structure with developmental contribution from neural crest")</f>
        <v/>
      </c>
      <c r="B5608" t="inlineStr">
        <is>
          <t>&lt;http://purl.obolibrary.org/obo/UBERON_0010314&gt;</t>
        </is>
      </c>
      <c r="C5608" t="inlineStr">
        <is>
          <t>layer 3 of InsCx</t>
        </is>
      </c>
      <c r="D5608" t="inlineStr">
        <is>
          <t>&lt;http://purl.obolibrary.org/obo/DMBA_16066&gt;</t>
        </is>
      </c>
    </row>
    <row r="5609">
      <c r="A5609">
        <f>HYPERLINK("https://www.ebi.ac.uk/ols/ontologies/uberon/terms?iri=http://purl.obolibrary.org/obo/UBERON_0010314","structure with developmental contribution from neural crest")</f>
        <v/>
      </c>
      <c r="B5609" t="inlineStr">
        <is>
          <t>&lt;http://purl.obolibrary.org/obo/UBERON_0010314&gt;</t>
        </is>
      </c>
      <c r="C5609" t="inlineStr">
        <is>
          <t>layer 4 of InsCx</t>
        </is>
      </c>
      <c r="D5609" t="inlineStr">
        <is>
          <t>&lt;http://purl.obolibrary.org/obo/DMBA_16067&gt;</t>
        </is>
      </c>
    </row>
    <row r="5610">
      <c r="A5610">
        <f>HYPERLINK("https://www.ebi.ac.uk/ols/ontologies/uberon/terms?iri=http://purl.obolibrary.org/obo/UBERON_0010314","structure with developmental contribution from neural crest")</f>
        <v/>
      </c>
      <c r="B5610" t="inlineStr">
        <is>
          <t>&lt;http://purl.obolibrary.org/obo/UBERON_0010314&gt;</t>
        </is>
      </c>
      <c r="C5610" t="inlineStr">
        <is>
          <t>layer 5 of InsCx</t>
        </is>
      </c>
      <c r="D5610" t="inlineStr">
        <is>
          <t>&lt;http://purl.obolibrary.org/obo/DMBA_16068&gt;</t>
        </is>
      </c>
    </row>
    <row r="5611">
      <c r="A5611">
        <f>HYPERLINK("https://www.ebi.ac.uk/ols/ontologies/uberon/terms?iri=http://purl.obolibrary.org/obo/UBERON_0010314","structure with developmental contribution from neural crest")</f>
        <v/>
      </c>
      <c r="B5611" t="inlineStr">
        <is>
          <t>&lt;http://purl.obolibrary.org/obo/UBERON_0010314&gt;</t>
        </is>
      </c>
      <c r="C5611" t="inlineStr">
        <is>
          <t>layer 6 of InsCx</t>
        </is>
      </c>
      <c r="D5611" t="inlineStr">
        <is>
          <t>&lt;http://purl.obolibrary.org/obo/DMBA_16069&gt;</t>
        </is>
      </c>
    </row>
    <row r="5612">
      <c r="A5612">
        <f>HYPERLINK("https://www.ebi.ac.uk/ols/ontologies/uberon/terms?iri=http://purl.obolibrary.org/obo/UBERON_0010314","structure with developmental contribution from neural crest")</f>
        <v/>
      </c>
      <c r="B5612" t="inlineStr">
        <is>
          <t>&lt;http://purl.obolibrary.org/obo/UBERON_0010314&gt;</t>
        </is>
      </c>
      <c r="C5612" t="inlineStr">
        <is>
          <t>sublayer 6a of InsCx</t>
        </is>
      </c>
      <c r="D5612" t="inlineStr">
        <is>
          <t>&lt;http://purl.obolibrary.org/obo/DMBA_16070&gt;</t>
        </is>
      </c>
    </row>
    <row r="5613">
      <c r="A5613">
        <f>HYPERLINK("https://www.ebi.ac.uk/ols/ontologies/uberon/terms?iri=http://purl.obolibrary.org/obo/UBERON_0010314","structure with developmental contribution from neural crest")</f>
        <v/>
      </c>
      <c r="B5613" t="inlineStr">
        <is>
          <t>&lt;http://purl.obolibrary.org/obo/UBERON_0010314&gt;</t>
        </is>
      </c>
      <c r="C5613" t="inlineStr">
        <is>
          <t>sublayer 6b of InsCx</t>
        </is>
      </c>
      <c r="D5613" t="inlineStr">
        <is>
          <t>&lt;http://purl.obolibrary.org/obo/DMBA_16071&gt;</t>
        </is>
      </c>
    </row>
    <row r="5614">
      <c r="A5614">
        <f>HYPERLINK("https://www.ebi.ac.uk/ols/ontologies/uberon/terms?iri=http://purl.obolibrary.org/obo/UBERON_0010314","structure with developmental contribution from neural crest")</f>
        <v/>
      </c>
      <c r="B5614" t="inlineStr">
        <is>
          <t>&lt;http://purl.obolibrary.org/obo/UBERON_0010314&gt;</t>
        </is>
      </c>
      <c r="C5614" t="inlineStr">
        <is>
          <t>ventricular zone of CCx</t>
        </is>
      </c>
      <c r="D5614" t="inlineStr">
        <is>
          <t>&lt;http://purl.obolibrary.org/obo/DMBA_16073&gt;</t>
        </is>
      </c>
    </row>
    <row r="5615">
      <c r="A5615">
        <f>HYPERLINK("https://www.ebi.ac.uk/ols/ontologies/uberon/terms?iri=http://purl.obolibrary.org/obo/UBERON_0010314","structure with developmental contribution from neural crest")</f>
        <v/>
      </c>
      <c r="B5615" t="inlineStr">
        <is>
          <t>&lt;http://purl.obolibrary.org/obo/UBERON_0010314&gt;</t>
        </is>
      </c>
      <c r="C5615" t="inlineStr">
        <is>
          <t>mantle zone of CCx</t>
        </is>
      </c>
      <c r="D5615" t="inlineStr">
        <is>
          <t>&lt;http://purl.obolibrary.org/obo/DMBA_16074&gt;</t>
        </is>
      </c>
    </row>
    <row r="5616">
      <c r="A5616">
        <f>HYPERLINK("https://www.ebi.ac.uk/ols/ontologies/uberon/terms?iri=http://purl.obolibrary.org/obo/UBERON_0010314","structure with developmental contribution from neural crest")</f>
        <v/>
      </c>
      <c r="B5616" t="inlineStr">
        <is>
          <t>&lt;http://purl.obolibrary.org/obo/UBERON_0010314&gt;</t>
        </is>
      </c>
      <c r="C5616" t="inlineStr">
        <is>
          <t>periventricular stratum of CCx (subventricular zone)</t>
        </is>
      </c>
      <c r="D5616" t="inlineStr">
        <is>
          <t>&lt;http://purl.obolibrary.org/obo/DMBA_16075&gt;</t>
        </is>
      </c>
    </row>
    <row r="5617">
      <c r="A5617">
        <f>HYPERLINK("https://www.ebi.ac.uk/ols/ontologies/uberon/terms?iri=http://purl.obolibrary.org/obo/UBERON_0010314","structure with developmental contribution from neural crest")</f>
        <v/>
      </c>
      <c r="B5617" t="inlineStr">
        <is>
          <t>&lt;http://purl.obolibrary.org/obo/UBERON_0010314&gt;</t>
        </is>
      </c>
      <c r="C5617" t="inlineStr">
        <is>
          <t>intermediate stratum of CCx (white matter/subplate)</t>
        </is>
      </c>
      <c r="D5617" t="inlineStr">
        <is>
          <t>&lt;http://purl.obolibrary.org/obo/DMBA_16076&gt;</t>
        </is>
      </c>
    </row>
    <row r="5618">
      <c r="A5618">
        <f>HYPERLINK("https://www.ebi.ac.uk/ols/ontologies/uberon/terms?iri=http://purl.obolibrary.org/obo/UBERON_0010314","structure with developmental contribution from neural crest")</f>
        <v/>
      </c>
      <c r="B5618" t="inlineStr">
        <is>
          <t>&lt;http://purl.obolibrary.org/obo/UBERON_0010314&gt;</t>
        </is>
      </c>
      <c r="C5618" t="inlineStr">
        <is>
          <t>superficial stratum of CCx (cortical plate/marginal zone)</t>
        </is>
      </c>
      <c r="D5618" t="inlineStr">
        <is>
          <t>&lt;http://purl.obolibrary.org/obo/DMBA_16077&gt;</t>
        </is>
      </c>
    </row>
    <row r="5619">
      <c r="A5619">
        <f>HYPERLINK("https://www.ebi.ac.uk/ols/ontologies/uberon/terms?iri=http://purl.obolibrary.org/obo/UBERON_0010314","structure with developmental contribution from neural crest")</f>
        <v/>
      </c>
      <c r="B5619" t="inlineStr">
        <is>
          <t>&lt;http://purl.obolibrary.org/obo/UBERON_0010314&gt;</t>
        </is>
      </c>
      <c r="C5619" t="inlineStr">
        <is>
          <t>layer 1 of CCx</t>
        </is>
      </c>
      <c r="D5619" t="inlineStr">
        <is>
          <t>&lt;http://purl.obolibrary.org/obo/DMBA_16078&gt;</t>
        </is>
      </c>
    </row>
    <row r="5620">
      <c r="A5620">
        <f>HYPERLINK("https://www.ebi.ac.uk/ols/ontologies/uberon/terms?iri=http://purl.obolibrary.org/obo/UBERON_0010314","structure with developmental contribution from neural crest")</f>
        <v/>
      </c>
      <c r="B5620" t="inlineStr">
        <is>
          <t>&lt;http://purl.obolibrary.org/obo/UBERON_0010314&gt;</t>
        </is>
      </c>
      <c r="C5620" t="inlineStr">
        <is>
          <t>layer 2 of CCx</t>
        </is>
      </c>
      <c r="D5620" t="inlineStr">
        <is>
          <t>&lt;http://purl.obolibrary.org/obo/DMBA_16079&gt;</t>
        </is>
      </c>
    </row>
    <row r="5621">
      <c r="A5621">
        <f>HYPERLINK("https://www.ebi.ac.uk/ols/ontologies/uberon/terms?iri=http://purl.obolibrary.org/obo/UBERON_0010314","structure with developmental contribution from neural crest")</f>
        <v/>
      </c>
      <c r="B5621" t="inlineStr">
        <is>
          <t>&lt;http://purl.obolibrary.org/obo/UBERON_0010314&gt;</t>
        </is>
      </c>
      <c r="C5621" t="inlineStr">
        <is>
          <t>layer 3 of CCx</t>
        </is>
      </c>
      <c r="D5621" t="inlineStr">
        <is>
          <t>&lt;http://purl.obolibrary.org/obo/DMBA_16080&gt;</t>
        </is>
      </c>
    </row>
    <row r="5622">
      <c r="A5622">
        <f>HYPERLINK("https://www.ebi.ac.uk/ols/ontologies/uberon/terms?iri=http://purl.obolibrary.org/obo/UBERON_0010314","structure with developmental contribution from neural crest")</f>
        <v/>
      </c>
      <c r="B5622" t="inlineStr">
        <is>
          <t>&lt;http://purl.obolibrary.org/obo/UBERON_0010314&gt;</t>
        </is>
      </c>
      <c r="C5622" t="inlineStr">
        <is>
          <t>layer 4 of CCx</t>
        </is>
      </c>
      <c r="D5622" t="inlineStr">
        <is>
          <t>&lt;http://purl.obolibrary.org/obo/DMBA_16081&gt;</t>
        </is>
      </c>
    </row>
    <row r="5623">
      <c r="A5623">
        <f>HYPERLINK("https://www.ebi.ac.uk/ols/ontologies/uberon/terms?iri=http://purl.obolibrary.org/obo/UBERON_0010314","structure with developmental contribution from neural crest")</f>
        <v/>
      </c>
      <c r="B5623" t="inlineStr">
        <is>
          <t>&lt;http://purl.obolibrary.org/obo/UBERON_0010314&gt;</t>
        </is>
      </c>
      <c r="C5623" t="inlineStr">
        <is>
          <t>layer 5 of CCx</t>
        </is>
      </c>
      <c r="D5623" t="inlineStr">
        <is>
          <t>&lt;http://purl.obolibrary.org/obo/DMBA_16082&gt;</t>
        </is>
      </c>
    </row>
    <row r="5624">
      <c r="A5624">
        <f>HYPERLINK("https://www.ebi.ac.uk/ols/ontologies/uberon/terms?iri=http://purl.obolibrary.org/obo/UBERON_0010314","structure with developmental contribution from neural crest")</f>
        <v/>
      </c>
      <c r="B5624" t="inlineStr">
        <is>
          <t>&lt;http://purl.obolibrary.org/obo/UBERON_0010314&gt;</t>
        </is>
      </c>
      <c r="C5624" t="inlineStr">
        <is>
          <t>layer 6 of CCx</t>
        </is>
      </c>
      <c r="D5624" t="inlineStr">
        <is>
          <t>&lt;http://purl.obolibrary.org/obo/DMBA_16083&gt;</t>
        </is>
      </c>
    </row>
    <row r="5625">
      <c r="A5625">
        <f>HYPERLINK("https://www.ebi.ac.uk/ols/ontologies/uberon/terms?iri=http://purl.obolibrary.org/obo/UBERON_0010314","structure with developmental contribution from neural crest")</f>
        <v/>
      </c>
      <c r="B5625" t="inlineStr">
        <is>
          <t>&lt;http://purl.obolibrary.org/obo/UBERON_0010314&gt;</t>
        </is>
      </c>
      <c r="C5625" t="inlineStr">
        <is>
          <t>sublayer 6a of CCx</t>
        </is>
      </c>
      <c r="D5625" t="inlineStr">
        <is>
          <t>&lt;http://purl.obolibrary.org/obo/DMBA_16084&gt;</t>
        </is>
      </c>
    </row>
    <row r="5626">
      <c r="A5626">
        <f>HYPERLINK("https://www.ebi.ac.uk/ols/ontologies/uberon/terms?iri=http://purl.obolibrary.org/obo/UBERON_0010314","structure with developmental contribution from neural crest")</f>
        <v/>
      </c>
      <c r="B5626" t="inlineStr">
        <is>
          <t>&lt;http://purl.obolibrary.org/obo/UBERON_0010314&gt;</t>
        </is>
      </c>
      <c r="C5626" t="inlineStr">
        <is>
          <t>sublayer 6b of CCx</t>
        </is>
      </c>
      <c r="D5626" t="inlineStr">
        <is>
          <t>&lt;http://purl.obolibrary.org/obo/DMBA_16085&gt;</t>
        </is>
      </c>
    </row>
    <row r="5627">
      <c r="A5627">
        <f>HYPERLINK("https://www.ebi.ac.uk/ols/ontologies/uberon/terms?iri=http://purl.obolibrary.org/obo/UBERON_0010314","structure with developmental contribution from neural crest")</f>
        <v/>
      </c>
      <c r="B5627" t="inlineStr">
        <is>
          <t>&lt;http://purl.obolibrary.org/obo/UBERON_0010314&gt;</t>
        </is>
      </c>
      <c r="C5627" t="inlineStr">
        <is>
          <t>layer 1 of PRh-Ect</t>
        </is>
      </c>
      <c r="D5627" t="inlineStr">
        <is>
          <t>&lt;http://purl.obolibrary.org/obo/DMBA_16087&gt;</t>
        </is>
      </c>
    </row>
    <row r="5628">
      <c r="A5628">
        <f>HYPERLINK("https://www.ebi.ac.uk/ols/ontologies/uberon/terms?iri=http://purl.obolibrary.org/obo/UBERON_0010314","structure with developmental contribution from neural crest")</f>
        <v/>
      </c>
      <c r="B5628" t="inlineStr">
        <is>
          <t>&lt;http://purl.obolibrary.org/obo/UBERON_0010314&gt;</t>
        </is>
      </c>
      <c r="C5628" t="inlineStr">
        <is>
          <t>layer 2 of PRh-Ect</t>
        </is>
      </c>
      <c r="D5628" t="inlineStr">
        <is>
          <t>&lt;http://purl.obolibrary.org/obo/DMBA_16088&gt;</t>
        </is>
      </c>
    </row>
    <row r="5629">
      <c r="A5629">
        <f>HYPERLINK("https://www.ebi.ac.uk/ols/ontologies/uberon/terms?iri=http://purl.obolibrary.org/obo/UBERON_0010314","structure with developmental contribution from neural crest")</f>
        <v/>
      </c>
      <c r="B5629" t="inlineStr">
        <is>
          <t>&lt;http://purl.obolibrary.org/obo/UBERON_0010314&gt;</t>
        </is>
      </c>
      <c r="C5629" t="inlineStr">
        <is>
          <t>layer 3 of PRh-Ect</t>
        </is>
      </c>
      <c r="D5629" t="inlineStr">
        <is>
          <t>&lt;http://purl.obolibrary.org/obo/DMBA_16089&gt;</t>
        </is>
      </c>
    </row>
    <row r="5630">
      <c r="A5630">
        <f>HYPERLINK("https://www.ebi.ac.uk/ols/ontologies/uberon/terms?iri=http://purl.obolibrary.org/obo/UBERON_0010314","structure with developmental contribution from neural crest")</f>
        <v/>
      </c>
      <c r="B5630" t="inlineStr">
        <is>
          <t>&lt;http://purl.obolibrary.org/obo/UBERON_0010314&gt;</t>
        </is>
      </c>
      <c r="C5630" t="inlineStr">
        <is>
          <t>layer 4 of PRh-Ect</t>
        </is>
      </c>
      <c r="D5630" t="inlineStr">
        <is>
          <t>&lt;http://purl.obolibrary.org/obo/DMBA_16090&gt;</t>
        </is>
      </c>
    </row>
    <row r="5631">
      <c r="A5631">
        <f>HYPERLINK("https://www.ebi.ac.uk/ols/ontologies/uberon/terms?iri=http://purl.obolibrary.org/obo/UBERON_0010314","structure with developmental contribution from neural crest")</f>
        <v/>
      </c>
      <c r="B5631" t="inlineStr">
        <is>
          <t>&lt;http://purl.obolibrary.org/obo/UBERON_0010314&gt;</t>
        </is>
      </c>
      <c r="C5631" t="inlineStr">
        <is>
          <t>layer 5 of PRh-Ect</t>
        </is>
      </c>
      <c r="D5631" t="inlineStr">
        <is>
          <t>&lt;http://purl.obolibrary.org/obo/DMBA_16091&gt;</t>
        </is>
      </c>
    </row>
    <row r="5632">
      <c r="A5632">
        <f>HYPERLINK("https://www.ebi.ac.uk/ols/ontologies/uberon/terms?iri=http://purl.obolibrary.org/obo/UBERON_0010314","structure with developmental contribution from neural crest")</f>
        <v/>
      </c>
      <c r="B5632" t="inlineStr">
        <is>
          <t>&lt;http://purl.obolibrary.org/obo/UBERON_0010314&gt;</t>
        </is>
      </c>
      <c r="C5632" t="inlineStr">
        <is>
          <t>layer 6 of PRh-Ect</t>
        </is>
      </c>
      <c r="D5632" t="inlineStr">
        <is>
          <t>&lt;http://purl.obolibrary.org/obo/DMBA_16092&gt;</t>
        </is>
      </c>
    </row>
    <row r="5633">
      <c r="A5633">
        <f>HYPERLINK("https://www.ebi.ac.uk/ols/ontologies/uberon/terms?iri=http://purl.obolibrary.org/obo/UBERON_0010314","structure with developmental contribution from neural crest")</f>
        <v/>
      </c>
      <c r="B5633" t="inlineStr">
        <is>
          <t>&lt;http://purl.obolibrary.org/obo/UBERON_0010314&gt;</t>
        </is>
      </c>
      <c r="C5633" t="inlineStr">
        <is>
          <t>layer 1 of RSC</t>
        </is>
      </c>
      <c r="D5633" t="inlineStr">
        <is>
          <t>&lt;http://purl.obolibrary.org/obo/DMBA_16094&gt;</t>
        </is>
      </c>
    </row>
    <row r="5634">
      <c r="A5634">
        <f>HYPERLINK("https://www.ebi.ac.uk/ols/ontologies/uberon/terms?iri=http://purl.obolibrary.org/obo/UBERON_0010314","structure with developmental contribution from neural crest")</f>
        <v/>
      </c>
      <c r="B5634" t="inlineStr">
        <is>
          <t>&lt;http://purl.obolibrary.org/obo/UBERON_0010314&gt;</t>
        </is>
      </c>
      <c r="C5634" t="inlineStr">
        <is>
          <t>layer 2 of RSC</t>
        </is>
      </c>
      <c r="D5634" t="inlineStr">
        <is>
          <t>&lt;http://purl.obolibrary.org/obo/DMBA_16095&gt;</t>
        </is>
      </c>
    </row>
    <row r="5635">
      <c r="A5635">
        <f>HYPERLINK("https://www.ebi.ac.uk/ols/ontologies/uberon/terms?iri=http://purl.obolibrary.org/obo/UBERON_0010314","structure with developmental contribution from neural crest")</f>
        <v/>
      </c>
      <c r="B5635" t="inlineStr">
        <is>
          <t>&lt;http://purl.obolibrary.org/obo/UBERON_0010314&gt;</t>
        </is>
      </c>
      <c r="C5635" t="inlineStr">
        <is>
          <t>layer 3 of RSC</t>
        </is>
      </c>
      <c r="D5635" t="inlineStr">
        <is>
          <t>&lt;http://purl.obolibrary.org/obo/DMBA_16096&gt;</t>
        </is>
      </c>
    </row>
    <row r="5636">
      <c r="A5636">
        <f>HYPERLINK("https://www.ebi.ac.uk/ols/ontologies/uberon/terms?iri=http://purl.obolibrary.org/obo/UBERON_0010314","structure with developmental contribution from neural crest")</f>
        <v/>
      </c>
      <c r="B5636" t="inlineStr">
        <is>
          <t>&lt;http://purl.obolibrary.org/obo/UBERON_0010314&gt;</t>
        </is>
      </c>
      <c r="C5636" t="inlineStr">
        <is>
          <t>layer 4 of RSC</t>
        </is>
      </c>
      <c r="D5636" t="inlineStr">
        <is>
          <t>&lt;http://purl.obolibrary.org/obo/DMBA_16097&gt;</t>
        </is>
      </c>
    </row>
    <row r="5637">
      <c r="A5637">
        <f>HYPERLINK("https://www.ebi.ac.uk/ols/ontologies/uberon/terms?iri=http://purl.obolibrary.org/obo/UBERON_0010314","structure with developmental contribution from neural crest")</f>
        <v/>
      </c>
      <c r="B5637" t="inlineStr">
        <is>
          <t>&lt;http://purl.obolibrary.org/obo/UBERON_0010314&gt;</t>
        </is>
      </c>
      <c r="C5637" t="inlineStr">
        <is>
          <t>layer 5 of RSC</t>
        </is>
      </c>
      <c r="D5637" t="inlineStr">
        <is>
          <t>&lt;http://purl.obolibrary.org/obo/DMBA_16098&gt;</t>
        </is>
      </c>
    </row>
    <row r="5638">
      <c r="A5638">
        <f>HYPERLINK("https://www.ebi.ac.uk/ols/ontologies/uberon/terms?iri=http://purl.obolibrary.org/obo/UBERON_0010314","structure with developmental contribution from neural crest")</f>
        <v/>
      </c>
      <c r="B5638" t="inlineStr">
        <is>
          <t>&lt;http://purl.obolibrary.org/obo/UBERON_0010314&gt;</t>
        </is>
      </c>
      <c r="C5638" t="inlineStr">
        <is>
          <t>layer 6 of RSC</t>
        </is>
      </c>
      <c r="D5638" t="inlineStr">
        <is>
          <t>&lt;http://purl.obolibrary.org/obo/DMBA_16099&gt;</t>
        </is>
      </c>
    </row>
    <row r="5639">
      <c r="A5639">
        <f>HYPERLINK("https://www.ebi.ac.uk/ols/ontologies/uberon/terms?iri=http://purl.obolibrary.org/obo/UBERON_0010314","structure with developmental contribution from neural crest")</f>
        <v/>
      </c>
      <c r="B5639" t="inlineStr">
        <is>
          <t>&lt;http://purl.obolibrary.org/obo/UBERON_0010314&gt;</t>
        </is>
      </c>
      <c r="C5639" t="inlineStr">
        <is>
          <t>layer 6a of RSC</t>
        </is>
      </c>
      <c r="D5639" t="inlineStr">
        <is>
          <t>&lt;http://purl.obolibrary.org/obo/DMBA_16100&gt;</t>
        </is>
      </c>
    </row>
    <row r="5640">
      <c r="A5640">
        <f>HYPERLINK("https://www.ebi.ac.uk/ols/ontologies/uberon/terms?iri=http://purl.obolibrary.org/obo/UBERON_0010314","structure with developmental contribution from neural crest")</f>
        <v/>
      </c>
      <c r="B5640" t="inlineStr">
        <is>
          <t>&lt;http://purl.obolibrary.org/obo/UBERON_0010314&gt;</t>
        </is>
      </c>
      <c r="C5640" t="inlineStr">
        <is>
          <t>layer 6b of RSC</t>
        </is>
      </c>
      <c r="D5640" t="inlineStr">
        <is>
          <t>&lt;http://purl.obolibrary.org/obo/DMBA_16101&gt;</t>
        </is>
      </c>
    </row>
    <row r="5641">
      <c r="A5641">
        <f>HYPERLINK("https://www.ebi.ac.uk/ols/ontologies/uberon/terms?iri=http://purl.obolibrary.org/obo/UBERON_0010314","structure with developmental contribution from neural crest")</f>
        <v/>
      </c>
      <c r="B5641" t="inlineStr">
        <is>
          <t>&lt;http://purl.obolibrary.org/obo/UBERON_0010314&gt;</t>
        </is>
      </c>
      <c r="C5641" t="inlineStr">
        <is>
          <t>ventricular zone of ERCx</t>
        </is>
      </c>
      <c r="D5641" t="inlineStr">
        <is>
          <t>&lt;http://purl.obolibrary.org/obo/DMBA_16103&gt;</t>
        </is>
      </c>
    </row>
    <row r="5642">
      <c r="A5642">
        <f>HYPERLINK("https://www.ebi.ac.uk/ols/ontologies/uberon/terms?iri=http://purl.obolibrary.org/obo/UBERON_0010314","structure with developmental contribution from neural crest")</f>
        <v/>
      </c>
      <c r="B5642" t="inlineStr">
        <is>
          <t>&lt;http://purl.obolibrary.org/obo/UBERON_0010314&gt;</t>
        </is>
      </c>
      <c r="C5642" t="inlineStr">
        <is>
          <t>mantle zone of ERCx</t>
        </is>
      </c>
      <c r="D5642" t="inlineStr">
        <is>
          <t>&lt;http://purl.obolibrary.org/obo/DMBA_16104&gt;</t>
        </is>
      </c>
    </row>
    <row r="5643">
      <c r="A5643">
        <f>HYPERLINK("https://www.ebi.ac.uk/ols/ontologies/uberon/terms?iri=http://purl.obolibrary.org/obo/UBERON_0010314","structure with developmental contribution from neural crest")</f>
        <v/>
      </c>
      <c r="B5643" t="inlineStr">
        <is>
          <t>&lt;http://purl.obolibrary.org/obo/UBERON_0010314&gt;</t>
        </is>
      </c>
      <c r="C5643" t="inlineStr">
        <is>
          <t>periventricular stratum of ERCx (subventricular zone)</t>
        </is>
      </c>
      <c r="D5643" t="inlineStr">
        <is>
          <t>&lt;http://purl.obolibrary.org/obo/DMBA_16105&gt;</t>
        </is>
      </c>
    </row>
    <row r="5644">
      <c r="A5644">
        <f>HYPERLINK("https://www.ebi.ac.uk/ols/ontologies/uberon/terms?iri=http://purl.obolibrary.org/obo/UBERON_0010314","structure with developmental contribution from neural crest")</f>
        <v/>
      </c>
      <c r="B5644" t="inlineStr">
        <is>
          <t>&lt;http://purl.obolibrary.org/obo/UBERON_0010314&gt;</t>
        </is>
      </c>
      <c r="C5644" t="inlineStr">
        <is>
          <t>intermediate stratum of ERCx (white matter/subplate)</t>
        </is>
      </c>
      <c r="D5644" t="inlineStr">
        <is>
          <t>&lt;http://purl.obolibrary.org/obo/DMBA_16106&gt;</t>
        </is>
      </c>
    </row>
    <row r="5645">
      <c r="A5645">
        <f>HYPERLINK("https://www.ebi.ac.uk/ols/ontologies/uberon/terms?iri=http://purl.obolibrary.org/obo/UBERON_0010314","structure with developmental contribution from neural crest")</f>
        <v/>
      </c>
      <c r="B5645" t="inlineStr">
        <is>
          <t>&lt;http://purl.obolibrary.org/obo/UBERON_0010314&gt;</t>
        </is>
      </c>
      <c r="C5645" t="inlineStr">
        <is>
          <t>superficial stratum of ERCx (cortical plate/marginal zone)</t>
        </is>
      </c>
      <c r="D5645" t="inlineStr">
        <is>
          <t>&lt;http://purl.obolibrary.org/obo/DMBA_16107&gt;</t>
        </is>
      </c>
    </row>
    <row r="5646">
      <c r="A5646">
        <f>HYPERLINK("https://www.ebi.ac.uk/ols/ontologies/uberon/terms?iri=http://purl.obolibrary.org/obo/UBERON_0010314","structure with developmental contribution from neural crest")</f>
        <v/>
      </c>
      <c r="B5646" t="inlineStr">
        <is>
          <t>&lt;http://purl.obolibrary.org/obo/UBERON_0010314&gt;</t>
        </is>
      </c>
      <c r="C5646" t="inlineStr">
        <is>
          <t>layer 1 of ERCx</t>
        </is>
      </c>
      <c r="D5646" t="inlineStr">
        <is>
          <t>&lt;http://purl.obolibrary.org/obo/DMBA_16108&gt;</t>
        </is>
      </c>
    </row>
    <row r="5647">
      <c r="A5647">
        <f>HYPERLINK("https://www.ebi.ac.uk/ols/ontologies/uberon/terms?iri=http://purl.obolibrary.org/obo/UBERON_0010314","structure with developmental contribution from neural crest")</f>
        <v/>
      </c>
      <c r="B5647" t="inlineStr">
        <is>
          <t>&lt;http://purl.obolibrary.org/obo/UBERON_0010314&gt;</t>
        </is>
      </c>
      <c r="C5647" t="inlineStr">
        <is>
          <t>layer 2 of ERCx</t>
        </is>
      </c>
      <c r="D5647" t="inlineStr">
        <is>
          <t>&lt;http://purl.obolibrary.org/obo/DMBA_16109&gt;</t>
        </is>
      </c>
    </row>
    <row r="5648">
      <c r="A5648">
        <f>HYPERLINK("https://www.ebi.ac.uk/ols/ontologies/uberon/terms?iri=http://purl.obolibrary.org/obo/UBERON_0010314","structure with developmental contribution from neural crest")</f>
        <v/>
      </c>
      <c r="B5648" t="inlineStr">
        <is>
          <t>&lt;http://purl.obolibrary.org/obo/UBERON_0010314&gt;</t>
        </is>
      </c>
      <c r="C5648" t="inlineStr">
        <is>
          <t>layer 3 of ERCx</t>
        </is>
      </c>
      <c r="D5648" t="inlineStr">
        <is>
          <t>&lt;http://purl.obolibrary.org/obo/DMBA_16110&gt;</t>
        </is>
      </c>
    </row>
    <row r="5649">
      <c r="A5649">
        <f>HYPERLINK("https://www.ebi.ac.uk/ols/ontologies/uberon/terms?iri=http://purl.obolibrary.org/obo/UBERON_0010314","structure with developmental contribution from neural crest")</f>
        <v/>
      </c>
      <c r="B5649" t="inlineStr">
        <is>
          <t>&lt;http://purl.obolibrary.org/obo/UBERON_0010314&gt;</t>
        </is>
      </c>
      <c r="C5649" t="inlineStr">
        <is>
          <t>layer 4 of ERCx</t>
        </is>
      </c>
      <c r="D5649" t="inlineStr">
        <is>
          <t>&lt;http://purl.obolibrary.org/obo/DMBA_16111&gt;</t>
        </is>
      </c>
    </row>
    <row r="5650">
      <c r="A5650">
        <f>HYPERLINK("https://www.ebi.ac.uk/ols/ontologies/uberon/terms?iri=http://purl.obolibrary.org/obo/UBERON_0010314","structure with developmental contribution from neural crest")</f>
        <v/>
      </c>
      <c r="B5650" t="inlineStr">
        <is>
          <t>&lt;http://purl.obolibrary.org/obo/UBERON_0010314&gt;</t>
        </is>
      </c>
      <c r="C5650" t="inlineStr">
        <is>
          <t>layer 5 of ERCx</t>
        </is>
      </c>
      <c r="D5650" t="inlineStr">
        <is>
          <t>&lt;http://purl.obolibrary.org/obo/DMBA_16112&gt;</t>
        </is>
      </c>
    </row>
    <row r="5651">
      <c r="A5651">
        <f>HYPERLINK("https://www.ebi.ac.uk/ols/ontologies/uberon/terms?iri=http://purl.obolibrary.org/obo/UBERON_0010314","structure with developmental contribution from neural crest")</f>
        <v/>
      </c>
      <c r="B5651" t="inlineStr">
        <is>
          <t>&lt;http://purl.obolibrary.org/obo/UBERON_0010314&gt;</t>
        </is>
      </c>
      <c r="C5651" t="inlineStr">
        <is>
          <t>layer 6 of ERCx</t>
        </is>
      </c>
      <c r="D5651" t="inlineStr">
        <is>
          <t>&lt;http://purl.obolibrary.org/obo/DMBA_16113&gt;</t>
        </is>
      </c>
    </row>
    <row r="5652">
      <c r="A5652">
        <f>HYPERLINK("https://www.ebi.ac.uk/ols/ontologies/uberon/terms?iri=http://purl.obolibrary.org/obo/UBERON_0010314","structure with developmental contribution from neural crest")</f>
        <v/>
      </c>
      <c r="B5652" t="inlineStr">
        <is>
          <t>&lt;http://purl.obolibrary.org/obo/UBERON_0010314&gt;</t>
        </is>
      </c>
      <c r="C5652" t="inlineStr">
        <is>
          <t>medial pallium (hippocampal allocortex)</t>
        </is>
      </c>
      <c r="D5652" t="inlineStr">
        <is>
          <t>&lt;http://purl.obolibrary.org/obo/DMBA_16114&gt;</t>
        </is>
      </c>
    </row>
    <row r="5653">
      <c r="A5653">
        <f>HYPERLINK("https://www.ebi.ac.uk/ols/ontologies/uberon/terms?iri=http://purl.obolibrary.org/obo/UBERON_0010314","structure with developmental contribution from neural crest")</f>
        <v/>
      </c>
      <c r="B5653" t="inlineStr">
        <is>
          <t>&lt;http://purl.obolibrary.org/obo/UBERON_0010314&gt;</t>
        </is>
      </c>
      <c r="C5653" t="inlineStr">
        <is>
          <t>ventricular zone of DG</t>
        </is>
      </c>
      <c r="D5653" t="inlineStr">
        <is>
          <t>&lt;http://purl.obolibrary.org/obo/DMBA_16116&gt;</t>
        </is>
      </c>
    </row>
    <row r="5654">
      <c r="A5654">
        <f>HYPERLINK("https://www.ebi.ac.uk/ols/ontologies/uberon/terms?iri=http://purl.obolibrary.org/obo/UBERON_0010314","structure with developmental contribution from neural crest")</f>
        <v/>
      </c>
      <c r="B5654" t="inlineStr">
        <is>
          <t>&lt;http://purl.obolibrary.org/obo/UBERON_0010314&gt;</t>
        </is>
      </c>
      <c r="C5654" t="inlineStr">
        <is>
          <t>mantle zone of DG</t>
        </is>
      </c>
      <c r="D5654" t="inlineStr">
        <is>
          <t>&lt;http://purl.obolibrary.org/obo/DMBA_16117&gt;</t>
        </is>
      </c>
    </row>
    <row r="5655">
      <c r="A5655">
        <f>HYPERLINK("https://www.ebi.ac.uk/ols/ontologies/uberon/terms?iri=http://purl.obolibrary.org/obo/UBERON_0010314","structure with developmental contribution from neural crest")</f>
        <v/>
      </c>
      <c r="B5655" t="inlineStr">
        <is>
          <t>&lt;http://purl.obolibrary.org/obo/UBERON_0010314&gt;</t>
        </is>
      </c>
      <c r="C5655" t="inlineStr">
        <is>
          <t>periventricular stratum of DG</t>
        </is>
      </c>
      <c r="D5655" t="inlineStr">
        <is>
          <t>&lt;http://purl.obolibrary.org/obo/DMBA_16118&gt;</t>
        </is>
      </c>
    </row>
    <row r="5656">
      <c r="A5656">
        <f>HYPERLINK("https://www.ebi.ac.uk/ols/ontologies/uberon/terms?iri=http://purl.obolibrary.org/obo/UBERON_0010314","structure with developmental contribution from neural crest")</f>
        <v/>
      </c>
      <c r="B5656" t="inlineStr">
        <is>
          <t>&lt;http://purl.obolibrary.org/obo/UBERON_0010314&gt;</t>
        </is>
      </c>
      <c r="C5656" t="inlineStr">
        <is>
          <t>intermediate stratum of DG</t>
        </is>
      </c>
      <c r="D5656" t="inlineStr">
        <is>
          <t>&lt;http://purl.obolibrary.org/obo/DMBA_16119&gt;</t>
        </is>
      </c>
    </row>
    <row r="5657">
      <c r="A5657">
        <f>HYPERLINK("https://www.ebi.ac.uk/ols/ontologies/uberon/terms?iri=http://purl.obolibrary.org/obo/UBERON_0010314","structure with developmental contribution from neural crest")</f>
        <v/>
      </c>
      <c r="B5657" t="inlineStr">
        <is>
          <t>&lt;http://purl.obolibrary.org/obo/UBERON_0010314&gt;</t>
        </is>
      </c>
      <c r="C5657" t="inlineStr">
        <is>
          <t>hilus of the DG</t>
        </is>
      </c>
      <c r="D5657" t="inlineStr">
        <is>
          <t>&lt;http://purl.obolibrary.org/obo/DMBA_16120&gt;</t>
        </is>
      </c>
    </row>
    <row r="5658">
      <c r="A5658">
        <f>HYPERLINK("https://www.ebi.ac.uk/ols/ontologies/uberon/terms?iri=http://purl.obolibrary.org/obo/UBERON_0010314","structure with developmental contribution from neural crest")</f>
        <v/>
      </c>
      <c r="B5658" t="inlineStr">
        <is>
          <t>&lt;http://purl.obolibrary.org/obo/UBERON_0010314&gt;</t>
        </is>
      </c>
      <c r="C5658" t="inlineStr">
        <is>
          <t>superficial stratum of DG</t>
        </is>
      </c>
      <c r="D5658" t="inlineStr">
        <is>
          <t>&lt;http://purl.obolibrary.org/obo/DMBA_16121&gt;</t>
        </is>
      </c>
    </row>
    <row r="5659">
      <c r="A5659">
        <f>HYPERLINK("https://www.ebi.ac.uk/ols/ontologies/uberon/terms?iri=http://purl.obolibrary.org/obo/UBERON_0010314","structure with developmental contribution from neural crest")</f>
        <v/>
      </c>
      <c r="B5659" t="inlineStr">
        <is>
          <t>&lt;http://purl.obolibrary.org/obo/UBERON_0010314&gt;</t>
        </is>
      </c>
      <c r="C5659" t="inlineStr">
        <is>
          <t>granule cell layer of the DG</t>
        </is>
      </c>
      <c r="D5659" t="inlineStr">
        <is>
          <t>&lt;http://purl.obolibrary.org/obo/DMBA_16122&gt;</t>
        </is>
      </c>
    </row>
    <row r="5660">
      <c r="A5660">
        <f>HYPERLINK("https://www.ebi.ac.uk/ols/ontologies/uberon/terms?iri=http://purl.obolibrary.org/obo/UBERON_0010314","structure with developmental contribution from neural crest")</f>
        <v/>
      </c>
      <c r="B5660" t="inlineStr">
        <is>
          <t>&lt;http://purl.obolibrary.org/obo/UBERON_0010314&gt;</t>
        </is>
      </c>
      <c r="C5660" t="inlineStr">
        <is>
          <t>molecular layer of the DG</t>
        </is>
      </c>
      <c r="D5660" t="inlineStr">
        <is>
          <t>&lt;http://purl.obolibrary.org/obo/DMBA_16123&gt;</t>
        </is>
      </c>
    </row>
    <row r="5661">
      <c r="A5661">
        <f>HYPERLINK("https://www.ebi.ac.uk/ols/ontologies/uberon/terms?iri=http://purl.obolibrary.org/obo/UBERON_0010314","structure with developmental contribution from neural crest")</f>
        <v/>
      </c>
      <c r="B5661" t="inlineStr">
        <is>
          <t>&lt;http://purl.obolibrary.org/obo/UBERON_0010314&gt;</t>
        </is>
      </c>
      <c r="C5661" t="inlineStr">
        <is>
          <t>ventricular zone of CA</t>
        </is>
      </c>
      <c r="D5661" t="inlineStr">
        <is>
          <t>&lt;http://purl.obolibrary.org/obo/DMBA_16125&gt;</t>
        </is>
      </c>
    </row>
    <row r="5662">
      <c r="A5662">
        <f>HYPERLINK("https://www.ebi.ac.uk/ols/ontologies/uberon/terms?iri=http://purl.obolibrary.org/obo/UBERON_0010314","structure with developmental contribution from neural crest")</f>
        <v/>
      </c>
      <c r="B5662" t="inlineStr">
        <is>
          <t>&lt;http://purl.obolibrary.org/obo/UBERON_0010314&gt;</t>
        </is>
      </c>
      <c r="C5662" t="inlineStr">
        <is>
          <t>mantle zone of CA</t>
        </is>
      </c>
      <c r="D5662" t="inlineStr">
        <is>
          <t>&lt;http://purl.obolibrary.org/obo/DMBA_16126&gt;</t>
        </is>
      </c>
    </row>
    <row r="5663">
      <c r="A5663">
        <f>HYPERLINK("https://www.ebi.ac.uk/ols/ontologies/uberon/terms?iri=http://purl.obolibrary.org/obo/UBERON_0010314","structure with developmental contribution from neural crest")</f>
        <v/>
      </c>
      <c r="B5663" t="inlineStr">
        <is>
          <t>&lt;http://purl.obolibrary.org/obo/UBERON_0010314&gt;</t>
        </is>
      </c>
      <c r="C5663" t="inlineStr">
        <is>
          <t>periventricular stratum of CA</t>
        </is>
      </c>
      <c r="D5663" t="inlineStr">
        <is>
          <t>&lt;http://purl.obolibrary.org/obo/DMBA_16127&gt;</t>
        </is>
      </c>
    </row>
    <row r="5664">
      <c r="A5664">
        <f>HYPERLINK("https://www.ebi.ac.uk/ols/ontologies/uberon/terms?iri=http://purl.obolibrary.org/obo/UBERON_0010314","structure with developmental contribution from neural crest")</f>
        <v/>
      </c>
      <c r="B5664" t="inlineStr">
        <is>
          <t>&lt;http://purl.obolibrary.org/obo/UBERON_0010314&gt;</t>
        </is>
      </c>
      <c r="C5664" t="inlineStr">
        <is>
          <t>intermediate stratum of CA</t>
        </is>
      </c>
      <c r="D5664" t="inlineStr">
        <is>
          <t>&lt;http://purl.obolibrary.org/obo/DMBA_16128&gt;</t>
        </is>
      </c>
    </row>
    <row r="5665">
      <c r="A5665">
        <f>HYPERLINK("https://www.ebi.ac.uk/ols/ontologies/uberon/terms?iri=http://purl.obolibrary.org/obo/UBERON_0010314","structure with developmental contribution from neural crest")</f>
        <v/>
      </c>
      <c r="B5665" t="inlineStr">
        <is>
          <t>&lt;http://purl.obolibrary.org/obo/UBERON_0010314&gt;</t>
        </is>
      </c>
      <c r="C5665" t="inlineStr">
        <is>
          <t>superficial stratum of CA</t>
        </is>
      </c>
      <c r="D5665" t="inlineStr">
        <is>
          <t>&lt;http://purl.obolibrary.org/obo/DMBA_16130&gt;</t>
        </is>
      </c>
    </row>
    <row r="5666">
      <c r="A5666">
        <f>HYPERLINK("https://www.ebi.ac.uk/ols/ontologies/uberon/terms?iri=http://purl.obolibrary.org/obo/UBERON_0010314","structure with developmental contribution from neural crest")</f>
        <v/>
      </c>
      <c r="B5666" t="inlineStr">
        <is>
          <t>&lt;http://purl.obolibrary.org/obo/UBERON_0010314&gt;</t>
        </is>
      </c>
      <c r="C5666" t="inlineStr">
        <is>
          <t>Field CA1, stratum oriens</t>
        </is>
      </c>
      <c r="D5666" t="inlineStr">
        <is>
          <t>&lt;http://purl.obolibrary.org/obo/DMBA_16132&gt;</t>
        </is>
      </c>
    </row>
    <row r="5667">
      <c r="A5667">
        <f>HYPERLINK("https://www.ebi.ac.uk/ols/ontologies/uberon/terms?iri=http://purl.obolibrary.org/obo/UBERON_0010314","structure with developmental contribution from neural crest")</f>
        <v/>
      </c>
      <c r="B5667" t="inlineStr">
        <is>
          <t>&lt;http://purl.obolibrary.org/obo/UBERON_0010314&gt;</t>
        </is>
      </c>
      <c r="C5667" t="inlineStr">
        <is>
          <t>Field CA1, stratum pyramidale</t>
        </is>
      </c>
      <c r="D5667" t="inlineStr">
        <is>
          <t>&lt;http://purl.obolibrary.org/obo/DMBA_16133&gt;</t>
        </is>
      </c>
    </row>
    <row r="5668">
      <c r="A5668">
        <f>HYPERLINK("https://www.ebi.ac.uk/ols/ontologies/uberon/terms?iri=http://purl.obolibrary.org/obo/UBERON_0010314","structure with developmental contribution from neural crest")</f>
        <v/>
      </c>
      <c r="B5668" t="inlineStr">
        <is>
          <t>&lt;http://purl.obolibrary.org/obo/UBERON_0010314&gt;</t>
        </is>
      </c>
      <c r="C5668" t="inlineStr">
        <is>
          <t>Field CA1, stratum radiatum</t>
        </is>
      </c>
      <c r="D5668" t="inlineStr">
        <is>
          <t>&lt;http://purl.obolibrary.org/obo/DMBA_16134&gt;</t>
        </is>
      </c>
    </row>
    <row r="5669">
      <c r="A5669">
        <f>HYPERLINK("https://www.ebi.ac.uk/ols/ontologies/uberon/terms?iri=http://purl.obolibrary.org/obo/UBERON_0010314","structure with developmental contribution from neural crest")</f>
        <v/>
      </c>
      <c r="B5669" t="inlineStr">
        <is>
          <t>&lt;http://purl.obolibrary.org/obo/UBERON_0010314&gt;</t>
        </is>
      </c>
      <c r="C5669" t="inlineStr">
        <is>
          <t>Field CA1, stratum lacunosum-moleculare</t>
        </is>
      </c>
      <c r="D5669" t="inlineStr">
        <is>
          <t>&lt;http://purl.obolibrary.org/obo/DMBA_16135&gt;</t>
        </is>
      </c>
    </row>
    <row r="5670">
      <c r="A5670">
        <f>HYPERLINK("https://www.ebi.ac.uk/ols/ontologies/uberon/terms?iri=http://purl.obolibrary.org/obo/UBERON_0010314","structure with developmental contribution from neural crest")</f>
        <v/>
      </c>
      <c r="B5670" t="inlineStr">
        <is>
          <t>&lt;http://purl.obolibrary.org/obo/UBERON_0010314&gt;</t>
        </is>
      </c>
      <c r="C5670" t="inlineStr">
        <is>
          <t>Field CA2, stratum lacunosum-moleculare</t>
        </is>
      </c>
      <c r="D5670" t="inlineStr">
        <is>
          <t>&lt;http://purl.obolibrary.org/obo/DMBA_16137&gt;</t>
        </is>
      </c>
    </row>
    <row r="5671">
      <c r="A5671">
        <f>HYPERLINK("https://www.ebi.ac.uk/ols/ontologies/uberon/terms?iri=http://purl.obolibrary.org/obo/UBERON_0010314","structure with developmental contribution from neural crest")</f>
        <v/>
      </c>
      <c r="B5671" t="inlineStr">
        <is>
          <t>&lt;http://purl.obolibrary.org/obo/UBERON_0010314&gt;</t>
        </is>
      </c>
      <c r="C5671" t="inlineStr">
        <is>
          <t>Field CA2, stratum oriens</t>
        </is>
      </c>
      <c r="D5671" t="inlineStr">
        <is>
          <t>&lt;http://purl.obolibrary.org/obo/DMBA_16138&gt;</t>
        </is>
      </c>
    </row>
    <row r="5672">
      <c r="A5672">
        <f>HYPERLINK("https://www.ebi.ac.uk/ols/ontologies/uberon/terms?iri=http://purl.obolibrary.org/obo/UBERON_0010314","structure with developmental contribution from neural crest")</f>
        <v/>
      </c>
      <c r="B5672" t="inlineStr">
        <is>
          <t>&lt;http://purl.obolibrary.org/obo/UBERON_0010314&gt;</t>
        </is>
      </c>
      <c r="C5672" t="inlineStr">
        <is>
          <t>Field CA2, stratum pyramidale</t>
        </is>
      </c>
      <c r="D5672" t="inlineStr">
        <is>
          <t>&lt;http://purl.obolibrary.org/obo/DMBA_16139&gt;</t>
        </is>
      </c>
    </row>
    <row r="5673">
      <c r="A5673">
        <f>HYPERLINK("https://www.ebi.ac.uk/ols/ontologies/uberon/terms?iri=http://purl.obolibrary.org/obo/UBERON_0010314","structure with developmental contribution from neural crest")</f>
        <v/>
      </c>
      <c r="B5673" t="inlineStr">
        <is>
          <t>&lt;http://purl.obolibrary.org/obo/UBERON_0010314&gt;</t>
        </is>
      </c>
      <c r="C5673" t="inlineStr">
        <is>
          <t>Field CA2, stratum radiatum</t>
        </is>
      </c>
      <c r="D5673" t="inlineStr">
        <is>
          <t>&lt;http://purl.obolibrary.org/obo/DMBA_16140&gt;</t>
        </is>
      </c>
    </row>
    <row r="5674">
      <c r="A5674">
        <f>HYPERLINK("https://www.ebi.ac.uk/ols/ontologies/uberon/terms?iri=http://purl.obolibrary.org/obo/UBERON_0010314","structure with developmental contribution from neural crest")</f>
        <v/>
      </c>
      <c r="B5674" t="inlineStr">
        <is>
          <t>&lt;http://purl.obolibrary.org/obo/UBERON_0010314&gt;</t>
        </is>
      </c>
      <c r="C5674" t="inlineStr">
        <is>
          <t>Field CA3, stratum oriens</t>
        </is>
      </c>
      <c r="D5674" t="inlineStr">
        <is>
          <t>&lt;http://purl.obolibrary.org/obo/DMBA_16142&gt;</t>
        </is>
      </c>
    </row>
    <row r="5675">
      <c r="A5675">
        <f>HYPERLINK("https://www.ebi.ac.uk/ols/ontologies/uberon/terms?iri=http://purl.obolibrary.org/obo/UBERON_0010314","structure with developmental contribution from neural crest")</f>
        <v/>
      </c>
      <c r="B5675" t="inlineStr">
        <is>
          <t>&lt;http://purl.obolibrary.org/obo/UBERON_0010314&gt;</t>
        </is>
      </c>
      <c r="C5675" t="inlineStr">
        <is>
          <t>Field CA3, stratum pyramidale</t>
        </is>
      </c>
      <c r="D5675" t="inlineStr">
        <is>
          <t>&lt;http://purl.obolibrary.org/obo/DMBA_16143&gt;</t>
        </is>
      </c>
    </row>
    <row r="5676">
      <c r="A5676">
        <f>HYPERLINK("https://www.ebi.ac.uk/ols/ontologies/uberon/terms?iri=http://purl.obolibrary.org/obo/UBERON_0010314","structure with developmental contribution from neural crest")</f>
        <v/>
      </c>
      <c r="B5676" t="inlineStr">
        <is>
          <t>&lt;http://purl.obolibrary.org/obo/UBERON_0010314&gt;</t>
        </is>
      </c>
      <c r="C5676" t="inlineStr">
        <is>
          <t>Field CA3, stratum radiatum</t>
        </is>
      </c>
      <c r="D5676" t="inlineStr">
        <is>
          <t>&lt;http://purl.obolibrary.org/obo/DMBA_16145&gt;</t>
        </is>
      </c>
    </row>
    <row r="5677">
      <c r="A5677">
        <f>HYPERLINK("https://www.ebi.ac.uk/ols/ontologies/uberon/terms?iri=http://purl.obolibrary.org/obo/UBERON_0010314","structure with developmental contribution from neural crest")</f>
        <v/>
      </c>
      <c r="B5677" t="inlineStr">
        <is>
          <t>&lt;http://purl.obolibrary.org/obo/UBERON_0010314&gt;</t>
        </is>
      </c>
      <c r="C5677" t="inlineStr">
        <is>
          <t>Field CA3, stratum lacunosum-moleculare</t>
        </is>
      </c>
      <c r="D5677" t="inlineStr">
        <is>
          <t>&lt;http://purl.obolibrary.org/obo/DMBA_16146&gt;</t>
        </is>
      </c>
    </row>
    <row r="5678">
      <c r="A5678">
        <f>HYPERLINK("https://www.ebi.ac.uk/ols/ontologies/uberon/terms?iri=http://purl.obolibrary.org/obo/UBERON_0010314","structure with developmental contribution from neural crest")</f>
        <v/>
      </c>
      <c r="B5678" t="inlineStr">
        <is>
          <t>&lt;http://purl.obolibrary.org/obo/UBERON_0010314&gt;</t>
        </is>
      </c>
      <c r="C5678" t="inlineStr">
        <is>
          <t>induseum griseum</t>
        </is>
      </c>
      <c r="D5678" t="inlineStr">
        <is>
          <t>&lt;http://purl.obolibrary.org/obo/DMBA_16147&gt;</t>
        </is>
      </c>
    </row>
    <row r="5679">
      <c r="A5679">
        <f>HYPERLINK("https://www.ebi.ac.uk/ols/ontologies/uberon/terms?iri=http://purl.obolibrary.org/obo/UBERON_0010314","structure with developmental contribution from neural crest")</f>
        <v/>
      </c>
      <c r="B5679" t="inlineStr">
        <is>
          <t>&lt;http://purl.obolibrary.org/obo/UBERON_0010314&gt;</t>
        </is>
      </c>
      <c r="C5679" t="inlineStr">
        <is>
          <t>ventricular zone of the IG</t>
        </is>
      </c>
      <c r="D5679" t="inlineStr">
        <is>
          <t>&lt;http://purl.obolibrary.org/obo/DMBA_16148&gt;</t>
        </is>
      </c>
    </row>
    <row r="5680">
      <c r="A5680">
        <f>HYPERLINK("https://www.ebi.ac.uk/ols/ontologies/uberon/terms?iri=http://purl.obolibrary.org/obo/UBERON_0010314","structure with developmental contribution from neural crest")</f>
        <v/>
      </c>
      <c r="B5680" t="inlineStr">
        <is>
          <t>&lt;http://purl.obolibrary.org/obo/UBERON_0010314&gt;</t>
        </is>
      </c>
      <c r="C5680" t="inlineStr">
        <is>
          <t>mantle zone of the IG</t>
        </is>
      </c>
      <c r="D5680" t="inlineStr">
        <is>
          <t>&lt;http://purl.obolibrary.org/obo/DMBA_16149&gt;</t>
        </is>
      </c>
    </row>
    <row r="5681">
      <c r="A5681">
        <f>HYPERLINK("https://www.ebi.ac.uk/ols/ontologies/uberon/terms?iri=http://purl.obolibrary.org/obo/UBERON_0010314","structure with developmental contribution from neural crest")</f>
        <v/>
      </c>
      <c r="B5681" t="inlineStr">
        <is>
          <t>&lt;http://purl.obolibrary.org/obo/UBERON_0010314&gt;</t>
        </is>
      </c>
      <c r="C5681" t="inlineStr">
        <is>
          <t>periventricular stratum of the IG</t>
        </is>
      </c>
      <c r="D5681" t="inlineStr">
        <is>
          <t>&lt;http://purl.obolibrary.org/obo/DMBA_16150&gt;</t>
        </is>
      </c>
    </row>
    <row r="5682">
      <c r="A5682">
        <f>HYPERLINK("https://www.ebi.ac.uk/ols/ontologies/uberon/terms?iri=http://purl.obolibrary.org/obo/UBERON_0010314","structure with developmental contribution from neural crest")</f>
        <v/>
      </c>
      <c r="B5682" t="inlineStr">
        <is>
          <t>&lt;http://purl.obolibrary.org/obo/UBERON_0010314&gt;</t>
        </is>
      </c>
      <c r="C5682" t="inlineStr">
        <is>
          <t>intermediate stratum of the IG</t>
        </is>
      </c>
      <c r="D5682" t="inlineStr">
        <is>
          <t>&lt;http://purl.obolibrary.org/obo/DMBA_16151&gt;</t>
        </is>
      </c>
    </row>
    <row r="5683">
      <c r="A5683">
        <f>HYPERLINK("https://www.ebi.ac.uk/ols/ontologies/uberon/terms?iri=http://purl.obolibrary.org/obo/UBERON_0010314","structure with developmental contribution from neural crest")</f>
        <v/>
      </c>
      <c r="B5683" t="inlineStr">
        <is>
          <t>&lt;http://purl.obolibrary.org/obo/UBERON_0010314&gt;</t>
        </is>
      </c>
      <c r="C5683" t="inlineStr">
        <is>
          <t>superficial stratum of the IG</t>
        </is>
      </c>
      <c r="D5683" t="inlineStr">
        <is>
          <t>&lt;http://purl.obolibrary.org/obo/DMBA_16152&gt;</t>
        </is>
      </c>
    </row>
    <row r="5684">
      <c r="A5684">
        <f>HYPERLINK("https://www.ebi.ac.uk/ols/ontologies/uberon/terms?iri=http://purl.obolibrary.org/obo/UBERON_0010314","structure with developmental contribution from neural crest")</f>
        <v/>
      </c>
      <c r="B5684" t="inlineStr">
        <is>
          <t>&lt;http://purl.obolibrary.org/obo/UBERON_0010314&gt;</t>
        </is>
      </c>
      <c r="C5684" t="inlineStr">
        <is>
          <t>pyramidal layer of IG</t>
        </is>
      </c>
      <c r="D5684" t="inlineStr">
        <is>
          <t>&lt;http://purl.obolibrary.org/obo/DMBA_16153&gt;</t>
        </is>
      </c>
    </row>
    <row r="5685">
      <c r="A5685">
        <f>HYPERLINK("https://www.ebi.ac.uk/ols/ontologies/uberon/terms?iri=http://purl.obolibrary.org/obo/UBERON_0010314","structure with developmental contribution from neural crest")</f>
        <v/>
      </c>
      <c r="B5685" t="inlineStr">
        <is>
          <t>&lt;http://purl.obolibrary.org/obo/UBERON_0010314&gt;</t>
        </is>
      </c>
      <c r="C5685" t="inlineStr">
        <is>
          <t>taenia tecta</t>
        </is>
      </c>
      <c r="D5685" t="inlineStr">
        <is>
          <t>&lt;http://purl.obolibrary.org/obo/DMBA_16154&gt;</t>
        </is>
      </c>
    </row>
    <row r="5686">
      <c r="A5686">
        <f>HYPERLINK("https://www.ebi.ac.uk/ols/ontologies/uberon/terms?iri=http://purl.obolibrary.org/obo/UBERON_0010314","structure with developmental contribution from neural crest")</f>
        <v/>
      </c>
      <c r="B5686" t="inlineStr">
        <is>
          <t>&lt;http://purl.obolibrary.org/obo/UBERON_0010314&gt;</t>
        </is>
      </c>
      <c r="C5686" t="inlineStr">
        <is>
          <t>ventricular zone of TTe</t>
        </is>
      </c>
      <c r="D5686" t="inlineStr">
        <is>
          <t>&lt;http://purl.obolibrary.org/obo/DMBA_16155&gt;</t>
        </is>
      </c>
    </row>
    <row r="5687">
      <c r="A5687">
        <f>HYPERLINK("https://www.ebi.ac.uk/ols/ontologies/uberon/terms?iri=http://purl.obolibrary.org/obo/UBERON_0010314","structure with developmental contribution from neural crest")</f>
        <v/>
      </c>
      <c r="B5687" t="inlineStr">
        <is>
          <t>&lt;http://purl.obolibrary.org/obo/UBERON_0010314&gt;</t>
        </is>
      </c>
      <c r="C5687" t="inlineStr">
        <is>
          <t>mantle zone of TTe</t>
        </is>
      </c>
      <c r="D5687" t="inlineStr">
        <is>
          <t>&lt;http://purl.obolibrary.org/obo/DMBA_16156&gt;</t>
        </is>
      </c>
    </row>
    <row r="5688">
      <c r="A5688">
        <f>HYPERLINK("https://www.ebi.ac.uk/ols/ontologies/uberon/terms?iri=http://purl.obolibrary.org/obo/UBERON_0010314","structure with developmental contribution from neural crest")</f>
        <v/>
      </c>
      <c r="B5688" t="inlineStr">
        <is>
          <t>&lt;http://purl.obolibrary.org/obo/UBERON_0010314&gt;</t>
        </is>
      </c>
      <c r="C5688" t="inlineStr">
        <is>
          <t>periventricular stratum of TTe</t>
        </is>
      </c>
      <c r="D5688" t="inlineStr">
        <is>
          <t>&lt;http://purl.obolibrary.org/obo/DMBA_16157&gt;</t>
        </is>
      </c>
    </row>
    <row r="5689">
      <c r="A5689">
        <f>HYPERLINK("https://www.ebi.ac.uk/ols/ontologies/uberon/terms?iri=http://purl.obolibrary.org/obo/UBERON_0010314","structure with developmental contribution from neural crest")</f>
        <v/>
      </c>
      <c r="B5689" t="inlineStr">
        <is>
          <t>&lt;http://purl.obolibrary.org/obo/UBERON_0010314&gt;</t>
        </is>
      </c>
      <c r="C5689" t="inlineStr">
        <is>
          <t>dorsal peduncular cortex, periventricular part</t>
        </is>
      </c>
      <c r="D5689" t="inlineStr">
        <is>
          <t>&lt;http://purl.obolibrary.org/obo/DMBA_16158&gt;</t>
        </is>
      </c>
    </row>
    <row r="5690">
      <c r="A5690">
        <f>HYPERLINK("https://www.ebi.ac.uk/ols/ontologies/uberon/terms?iri=http://purl.obolibrary.org/obo/UBERON_0010314","structure with developmental contribution from neural crest")</f>
        <v/>
      </c>
      <c r="B5690" t="inlineStr">
        <is>
          <t>&lt;http://purl.obolibrary.org/obo/UBERON_0010314&gt;</t>
        </is>
      </c>
      <c r="C5690" t="inlineStr">
        <is>
          <t>intermediate stratum of TTe</t>
        </is>
      </c>
      <c r="D5690" t="inlineStr">
        <is>
          <t>&lt;http://purl.obolibrary.org/obo/DMBA_16159&gt;</t>
        </is>
      </c>
    </row>
    <row r="5691">
      <c r="A5691">
        <f>HYPERLINK("https://www.ebi.ac.uk/ols/ontologies/uberon/terms?iri=http://purl.obolibrary.org/obo/UBERON_0010314","structure with developmental contribution from neural crest")</f>
        <v/>
      </c>
      <c r="B5691" t="inlineStr">
        <is>
          <t>&lt;http://purl.obolibrary.org/obo/UBERON_0010314&gt;</t>
        </is>
      </c>
      <c r="C5691" t="inlineStr">
        <is>
          <t>dorsal peduncular cortex, intermediate part</t>
        </is>
      </c>
      <c r="D5691" t="inlineStr">
        <is>
          <t>&lt;http://purl.obolibrary.org/obo/DMBA_16160&gt;</t>
        </is>
      </c>
    </row>
    <row r="5692">
      <c r="A5692">
        <f>HYPERLINK("https://www.ebi.ac.uk/ols/ontologies/uberon/terms?iri=http://purl.obolibrary.org/obo/UBERON_0010314","structure with developmental contribution from neural crest")</f>
        <v/>
      </c>
      <c r="B5692" t="inlineStr">
        <is>
          <t>&lt;http://purl.obolibrary.org/obo/UBERON_0010314&gt;</t>
        </is>
      </c>
      <c r="C5692" t="inlineStr">
        <is>
          <t>superficial stratum of TTe</t>
        </is>
      </c>
      <c r="D5692" t="inlineStr">
        <is>
          <t>&lt;http://purl.obolibrary.org/obo/DMBA_16161&gt;</t>
        </is>
      </c>
    </row>
    <row r="5693">
      <c r="A5693">
        <f>HYPERLINK("https://www.ebi.ac.uk/ols/ontologies/uberon/terms?iri=http://purl.obolibrary.org/obo/UBERON_0010314","structure with developmental contribution from neural crest")</f>
        <v/>
      </c>
      <c r="B5693" t="inlineStr">
        <is>
          <t>&lt;http://purl.obolibrary.org/obo/UBERON_0010314&gt;</t>
        </is>
      </c>
      <c r="C5693" t="inlineStr">
        <is>
          <t>pyramidal layer of taenia tecta</t>
        </is>
      </c>
      <c r="D5693" t="inlineStr">
        <is>
          <t>&lt;http://purl.obolibrary.org/obo/DMBA_16162&gt;</t>
        </is>
      </c>
    </row>
    <row r="5694">
      <c r="A5694">
        <f>HYPERLINK("https://www.ebi.ac.uk/ols/ontologies/uberon/terms?iri=http://purl.obolibrary.org/obo/UBERON_0010314","structure with developmental contribution from neural crest")</f>
        <v/>
      </c>
      <c r="B5694" t="inlineStr">
        <is>
          <t>&lt;http://purl.obolibrary.org/obo/UBERON_0010314&gt;</t>
        </is>
      </c>
      <c r="C5694" t="inlineStr">
        <is>
          <t>ventricular zone of S</t>
        </is>
      </c>
      <c r="D5694" t="inlineStr">
        <is>
          <t>&lt;http://purl.obolibrary.org/obo/DMBA_16164&gt;</t>
        </is>
      </c>
    </row>
    <row r="5695">
      <c r="A5695">
        <f>HYPERLINK("https://www.ebi.ac.uk/ols/ontologies/uberon/terms?iri=http://purl.obolibrary.org/obo/UBERON_0010314","structure with developmental contribution from neural crest")</f>
        <v/>
      </c>
      <c r="B5695" t="inlineStr">
        <is>
          <t>&lt;http://purl.obolibrary.org/obo/UBERON_0010314&gt;</t>
        </is>
      </c>
      <c r="C5695" t="inlineStr">
        <is>
          <t>mantle zone of S</t>
        </is>
      </c>
      <c r="D5695" t="inlineStr">
        <is>
          <t>&lt;http://purl.obolibrary.org/obo/DMBA_16165&gt;</t>
        </is>
      </c>
    </row>
    <row r="5696">
      <c r="A5696">
        <f>HYPERLINK("https://www.ebi.ac.uk/ols/ontologies/uberon/terms?iri=http://purl.obolibrary.org/obo/UBERON_0010314","structure with developmental contribution from neural crest")</f>
        <v/>
      </c>
      <c r="B5696" t="inlineStr">
        <is>
          <t>&lt;http://purl.obolibrary.org/obo/UBERON_0010314&gt;</t>
        </is>
      </c>
      <c r="C5696" t="inlineStr">
        <is>
          <t>periventricular stratum of S</t>
        </is>
      </c>
      <c r="D5696" t="inlineStr">
        <is>
          <t>&lt;http://purl.obolibrary.org/obo/DMBA_16166&gt;</t>
        </is>
      </c>
    </row>
    <row r="5697">
      <c r="A5697">
        <f>HYPERLINK("https://www.ebi.ac.uk/ols/ontologies/uberon/terms?iri=http://purl.obolibrary.org/obo/UBERON_0010314","structure with developmental contribution from neural crest")</f>
        <v/>
      </c>
      <c r="B5697" t="inlineStr">
        <is>
          <t>&lt;http://purl.obolibrary.org/obo/UBERON_0010314&gt;</t>
        </is>
      </c>
      <c r="C5697" t="inlineStr">
        <is>
          <t>intermediate stratum of S</t>
        </is>
      </c>
      <c r="D5697" t="inlineStr">
        <is>
          <t>&lt;http://purl.obolibrary.org/obo/DMBA_16167&gt;</t>
        </is>
      </c>
    </row>
    <row r="5698">
      <c r="A5698">
        <f>HYPERLINK("https://www.ebi.ac.uk/ols/ontologies/uberon/terms?iri=http://purl.obolibrary.org/obo/UBERON_0010314","structure with developmental contribution from neural crest")</f>
        <v/>
      </c>
      <c r="B5698" t="inlineStr">
        <is>
          <t>&lt;http://purl.obolibrary.org/obo/UBERON_0010314&gt;</t>
        </is>
      </c>
      <c r="C5698" t="inlineStr">
        <is>
          <t>superficial stratum of S</t>
        </is>
      </c>
      <c r="D5698" t="inlineStr">
        <is>
          <t>&lt;http://purl.obolibrary.org/obo/DMBA_16169&gt;</t>
        </is>
      </c>
    </row>
    <row r="5699">
      <c r="A5699">
        <f>HYPERLINK("https://www.ebi.ac.uk/ols/ontologies/uberon/terms?iri=http://purl.obolibrary.org/obo/UBERON_0010314","structure with developmental contribution from neural crest")</f>
        <v/>
      </c>
      <c r="B5699" t="inlineStr">
        <is>
          <t>&lt;http://purl.obolibrary.org/obo/UBERON_0010314&gt;</t>
        </is>
      </c>
      <c r="C5699" t="inlineStr">
        <is>
          <t>pyramidal layer of S</t>
        </is>
      </c>
      <c r="D5699" t="inlineStr">
        <is>
          <t>&lt;http://purl.obolibrary.org/obo/DMBA_16170&gt;</t>
        </is>
      </c>
    </row>
    <row r="5700">
      <c r="A5700">
        <f>HYPERLINK("https://www.ebi.ac.uk/ols/ontologies/uberon/terms?iri=http://purl.obolibrary.org/obo/UBERON_0010314","structure with developmental contribution from neural crest")</f>
        <v/>
      </c>
      <c r="B5700" t="inlineStr">
        <is>
          <t>&lt;http://purl.obolibrary.org/obo/UBERON_0010314&gt;</t>
        </is>
      </c>
      <c r="C5700" t="inlineStr">
        <is>
          <t>molecular layer of S</t>
        </is>
      </c>
      <c r="D5700" t="inlineStr">
        <is>
          <t>&lt;http://purl.obolibrary.org/obo/DMBA_16171&gt;</t>
        </is>
      </c>
    </row>
    <row r="5701">
      <c r="A5701">
        <f>HYPERLINK("https://www.ebi.ac.uk/ols/ontologies/uberon/terms?iri=http://purl.obolibrary.org/obo/UBERON_0010314","structure with developmental contribution from neural crest")</f>
        <v/>
      </c>
      <c r="B5701" t="inlineStr">
        <is>
          <t>&lt;http://purl.obolibrary.org/obo/UBERON_0010314&gt;</t>
        </is>
      </c>
      <c r="C5701" t="inlineStr">
        <is>
          <t>ventricular zone of PrS</t>
        </is>
      </c>
      <c r="D5701" t="inlineStr">
        <is>
          <t>&lt;http://purl.obolibrary.org/obo/DMBA_16173&gt;</t>
        </is>
      </c>
    </row>
    <row r="5702">
      <c r="A5702">
        <f>HYPERLINK("https://www.ebi.ac.uk/ols/ontologies/uberon/terms?iri=http://purl.obolibrary.org/obo/UBERON_0010314","structure with developmental contribution from neural crest")</f>
        <v/>
      </c>
      <c r="B5702" t="inlineStr">
        <is>
          <t>&lt;http://purl.obolibrary.org/obo/UBERON_0010314&gt;</t>
        </is>
      </c>
      <c r="C5702" t="inlineStr">
        <is>
          <t>mantle zone of PrS</t>
        </is>
      </c>
      <c r="D5702" t="inlineStr">
        <is>
          <t>&lt;http://purl.obolibrary.org/obo/DMBA_16174&gt;</t>
        </is>
      </c>
    </row>
    <row r="5703">
      <c r="A5703">
        <f>HYPERLINK("https://www.ebi.ac.uk/ols/ontologies/uberon/terms?iri=http://purl.obolibrary.org/obo/UBERON_0010314","structure with developmental contribution from neural crest")</f>
        <v/>
      </c>
      <c r="B5703" t="inlineStr">
        <is>
          <t>&lt;http://purl.obolibrary.org/obo/UBERON_0010314&gt;</t>
        </is>
      </c>
      <c r="C5703" t="inlineStr">
        <is>
          <t>periventricular stratum of PrS (subventricular zone)</t>
        </is>
      </c>
      <c r="D5703" t="inlineStr">
        <is>
          <t>&lt;http://purl.obolibrary.org/obo/DMBA_16175&gt;</t>
        </is>
      </c>
    </row>
    <row r="5704">
      <c r="A5704">
        <f>HYPERLINK("https://www.ebi.ac.uk/ols/ontologies/uberon/terms?iri=http://purl.obolibrary.org/obo/UBERON_0010314","structure with developmental contribution from neural crest")</f>
        <v/>
      </c>
      <c r="B5704" t="inlineStr">
        <is>
          <t>&lt;http://purl.obolibrary.org/obo/UBERON_0010314&gt;</t>
        </is>
      </c>
      <c r="C5704" t="inlineStr">
        <is>
          <t>intermediate stratum of PrS (white matter/subplate)</t>
        </is>
      </c>
      <c r="D5704" t="inlineStr">
        <is>
          <t>&lt;http://purl.obolibrary.org/obo/DMBA_16176&gt;</t>
        </is>
      </c>
    </row>
    <row r="5705">
      <c r="A5705">
        <f>HYPERLINK("https://www.ebi.ac.uk/ols/ontologies/uberon/terms?iri=http://purl.obolibrary.org/obo/UBERON_0010314","structure with developmental contribution from neural crest")</f>
        <v/>
      </c>
      <c r="B5705" t="inlineStr">
        <is>
          <t>&lt;http://purl.obolibrary.org/obo/UBERON_0010314&gt;</t>
        </is>
      </c>
      <c r="C5705" t="inlineStr">
        <is>
          <t>superficial stratum of PrS (cortical plate/marginal zone)</t>
        </is>
      </c>
      <c r="D5705" t="inlineStr">
        <is>
          <t>&lt;http://purl.obolibrary.org/obo/DMBA_16177&gt;</t>
        </is>
      </c>
    </row>
    <row r="5706">
      <c r="A5706">
        <f>HYPERLINK("https://www.ebi.ac.uk/ols/ontologies/uberon/terms?iri=http://purl.obolibrary.org/obo/UBERON_0010314","structure with developmental contribution from neural crest")</f>
        <v/>
      </c>
      <c r="B5706" t="inlineStr">
        <is>
          <t>&lt;http://purl.obolibrary.org/obo/UBERON_0010314&gt;</t>
        </is>
      </c>
      <c r="C5706" t="inlineStr">
        <is>
          <t>layer 1 of PrS</t>
        </is>
      </c>
      <c r="D5706" t="inlineStr">
        <is>
          <t>&lt;http://purl.obolibrary.org/obo/DMBA_16178&gt;</t>
        </is>
      </c>
    </row>
    <row r="5707">
      <c r="A5707">
        <f>HYPERLINK("https://www.ebi.ac.uk/ols/ontologies/uberon/terms?iri=http://purl.obolibrary.org/obo/UBERON_0010314","structure with developmental contribution from neural crest")</f>
        <v/>
      </c>
      <c r="B5707" t="inlineStr">
        <is>
          <t>&lt;http://purl.obolibrary.org/obo/UBERON_0010314&gt;</t>
        </is>
      </c>
      <c r="C5707" t="inlineStr">
        <is>
          <t>layer 2 of PrS</t>
        </is>
      </c>
      <c r="D5707" t="inlineStr">
        <is>
          <t>&lt;http://purl.obolibrary.org/obo/DMBA_16179&gt;</t>
        </is>
      </c>
    </row>
    <row r="5708">
      <c r="A5708">
        <f>HYPERLINK("https://www.ebi.ac.uk/ols/ontologies/uberon/terms?iri=http://purl.obolibrary.org/obo/UBERON_0010314","structure with developmental contribution from neural crest")</f>
        <v/>
      </c>
      <c r="B5708" t="inlineStr">
        <is>
          <t>&lt;http://purl.obolibrary.org/obo/UBERON_0010314&gt;</t>
        </is>
      </c>
      <c r="C5708" t="inlineStr">
        <is>
          <t>layer 3 of PrS</t>
        </is>
      </c>
      <c r="D5708" t="inlineStr">
        <is>
          <t>&lt;http://purl.obolibrary.org/obo/DMBA_16180&gt;</t>
        </is>
      </c>
    </row>
    <row r="5709">
      <c r="A5709">
        <f>HYPERLINK("https://www.ebi.ac.uk/ols/ontologies/uberon/terms?iri=http://purl.obolibrary.org/obo/UBERON_0010314","structure with developmental contribution from neural crest")</f>
        <v/>
      </c>
      <c r="B5709" t="inlineStr">
        <is>
          <t>&lt;http://purl.obolibrary.org/obo/UBERON_0010314&gt;</t>
        </is>
      </c>
      <c r="C5709" t="inlineStr">
        <is>
          <t>layer 4 of PrS (lamina dissecans)</t>
        </is>
      </c>
      <c r="D5709" t="inlineStr">
        <is>
          <t>&lt;http://purl.obolibrary.org/obo/DMBA_16181&gt;</t>
        </is>
      </c>
    </row>
    <row r="5710">
      <c r="A5710">
        <f>HYPERLINK("https://www.ebi.ac.uk/ols/ontologies/uberon/terms?iri=http://purl.obolibrary.org/obo/UBERON_0010314","structure with developmental contribution from neural crest")</f>
        <v/>
      </c>
      <c r="B5710" t="inlineStr">
        <is>
          <t>&lt;http://purl.obolibrary.org/obo/UBERON_0010314&gt;</t>
        </is>
      </c>
      <c r="C5710" t="inlineStr">
        <is>
          <t>layer 5 of PrS</t>
        </is>
      </c>
      <c r="D5710" t="inlineStr">
        <is>
          <t>&lt;http://purl.obolibrary.org/obo/DMBA_16182&gt;</t>
        </is>
      </c>
    </row>
    <row r="5711">
      <c r="A5711">
        <f>HYPERLINK("https://www.ebi.ac.uk/ols/ontologies/uberon/terms?iri=http://purl.obolibrary.org/obo/UBERON_0010314","structure with developmental contribution from neural crest")</f>
        <v/>
      </c>
      <c r="B5711" t="inlineStr">
        <is>
          <t>&lt;http://purl.obolibrary.org/obo/UBERON_0010314&gt;</t>
        </is>
      </c>
      <c r="C5711" t="inlineStr">
        <is>
          <t>layer 6 of PrS</t>
        </is>
      </c>
      <c r="D5711" t="inlineStr">
        <is>
          <t>&lt;http://purl.obolibrary.org/obo/DMBA_16183&gt;</t>
        </is>
      </c>
    </row>
    <row r="5712">
      <c r="A5712">
        <f>HYPERLINK("https://www.ebi.ac.uk/ols/ontologies/uberon/terms?iri=http://purl.obolibrary.org/obo/UBERON_0010314","structure with developmental contribution from neural crest")</f>
        <v/>
      </c>
      <c r="B5712" t="inlineStr">
        <is>
          <t>&lt;http://purl.obolibrary.org/obo/UBERON_0010314&gt;</t>
        </is>
      </c>
      <c r="C5712" t="inlineStr">
        <is>
          <t>layer 6a of PrS</t>
        </is>
      </c>
      <c r="D5712" t="inlineStr">
        <is>
          <t>&lt;http://purl.obolibrary.org/obo/DMBA_16184&gt;</t>
        </is>
      </c>
    </row>
    <row r="5713">
      <c r="A5713">
        <f>HYPERLINK("https://www.ebi.ac.uk/ols/ontologies/uberon/terms?iri=http://purl.obolibrary.org/obo/UBERON_0010314","structure with developmental contribution from neural crest")</f>
        <v/>
      </c>
      <c r="B5713" t="inlineStr">
        <is>
          <t>&lt;http://purl.obolibrary.org/obo/UBERON_0010314&gt;</t>
        </is>
      </c>
      <c r="C5713" t="inlineStr">
        <is>
          <t>layer 6b of PrS</t>
        </is>
      </c>
      <c r="D5713" t="inlineStr">
        <is>
          <t>&lt;http://purl.obolibrary.org/obo/DMBA_16185&gt;</t>
        </is>
      </c>
    </row>
    <row r="5714">
      <c r="A5714">
        <f>HYPERLINK("https://www.ebi.ac.uk/ols/ontologies/uberon/terms?iri=http://purl.obolibrary.org/obo/UBERON_0010314","structure with developmental contribution from neural crest")</f>
        <v/>
      </c>
      <c r="B5714" t="inlineStr">
        <is>
          <t>&lt;http://purl.obolibrary.org/obo/UBERON_0010314&gt;</t>
        </is>
      </c>
      <c r="C5714" t="inlineStr">
        <is>
          <t>ventricular zone of PaS</t>
        </is>
      </c>
      <c r="D5714" t="inlineStr">
        <is>
          <t>&lt;http://purl.obolibrary.org/obo/DMBA_16187&gt;</t>
        </is>
      </c>
    </row>
    <row r="5715">
      <c r="A5715">
        <f>HYPERLINK("https://www.ebi.ac.uk/ols/ontologies/uberon/terms?iri=http://purl.obolibrary.org/obo/UBERON_0010314","structure with developmental contribution from neural crest")</f>
        <v/>
      </c>
      <c r="B5715" t="inlineStr">
        <is>
          <t>&lt;http://purl.obolibrary.org/obo/UBERON_0010314&gt;</t>
        </is>
      </c>
      <c r="C5715" t="inlineStr">
        <is>
          <t>mantle zone of PaS</t>
        </is>
      </c>
      <c r="D5715" t="inlineStr">
        <is>
          <t>&lt;http://purl.obolibrary.org/obo/DMBA_16188&gt;</t>
        </is>
      </c>
    </row>
    <row r="5716">
      <c r="A5716">
        <f>HYPERLINK("https://www.ebi.ac.uk/ols/ontologies/uberon/terms?iri=http://purl.obolibrary.org/obo/UBERON_0010314","structure with developmental contribution from neural crest")</f>
        <v/>
      </c>
      <c r="B5716" t="inlineStr">
        <is>
          <t>&lt;http://purl.obolibrary.org/obo/UBERON_0010314&gt;</t>
        </is>
      </c>
      <c r="C5716" t="inlineStr">
        <is>
          <t>periventricular stratum of PaS (subventricular zone)</t>
        </is>
      </c>
      <c r="D5716" t="inlineStr">
        <is>
          <t>&lt;http://purl.obolibrary.org/obo/DMBA_16189&gt;</t>
        </is>
      </c>
    </row>
    <row r="5717">
      <c r="A5717">
        <f>HYPERLINK("https://www.ebi.ac.uk/ols/ontologies/uberon/terms?iri=http://purl.obolibrary.org/obo/UBERON_0010314","structure with developmental contribution from neural crest")</f>
        <v/>
      </c>
      <c r="B5717" t="inlineStr">
        <is>
          <t>&lt;http://purl.obolibrary.org/obo/UBERON_0010314&gt;</t>
        </is>
      </c>
      <c r="C5717" t="inlineStr">
        <is>
          <t>intermediate stratum of PaS (white matter/subplate)</t>
        </is>
      </c>
      <c r="D5717" t="inlineStr">
        <is>
          <t>&lt;http://purl.obolibrary.org/obo/DMBA_16190&gt;</t>
        </is>
      </c>
    </row>
    <row r="5718">
      <c r="A5718">
        <f>HYPERLINK("https://www.ebi.ac.uk/ols/ontologies/uberon/terms?iri=http://purl.obolibrary.org/obo/UBERON_0010314","structure with developmental contribution from neural crest")</f>
        <v/>
      </c>
      <c r="B5718" t="inlineStr">
        <is>
          <t>&lt;http://purl.obolibrary.org/obo/UBERON_0010314&gt;</t>
        </is>
      </c>
      <c r="C5718" t="inlineStr">
        <is>
          <t>superficial stratum of PaS (cortical plate/marginal zone)</t>
        </is>
      </c>
      <c r="D5718" t="inlineStr">
        <is>
          <t>&lt;http://purl.obolibrary.org/obo/DMBA_16191&gt;</t>
        </is>
      </c>
    </row>
    <row r="5719">
      <c r="A5719">
        <f>HYPERLINK("https://www.ebi.ac.uk/ols/ontologies/uberon/terms?iri=http://purl.obolibrary.org/obo/UBERON_0010314","structure with developmental contribution from neural crest")</f>
        <v/>
      </c>
      <c r="B5719" t="inlineStr">
        <is>
          <t>&lt;http://purl.obolibrary.org/obo/UBERON_0010314&gt;</t>
        </is>
      </c>
      <c r="C5719" t="inlineStr">
        <is>
          <t>layer 1 of PaS</t>
        </is>
      </c>
      <c r="D5719" t="inlineStr">
        <is>
          <t>&lt;http://purl.obolibrary.org/obo/DMBA_16192&gt;</t>
        </is>
      </c>
    </row>
    <row r="5720">
      <c r="A5720">
        <f>HYPERLINK("https://www.ebi.ac.uk/ols/ontologies/uberon/terms?iri=http://purl.obolibrary.org/obo/UBERON_0010314","structure with developmental contribution from neural crest")</f>
        <v/>
      </c>
      <c r="B5720" t="inlineStr">
        <is>
          <t>&lt;http://purl.obolibrary.org/obo/UBERON_0010314&gt;</t>
        </is>
      </c>
      <c r="C5720" t="inlineStr">
        <is>
          <t>layer 2 of PaS</t>
        </is>
      </c>
      <c r="D5720" t="inlineStr">
        <is>
          <t>&lt;http://purl.obolibrary.org/obo/DMBA_16193&gt;</t>
        </is>
      </c>
    </row>
    <row r="5721">
      <c r="A5721">
        <f>HYPERLINK("https://www.ebi.ac.uk/ols/ontologies/uberon/terms?iri=http://purl.obolibrary.org/obo/UBERON_0010314","structure with developmental contribution from neural crest")</f>
        <v/>
      </c>
      <c r="B5721" t="inlineStr">
        <is>
          <t>&lt;http://purl.obolibrary.org/obo/UBERON_0010314&gt;</t>
        </is>
      </c>
      <c r="C5721" t="inlineStr">
        <is>
          <t>layer 3 of PaS</t>
        </is>
      </c>
      <c r="D5721" t="inlineStr">
        <is>
          <t>&lt;http://purl.obolibrary.org/obo/DMBA_16194&gt;</t>
        </is>
      </c>
    </row>
    <row r="5722">
      <c r="A5722">
        <f>HYPERLINK("https://www.ebi.ac.uk/ols/ontologies/uberon/terms?iri=http://purl.obolibrary.org/obo/UBERON_0010314","structure with developmental contribution from neural crest")</f>
        <v/>
      </c>
      <c r="B5722" t="inlineStr">
        <is>
          <t>&lt;http://purl.obolibrary.org/obo/UBERON_0010314&gt;</t>
        </is>
      </c>
      <c r="C5722" t="inlineStr">
        <is>
          <t>layer 4 of PaS</t>
        </is>
      </c>
      <c r="D5722" t="inlineStr">
        <is>
          <t>&lt;http://purl.obolibrary.org/obo/DMBA_16195&gt;</t>
        </is>
      </c>
    </row>
    <row r="5723">
      <c r="A5723">
        <f>HYPERLINK("https://www.ebi.ac.uk/ols/ontologies/uberon/terms?iri=http://purl.obolibrary.org/obo/UBERON_0010314","structure with developmental contribution from neural crest")</f>
        <v/>
      </c>
      <c r="B5723" t="inlineStr">
        <is>
          <t>&lt;http://purl.obolibrary.org/obo/UBERON_0010314&gt;</t>
        </is>
      </c>
      <c r="C5723" t="inlineStr">
        <is>
          <t>layer 5 of PaS</t>
        </is>
      </c>
      <c r="D5723" t="inlineStr">
        <is>
          <t>&lt;http://purl.obolibrary.org/obo/DMBA_16196&gt;</t>
        </is>
      </c>
    </row>
    <row r="5724">
      <c r="A5724">
        <f>HYPERLINK("https://www.ebi.ac.uk/ols/ontologies/uberon/terms?iri=http://purl.obolibrary.org/obo/UBERON_0010314","structure with developmental contribution from neural crest")</f>
        <v/>
      </c>
      <c r="B5724" t="inlineStr">
        <is>
          <t>&lt;http://purl.obolibrary.org/obo/UBERON_0010314&gt;</t>
        </is>
      </c>
      <c r="C5724" t="inlineStr">
        <is>
          <t>layer 6 of PaS</t>
        </is>
      </c>
      <c r="D5724" t="inlineStr">
        <is>
          <t>&lt;http://purl.obolibrary.org/obo/DMBA_16197&gt;</t>
        </is>
      </c>
    </row>
    <row r="5725">
      <c r="A5725">
        <f>HYPERLINK("https://www.ebi.ac.uk/ols/ontologies/uberon/terms?iri=http://purl.obolibrary.org/obo/UBERON_0010314","structure with developmental contribution from neural crest")</f>
        <v/>
      </c>
      <c r="B5725" t="inlineStr">
        <is>
          <t>&lt;http://purl.obolibrary.org/obo/UBERON_0010314&gt;</t>
        </is>
      </c>
      <c r="C5725" t="inlineStr">
        <is>
          <t>pallial septum</t>
        </is>
      </c>
      <c r="D5725" t="inlineStr">
        <is>
          <t>&lt;http://purl.obolibrary.org/obo/DMBA_16198&gt;</t>
        </is>
      </c>
    </row>
    <row r="5726">
      <c r="A5726">
        <f>HYPERLINK("https://www.ebi.ac.uk/ols/ontologies/uberon/terms?iri=http://purl.obolibrary.org/obo/UBERON_0010314","structure with developmental contribution from neural crest")</f>
        <v/>
      </c>
      <c r="B5726" t="inlineStr">
        <is>
          <t>&lt;http://purl.obolibrary.org/obo/UBERON_0010314&gt;</t>
        </is>
      </c>
      <c r="C5726" t="inlineStr">
        <is>
          <t>ventricular zone of SePall</t>
        </is>
      </c>
      <c r="D5726" t="inlineStr">
        <is>
          <t>&lt;http://purl.obolibrary.org/obo/DMBA_16199&gt;</t>
        </is>
      </c>
    </row>
    <row r="5727">
      <c r="A5727">
        <f>HYPERLINK("https://www.ebi.ac.uk/ols/ontologies/uberon/terms?iri=http://purl.obolibrary.org/obo/UBERON_0010314","structure with developmental contribution from neural crest")</f>
        <v/>
      </c>
      <c r="B5727" t="inlineStr">
        <is>
          <t>&lt;http://purl.obolibrary.org/obo/UBERON_0010314&gt;</t>
        </is>
      </c>
      <c r="C5727" t="inlineStr">
        <is>
          <t>mantle zone of SePall</t>
        </is>
      </c>
      <c r="D5727" t="inlineStr">
        <is>
          <t>&lt;http://purl.obolibrary.org/obo/DMBA_16200&gt;</t>
        </is>
      </c>
    </row>
    <row r="5728">
      <c r="A5728">
        <f>HYPERLINK("https://www.ebi.ac.uk/ols/ontologies/uberon/terms?iri=http://purl.obolibrary.org/obo/UBERON_0010314","structure with developmental contribution from neural crest")</f>
        <v/>
      </c>
      <c r="B5728" t="inlineStr">
        <is>
          <t>&lt;http://purl.obolibrary.org/obo/UBERON_0010314&gt;</t>
        </is>
      </c>
      <c r="C5728" t="inlineStr">
        <is>
          <t>periventricular stratum of SePall</t>
        </is>
      </c>
      <c r="D5728" t="inlineStr">
        <is>
          <t>&lt;http://purl.obolibrary.org/obo/DMBA_16201&gt;</t>
        </is>
      </c>
    </row>
    <row r="5729">
      <c r="A5729">
        <f>HYPERLINK("https://www.ebi.ac.uk/ols/ontologies/uberon/terms?iri=http://purl.obolibrary.org/obo/UBERON_0010314","structure with developmental contribution from neural crest")</f>
        <v/>
      </c>
      <c r="B5729" t="inlineStr">
        <is>
          <t>&lt;http://purl.obolibrary.org/obo/UBERON_0010314&gt;</t>
        </is>
      </c>
      <c r="C5729" t="inlineStr">
        <is>
          <t>intermediate stratum of SePall</t>
        </is>
      </c>
      <c r="D5729" t="inlineStr">
        <is>
          <t>&lt;http://purl.obolibrary.org/obo/DMBA_16202&gt;</t>
        </is>
      </c>
    </row>
    <row r="5730">
      <c r="A5730">
        <f>HYPERLINK("https://www.ebi.ac.uk/ols/ontologies/uberon/terms?iri=http://purl.obolibrary.org/obo/UBERON_0010314","structure with developmental contribution from neural crest")</f>
        <v/>
      </c>
      <c r="B5730" t="inlineStr">
        <is>
          <t>&lt;http://purl.obolibrary.org/obo/UBERON_0010314&gt;</t>
        </is>
      </c>
      <c r="C5730" t="inlineStr">
        <is>
          <t>superficial stratum of SePall</t>
        </is>
      </c>
      <c r="D5730" t="inlineStr">
        <is>
          <t>&lt;http://purl.obolibrary.org/obo/DMBA_16203&gt;</t>
        </is>
      </c>
    </row>
    <row r="5731">
      <c r="A5731">
        <f>HYPERLINK("https://www.ebi.ac.uk/ols/ontologies/uberon/terms?iri=http://purl.obolibrary.org/obo/UBERON_0010314","structure with developmental contribution from neural crest")</f>
        <v/>
      </c>
      <c r="B5731" t="inlineStr">
        <is>
          <t>&lt;http://purl.obolibrary.org/obo/UBERON_0010314&gt;</t>
        </is>
      </c>
      <c r="C5731" t="inlineStr">
        <is>
          <t>telencephalo-hypothalamic transition area</t>
        </is>
      </c>
      <c r="D5731" t="inlineStr">
        <is>
          <t>&lt;http://purl.obolibrary.org/obo/DMBA_16205&gt;</t>
        </is>
      </c>
    </row>
    <row r="5732">
      <c r="A5732">
        <f>HYPERLINK("https://www.ebi.ac.uk/ols/ontologies/uberon/terms?iri=http://purl.obolibrary.org/obo/UBERON_0010314","structure with developmental contribution from neural crest")</f>
        <v/>
      </c>
      <c r="B5732" t="inlineStr">
        <is>
          <t>&lt;http://purl.obolibrary.org/obo/UBERON_0010314&gt;</t>
        </is>
      </c>
      <c r="C5732" t="inlineStr">
        <is>
          <t>ventricular zone of TelH</t>
        </is>
      </c>
      <c r="D5732" t="inlineStr">
        <is>
          <t>&lt;http://purl.obolibrary.org/obo/DMBA_16206&gt;</t>
        </is>
      </c>
    </row>
    <row r="5733">
      <c r="A5733">
        <f>HYPERLINK("https://www.ebi.ac.uk/ols/ontologies/uberon/terms?iri=http://purl.obolibrary.org/obo/UBERON_0010314","structure with developmental contribution from neural crest")</f>
        <v/>
      </c>
      <c r="B5733" t="inlineStr">
        <is>
          <t>&lt;http://purl.obolibrary.org/obo/UBERON_0010314&gt;</t>
        </is>
      </c>
      <c r="C5733" t="inlineStr">
        <is>
          <t>mantle zone of TelH</t>
        </is>
      </c>
      <c r="D5733" t="inlineStr">
        <is>
          <t>&lt;http://purl.obolibrary.org/obo/DMBA_16207&gt;</t>
        </is>
      </c>
    </row>
    <row r="5734">
      <c r="A5734">
        <f>HYPERLINK("https://www.ebi.ac.uk/ols/ontologies/uberon/terms?iri=http://purl.obolibrary.org/obo/UBERON_0010314","structure with developmental contribution from neural crest")</f>
        <v/>
      </c>
      <c r="B5734" t="inlineStr">
        <is>
          <t>&lt;http://purl.obolibrary.org/obo/UBERON_0010314&gt;</t>
        </is>
      </c>
      <c r="C5734" t="inlineStr">
        <is>
          <t>periventricular stratum of TelH</t>
        </is>
      </c>
      <c r="D5734" t="inlineStr">
        <is>
          <t>&lt;http://purl.obolibrary.org/obo/DMBA_16208&gt;</t>
        </is>
      </c>
    </row>
    <row r="5735">
      <c r="A5735">
        <f>HYPERLINK("https://www.ebi.ac.uk/ols/ontologies/uberon/terms?iri=http://purl.obolibrary.org/obo/UBERON_0010314","structure with developmental contribution from neural crest")</f>
        <v/>
      </c>
      <c r="B5735" t="inlineStr">
        <is>
          <t>&lt;http://purl.obolibrary.org/obo/UBERON_0010314&gt;</t>
        </is>
      </c>
      <c r="C5735" t="inlineStr">
        <is>
          <t>intermediate stratum of TelH</t>
        </is>
      </c>
      <c r="D5735" t="inlineStr">
        <is>
          <t>&lt;http://purl.obolibrary.org/obo/DMBA_16209&gt;</t>
        </is>
      </c>
    </row>
    <row r="5736">
      <c r="A5736">
        <f>HYPERLINK("https://www.ebi.ac.uk/ols/ontologies/uberon/terms?iri=http://purl.obolibrary.org/obo/UBERON_0010314","structure with developmental contribution from neural crest")</f>
        <v/>
      </c>
      <c r="B5736" t="inlineStr">
        <is>
          <t>&lt;http://purl.obolibrary.org/obo/UBERON_0010314&gt;</t>
        </is>
      </c>
      <c r="C5736" t="inlineStr">
        <is>
          <t>superficial stratum of TelH</t>
        </is>
      </c>
      <c r="D5736" t="inlineStr">
        <is>
          <t>&lt;http://purl.obolibrary.org/obo/DMBA_16210&gt;</t>
        </is>
      </c>
    </row>
    <row r="5737">
      <c r="A5737">
        <f>HYPERLINK("https://www.ebi.ac.uk/ols/ontologies/uberon/terms?iri=http://purl.obolibrary.org/obo/UBERON_0010314","structure with developmental contribution from neural crest")</f>
        <v/>
      </c>
      <c r="B5737" t="inlineStr">
        <is>
          <t>&lt;http://purl.obolibrary.org/obo/UBERON_0010314&gt;</t>
        </is>
      </c>
      <c r="C5737" t="inlineStr">
        <is>
          <t>intercalate nucleus</t>
        </is>
      </c>
      <c r="D5737" t="inlineStr">
        <is>
          <t>&lt;http://purl.obolibrary.org/obo/DMBA_16339&gt;</t>
        </is>
      </c>
    </row>
    <row r="5738">
      <c r="A5738">
        <f>HYPERLINK("https://www.ebi.ac.uk/ols/ontologies/uberon/terms?iri=http://purl.obolibrary.org/obo/UBERON_0010314","structure with developmental contribution from neural crest")</f>
        <v/>
      </c>
      <c r="B5738" t="inlineStr">
        <is>
          <t>&lt;http://purl.obolibrary.org/obo/UBERON_0010314&gt;</t>
        </is>
      </c>
      <c r="C5738" t="inlineStr">
        <is>
          <t>prepontine hindbrain</t>
        </is>
      </c>
      <c r="D5738" t="inlineStr">
        <is>
          <t>&lt;http://purl.obolibrary.org/obo/DMBA_16809&gt;</t>
        </is>
      </c>
    </row>
    <row r="5739">
      <c r="A5739">
        <f>HYPERLINK("https://www.ebi.ac.uk/ols/ontologies/uberon/terms?iri=http://purl.obolibrary.org/obo/UBERON_0010314","structure with developmental contribution from neural crest")</f>
        <v/>
      </c>
      <c r="B5739" t="inlineStr">
        <is>
          <t>&lt;http://purl.obolibrary.org/obo/UBERON_0010314&gt;</t>
        </is>
      </c>
      <c r="C5739" t="inlineStr">
        <is>
          <t>isthmic roof plate</t>
        </is>
      </c>
      <c r="D5739" t="inlineStr">
        <is>
          <t>&lt;http://purl.obolibrary.org/obo/DMBA_16811&gt;</t>
        </is>
      </c>
    </row>
    <row r="5740">
      <c r="A5740">
        <f>HYPERLINK("https://www.ebi.ac.uk/ols/ontologies/uberon/terms?iri=http://purl.obolibrary.org/obo/UBERON_0010314","structure with developmental contribution from neural crest")</f>
        <v/>
      </c>
      <c r="B5740" t="inlineStr">
        <is>
          <t>&lt;http://purl.obolibrary.org/obo/UBERON_0010314&gt;</t>
        </is>
      </c>
      <c r="C5740" t="inlineStr">
        <is>
          <t>ventricular zone of isR</t>
        </is>
      </c>
      <c r="D5740" t="inlineStr">
        <is>
          <t>&lt;http://purl.obolibrary.org/obo/DMBA_16812&gt;</t>
        </is>
      </c>
    </row>
    <row r="5741">
      <c r="A5741">
        <f>HYPERLINK("https://www.ebi.ac.uk/ols/ontologies/uberon/terms?iri=http://purl.obolibrary.org/obo/UBERON_0010314","structure with developmental contribution from neural crest")</f>
        <v/>
      </c>
      <c r="B5741" t="inlineStr">
        <is>
          <t>&lt;http://purl.obolibrary.org/obo/UBERON_0010314&gt;</t>
        </is>
      </c>
      <c r="C5741" t="inlineStr">
        <is>
          <t>isthmic alar plate</t>
        </is>
      </c>
      <c r="D5741" t="inlineStr">
        <is>
          <t>&lt;http://purl.obolibrary.org/obo/DMBA_16813&gt;</t>
        </is>
      </c>
    </row>
    <row r="5742">
      <c r="A5742">
        <f>HYPERLINK("https://www.ebi.ac.uk/ols/ontologies/uberon/terms?iri=http://purl.obolibrary.org/obo/UBERON_0010314","structure with developmental contribution from neural crest")</f>
        <v/>
      </c>
      <c r="B5742" t="inlineStr">
        <is>
          <t>&lt;http://purl.obolibrary.org/obo/UBERON_0010314&gt;</t>
        </is>
      </c>
      <c r="C5742" t="inlineStr">
        <is>
          <t>dorsolateral (non-cerebellar) part of isA</t>
        </is>
      </c>
      <c r="D5742" t="inlineStr">
        <is>
          <t>&lt;http://purl.obolibrary.org/obo/DMBA_16843&gt;</t>
        </is>
      </c>
    </row>
    <row r="5743">
      <c r="A5743">
        <f>HYPERLINK("https://www.ebi.ac.uk/ols/ontologies/uberon/terms?iri=http://purl.obolibrary.org/obo/UBERON_0010314","structure with developmental contribution from neural crest")</f>
        <v/>
      </c>
      <c r="B5743" t="inlineStr">
        <is>
          <t>&lt;http://purl.obolibrary.org/obo/UBERON_0010314&gt;</t>
        </is>
      </c>
      <c r="C5743" t="inlineStr">
        <is>
          <t>parabrachial complex</t>
        </is>
      </c>
      <c r="D5743" t="inlineStr">
        <is>
          <t>&lt;http://purl.obolibrary.org/obo/DMBA_16844&gt;</t>
        </is>
      </c>
    </row>
    <row r="5744">
      <c r="A5744">
        <f>HYPERLINK("https://www.ebi.ac.uk/ols/ontologies/uberon/terms?iri=http://purl.obolibrary.org/obo/UBERON_0010314","structure with developmental contribution from neural crest")</f>
        <v/>
      </c>
      <c r="B5744" t="inlineStr">
        <is>
          <t>&lt;http://purl.obolibrary.org/obo/UBERON_0010314&gt;</t>
        </is>
      </c>
      <c r="C5744" t="inlineStr">
        <is>
          <t>ventricular zone of the PBC</t>
        </is>
      </c>
      <c r="D5744" t="inlineStr">
        <is>
          <t>&lt;http://purl.obolibrary.org/obo/DMBA_16845&gt;</t>
        </is>
      </c>
    </row>
    <row r="5745">
      <c r="A5745">
        <f>HYPERLINK("https://www.ebi.ac.uk/ols/ontologies/uberon/terms?iri=http://purl.obolibrary.org/obo/UBERON_0010314","structure with developmental contribution from neural crest")</f>
        <v/>
      </c>
      <c r="B5745" t="inlineStr">
        <is>
          <t>&lt;http://purl.obolibrary.org/obo/UBERON_0010314&gt;</t>
        </is>
      </c>
      <c r="C5745" t="inlineStr">
        <is>
          <t>mantle zone of the PBC</t>
        </is>
      </c>
      <c r="D5745" t="inlineStr">
        <is>
          <t>&lt;http://purl.obolibrary.org/obo/DMBA_16846&gt;</t>
        </is>
      </c>
    </row>
    <row r="5746">
      <c r="A5746">
        <f>HYPERLINK("https://www.ebi.ac.uk/ols/ontologies/uberon/terms?iri=http://purl.obolibrary.org/obo/UBERON_0010314","structure with developmental contribution from neural crest")</f>
        <v/>
      </c>
      <c r="B5746" t="inlineStr">
        <is>
          <t>&lt;http://purl.obolibrary.org/obo/UBERON_0010314&gt;</t>
        </is>
      </c>
      <c r="C5746" t="inlineStr">
        <is>
          <t>periventricular stratum of the PBC</t>
        </is>
      </c>
      <c r="D5746" t="inlineStr">
        <is>
          <t>&lt;http://purl.obolibrary.org/obo/DMBA_16847&gt;</t>
        </is>
      </c>
    </row>
    <row r="5747">
      <c r="A5747">
        <f>HYPERLINK("https://www.ebi.ac.uk/ols/ontologies/uberon/terms?iri=http://purl.obolibrary.org/obo/UBERON_0010314","structure with developmental contribution from neural crest")</f>
        <v/>
      </c>
      <c r="B5747" t="inlineStr">
        <is>
          <t>&lt;http://purl.obolibrary.org/obo/UBERON_0010314&gt;</t>
        </is>
      </c>
      <c r="C5747" t="inlineStr">
        <is>
          <t>parabrachial part of the periaqueductal gray</t>
        </is>
      </c>
      <c r="D5747" t="inlineStr">
        <is>
          <t>&lt;http://purl.obolibrary.org/obo/DMBA_16848&gt;</t>
        </is>
      </c>
    </row>
    <row r="5748">
      <c r="A5748">
        <f>HYPERLINK("https://www.ebi.ac.uk/ols/ontologies/uberon/terms?iri=http://purl.obolibrary.org/obo/UBERON_0010314","structure with developmental contribution from neural crest")</f>
        <v/>
      </c>
      <c r="B5748" t="inlineStr">
        <is>
          <t>&lt;http://purl.obolibrary.org/obo/UBERON_0010314&gt;</t>
        </is>
      </c>
      <c r="C5748" t="inlineStr">
        <is>
          <t>intermediate stratum of the PBC</t>
        </is>
      </c>
      <c r="D5748" t="inlineStr">
        <is>
          <t>&lt;http://purl.obolibrary.org/obo/DMBA_16849&gt;</t>
        </is>
      </c>
    </row>
    <row r="5749">
      <c r="A5749">
        <f>HYPERLINK("https://www.ebi.ac.uk/ols/ontologies/uberon/terms?iri=http://purl.obolibrary.org/obo/UBERON_0010314","structure with developmental contribution from neural crest")</f>
        <v/>
      </c>
      <c r="B5749" t="inlineStr">
        <is>
          <t>&lt;http://purl.obolibrary.org/obo/UBERON_0010314&gt;</t>
        </is>
      </c>
      <c r="C5749" t="inlineStr">
        <is>
          <t>superficial stratum of the PBC</t>
        </is>
      </c>
      <c r="D5749" t="inlineStr">
        <is>
          <t>&lt;http://purl.obolibrary.org/obo/DMBA_16851&gt;</t>
        </is>
      </c>
    </row>
    <row r="5750">
      <c r="A5750">
        <f>HYPERLINK("https://www.ebi.ac.uk/ols/ontologies/uberon/terms?iri=http://purl.obolibrary.org/obo/UBERON_0010314","structure with developmental contribution from neural crest")</f>
        <v/>
      </c>
      <c r="B5750" t="inlineStr">
        <is>
          <t>&lt;http://purl.obolibrary.org/obo/UBERON_0010314&gt;</t>
        </is>
      </c>
      <c r="C5750" t="inlineStr">
        <is>
          <t>isthmus proper</t>
        </is>
      </c>
      <c r="D5750" t="inlineStr">
        <is>
          <t>&lt;http://purl.obolibrary.org/obo/DMBA_16854&gt;</t>
        </is>
      </c>
    </row>
    <row r="5751">
      <c r="A5751">
        <f>HYPERLINK("https://www.ebi.ac.uk/ols/ontologies/uberon/terms?iri=http://purl.obolibrary.org/obo/UBERON_0010314","structure with developmental contribution from neural crest")</f>
        <v/>
      </c>
      <c r="B5751" t="inlineStr">
        <is>
          <t>&lt;http://purl.obolibrary.org/obo/UBERON_0010314&gt;</t>
        </is>
      </c>
      <c r="C5751" t="inlineStr">
        <is>
          <t>ventricular zone of Ist</t>
        </is>
      </c>
      <c r="D5751" t="inlineStr">
        <is>
          <t>&lt;http://purl.obolibrary.org/obo/DMBA_16855&gt;</t>
        </is>
      </c>
    </row>
    <row r="5752">
      <c r="A5752">
        <f>HYPERLINK("https://www.ebi.ac.uk/ols/ontologies/uberon/terms?iri=http://purl.obolibrary.org/obo/UBERON_0010314","structure with developmental contribution from neural crest")</f>
        <v/>
      </c>
      <c r="B5752" t="inlineStr">
        <is>
          <t>&lt;http://purl.obolibrary.org/obo/UBERON_0010314&gt;</t>
        </is>
      </c>
      <c r="C5752" t="inlineStr">
        <is>
          <t>mantle zone of Ist</t>
        </is>
      </c>
      <c r="D5752" t="inlineStr">
        <is>
          <t>&lt;http://purl.obolibrary.org/obo/DMBA_16856&gt;</t>
        </is>
      </c>
    </row>
    <row r="5753">
      <c r="A5753">
        <f>HYPERLINK("https://www.ebi.ac.uk/ols/ontologies/uberon/terms?iri=http://purl.obolibrary.org/obo/UBERON_0010314","structure with developmental contribution from neural crest")</f>
        <v/>
      </c>
      <c r="B5753" t="inlineStr">
        <is>
          <t>&lt;http://purl.obolibrary.org/obo/UBERON_0010314&gt;</t>
        </is>
      </c>
      <c r="C5753" t="inlineStr">
        <is>
          <t>periventricular stratum of Ist</t>
        </is>
      </c>
      <c r="D5753" t="inlineStr">
        <is>
          <t>&lt;http://purl.obolibrary.org/obo/DMBA_16857&gt;</t>
        </is>
      </c>
    </row>
    <row r="5754">
      <c r="A5754">
        <f>HYPERLINK("https://www.ebi.ac.uk/ols/ontologies/uberon/terms?iri=http://purl.obolibrary.org/obo/UBERON_0010314","structure with developmental contribution from neural crest")</f>
        <v/>
      </c>
      <c r="B5754" t="inlineStr">
        <is>
          <t>&lt;http://purl.obolibrary.org/obo/UBERON_0010314&gt;</t>
        </is>
      </c>
      <c r="C5754" t="inlineStr">
        <is>
          <t>isthmic part of the periaqueductal gray</t>
        </is>
      </c>
      <c r="D5754" t="inlineStr">
        <is>
          <t>&lt;http://purl.obolibrary.org/obo/DMBA_16858&gt;</t>
        </is>
      </c>
    </row>
    <row r="5755">
      <c r="A5755">
        <f>HYPERLINK("https://www.ebi.ac.uk/ols/ontologies/uberon/terms?iri=http://purl.obolibrary.org/obo/UBERON_0010314","structure with developmental contribution from neural crest")</f>
        <v/>
      </c>
      <c r="B5755" t="inlineStr">
        <is>
          <t>&lt;http://purl.obolibrary.org/obo/UBERON_0010314&gt;</t>
        </is>
      </c>
      <c r="C5755" t="inlineStr">
        <is>
          <t>intermediate stratum of Ist</t>
        </is>
      </c>
      <c r="D5755" t="inlineStr">
        <is>
          <t>&lt;http://purl.obolibrary.org/obo/DMBA_16859&gt;</t>
        </is>
      </c>
    </row>
    <row r="5756">
      <c r="A5756">
        <f>HYPERLINK("https://www.ebi.ac.uk/ols/ontologies/uberon/terms?iri=http://purl.obolibrary.org/obo/UBERON_0010314","structure with developmental contribution from neural crest")</f>
        <v/>
      </c>
      <c r="B5756" t="inlineStr">
        <is>
          <t>&lt;http://purl.obolibrary.org/obo/UBERON_0010314&gt;</t>
        </is>
      </c>
      <c r="C5756" t="inlineStr">
        <is>
          <t>superficial stratum of Ist</t>
        </is>
      </c>
      <c r="D5756" t="inlineStr">
        <is>
          <t>&lt;http://purl.obolibrary.org/obo/DMBA_16861&gt;</t>
        </is>
      </c>
    </row>
    <row r="5757">
      <c r="A5757">
        <f>HYPERLINK("https://www.ebi.ac.uk/ols/ontologies/uberon/terms?iri=http://purl.obolibrary.org/obo/UBERON_0010314","structure with developmental contribution from neural crest")</f>
        <v/>
      </c>
      <c r="B5757" t="inlineStr">
        <is>
          <t>&lt;http://purl.obolibrary.org/obo/UBERON_0010314&gt;</t>
        </is>
      </c>
      <c r="C5757" t="inlineStr">
        <is>
          <t>parabigeminal nucleus</t>
        </is>
      </c>
      <c r="D5757" t="inlineStr">
        <is>
          <t>&lt;http://purl.obolibrary.org/obo/DMBA_16862&gt;</t>
        </is>
      </c>
    </row>
    <row r="5758">
      <c r="A5758">
        <f>HYPERLINK("https://www.ebi.ac.uk/ols/ontologies/uberon/terms?iri=http://purl.obolibrary.org/obo/UBERON_0010314","structure with developmental contribution from neural crest")</f>
        <v/>
      </c>
      <c r="B5758" t="inlineStr">
        <is>
          <t>&lt;http://purl.obolibrary.org/obo/UBERON_0010314&gt;</t>
        </is>
      </c>
      <c r="C5758" t="inlineStr">
        <is>
          <t>perilemniscal isthmic area</t>
        </is>
      </c>
      <c r="D5758" t="inlineStr">
        <is>
          <t>&lt;http://purl.obolibrary.org/obo/DMBA_16863&gt;</t>
        </is>
      </c>
    </row>
    <row r="5759">
      <c r="A5759">
        <f>HYPERLINK("https://www.ebi.ac.uk/ols/ontologies/uberon/terms?iri=http://purl.obolibrary.org/obo/UBERON_0010314","structure with developmental contribution from neural crest")</f>
        <v/>
      </c>
      <c r="B5759" t="inlineStr">
        <is>
          <t>&lt;http://purl.obolibrary.org/obo/UBERON_0010314&gt;</t>
        </is>
      </c>
      <c r="C5759" t="inlineStr">
        <is>
          <t>ventrolateral part of isA</t>
        </is>
      </c>
      <c r="D5759" t="inlineStr">
        <is>
          <t>&lt;http://purl.obolibrary.org/obo/DMBA_16864&gt;</t>
        </is>
      </c>
    </row>
    <row r="5760">
      <c r="A5760">
        <f>HYPERLINK("https://www.ebi.ac.uk/ols/ontologies/uberon/terms?iri=http://purl.obolibrary.org/obo/UBERON_0010314","structure with developmental contribution from neural crest")</f>
        <v/>
      </c>
      <c r="B5760" t="inlineStr">
        <is>
          <t>&lt;http://purl.obolibrary.org/obo/UBERON_0010314&gt;</t>
        </is>
      </c>
      <c r="C5760" t="inlineStr">
        <is>
          <t>liminal part of alar isthmus</t>
        </is>
      </c>
      <c r="D5760" t="inlineStr">
        <is>
          <t>&lt;http://purl.obolibrary.org/obo/DMBA_16865&gt;</t>
        </is>
      </c>
    </row>
    <row r="5761">
      <c r="A5761">
        <f>HYPERLINK("https://www.ebi.ac.uk/ols/ontologies/uberon/terms?iri=http://purl.obolibrary.org/obo/UBERON_0010314","structure with developmental contribution from neural crest")</f>
        <v/>
      </c>
      <c r="B5761" t="inlineStr">
        <is>
          <t>&lt;http://purl.obolibrary.org/obo/UBERON_0010314&gt;</t>
        </is>
      </c>
      <c r="C5761" t="inlineStr">
        <is>
          <t>ventricular zone of isLim</t>
        </is>
      </c>
      <c r="D5761" t="inlineStr">
        <is>
          <t>&lt;http://purl.obolibrary.org/obo/DMBA_16866&gt;</t>
        </is>
      </c>
    </row>
    <row r="5762">
      <c r="A5762">
        <f>HYPERLINK("https://www.ebi.ac.uk/ols/ontologies/uberon/terms?iri=http://purl.obolibrary.org/obo/UBERON_0010314","structure with developmental contribution from neural crest")</f>
        <v/>
      </c>
      <c r="B5762" t="inlineStr">
        <is>
          <t>&lt;http://purl.obolibrary.org/obo/UBERON_0010314&gt;</t>
        </is>
      </c>
      <c r="C5762" t="inlineStr">
        <is>
          <t>mantle zone of isLim</t>
        </is>
      </c>
      <c r="D5762" t="inlineStr">
        <is>
          <t>&lt;http://purl.obolibrary.org/obo/DMBA_16867&gt;</t>
        </is>
      </c>
    </row>
    <row r="5763">
      <c r="A5763">
        <f>HYPERLINK("https://www.ebi.ac.uk/ols/ontologies/uberon/terms?iri=http://purl.obolibrary.org/obo/UBERON_0010314","structure with developmental contribution from neural crest")</f>
        <v/>
      </c>
      <c r="B5763" t="inlineStr">
        <is>
          <t>&lt;http://purl.obolibrary.org/obo/UBERON_0010314&gt;</t>
        </is>
      </c>
      <c r="C5763" t="inlineStr">
        <is>
          <t>periventricular stratum of isLim</t>
        </is>
      </c>
      <c r="D5763" t="inlineStr">
        <is>
          <t>&lt;http://purl.obolibrary.org/obo/DMBA_16868&gt;</t>
        </is>
      </c>
    </row>
    <row r="5764">
      <c r="A5764">
        <f>HYPERLINK("https://www.ebi.ac.uk/ols/ontologies/uberon/terms?iri=http://purl.obolibrary.org/obo/UBERON_0010314","structure with developmental contribution from neural crest")</f>
        <v/>
      </c>
      <c r="B5764" t="inlineStr">
        <is>
          <t>&lt;http://purl.obolibrary.org/obo/UBERON_0010314&gt;</t>
        </is>
      </c>
      <c r="C5764" t="inlineStr">
        <is>
          <t>isthmic liminal part of the periaqueductal gray</t>
        </is>
      </c>
      <c r="D5764" t="inlineStr">
        <is>
          <t>&lt;http://purl.obolibrary.org/obo/DMBA_16869&gt;</t>
        </is>
      </c>
    </row>
    <row r="5765">
      <c r="A5765">
        <f>HYPERLINK("https://www.ebi.ac.uk/ols/ontologies/uberon/terms?iri=http://purl.obolibrary.org/obo/UBERON_0010314","structure with developmental contribution from neural crest")</f>
        <v/>
      </c>
      <c r="B5765" t="inlineStr">
        <is>
          <t>&lt;http://purl.obolibrary.org/obo/UBERON_0010314&gt;</t>
        </is>
      </c>
      <c r="C5765" t="inlineStr">
        <is>
          <t>isthmic part of mesencephalic trigeminal nucleus</t>
        </is>
      </c>
      <c r="D5765" t="inlineStr">
        <is>
          <t>&lt;http://purl.obolibrary.org/obo/DMBA_16870&gt;</t>
        </is>
      </c>
    </row>
    <row r="5766">
      <c r="A5766">
        <f>HYPERLINK("https://www.ebi.ac.uk/ols/ontologies/uberon/terms?iri=http://purl.obolibrary.org/obo/UBERON_0010314","structure with developmental contribution from neural crest")</f>
        <v/>
      </c>
      <c r="B5766" t="inlineStr">
        <is>
          <t>&lt;http://purl.obolibrary.org/obo/UBERON_0010314&gt;</t>
        </is>
      </c>
      <c r="C5766" t="inlineStr">
        <is>
          <t>intermediate stratum of isLim</t>
        </is>
      </c>
      <c r="D5766" t="inlineStr">
        <is>
          <t>&lt;http://purl.obolibrary.org/obo/DMBA_16871&gt;</t>
        </is>
      </c>
    </row>
    <row r="5767">
      <c r="A5767">
        <f>HYPERLINK("https://www.ebi.ac.uk/ols/ontologies/uberon/terms?iri=http://purl.obolibrary.org/obo/UBERON_0010314","structure with developmental contribution from neural crest")</f>
        <v/>
      </c>
      <c r="B5767" t="inlineStr">
        <is>
          <t>&lt;http://purl.obolibrary.org/obo/UBERON_0010314&gt;</t>
        </is>
      </c>
      <c r="C5767" t="inlineStr">
        <is>
          <t>microcellular tegmental nucleus</t>
        </is>
      </c>
      <c r="D5767" t="inlineStr">
        <is>
          <t>&lt;http://purl.obolibrary.org/obo/DMBA_16872&gt;</t>
        </is>
      </c>
    </row>
    <row r="5768">
      <c r="A5768">
        <f>HYPERLINK("https://www.ebi.ac.uk/ols/ontologies/uberon/terms?iri=http://purl.obolibrary.org/obo/UBERON_0010314","structure with developmental contribution from neural crest")</f>
        <v/>
      </c>
      <c r="B5768" t="inlineStr">
        <is>
          <t>&lt;http://purl.obolibrary.org/obo/UBERON_0010314&gt;</t>
        </is>
      </c>
      <c r="C5768" t="inlineStr">
        <is>
          <t>isthmic liminal reticular area</t>
        </is>
      </c>
      <c r="D5768" t="inlineStr">
        <is>
          <t>&lt;http://purl.obolibrary.org/obo/DMBA_16873&gt;</t>
        </is>
      </c>
    </row>
    <row r="5769">
      <c r="A5769">
        <f>HYPERLINK("https://www.ebi.ac.uk/ols/ontologies/uberon/terms?iri=http://purl.obolibrary.org/obo/UBERON_0010314","structure with developmental contribution from neural crest")</f>
        <v/>
      </c>
      <c r="B5769" t="inlineStr">
        <is>
          <t>&lt;http://purl.obolibrary.org/obo/UBERON_0010314&gt;</t>
        </is>
      </c>
      <c r="C5769" t="inlineStr">
        <is>
          <t>superficial stratum of isLim</t>
        </is>
      </c>
      <c r="D5769" t="inlineStr">
        <is>
          <t>&lt;http://purl.obolibrary.org/obo/DMBA_16874&gt;</t>
        </is>
      </c>
    </row>
    <row r="5770">
      <c r="A5770">
        <f>HYPERLINK("https://www.ebi.ac.uk/ols/ontologies/uberon/terms?iri=http://purl.obolibrary.org/obo/UBERON_0010314","structure with developmental contribution from neural crest")</f>
        <v/>
      </c>
      <c r="B5770" t="inlineStr">
        <is>
          <t>&lt;http://purl.obolibrary.org/obo/UBERON_0010314&gt;</t>
        </is>
      </c>
      <c r="C5770" t="inlineStr">
        <is>
          <t>isthmic part of the intermediate lateral lemniscal nucleus</t>
        </is>
      </c>
      <c r="D5770" t="inlineStr">
        <is>
          <t>&lt;http://purl.obolibrary.org/obo/DMBA_16875&gt;</t>
        </is>
      </c>
    </row>
    <row r="5771">
      <c r="A5771">
        <f>HYPERLINK("https://www.ebi.ac.uk/ols/ontologies/uberon/terms?iri=http://purl.obolibrary.org/obo/UBERON_0010314","structure with developmental contribution from neural crest")</f>
        <v/>
      </c>
      <c r="B5771" t="inlineStr">
        <is>
          <t>&lt;http://purl.obolibrary.org/obo/UBERON_0010314&gt;</t>
        </is>
      </c>
      <c r="C5771" t="inlineStr">
        <is>
          <t>isthmic basal plate</t>
        </is>
      </c>
      <c r="D5771" t="inlineStr">
        <is>
          <t>&lt;http://purl.obolibrary.org/obo/DMBA_16876&gt;</t>
        </is>
      </c>
    </row>
    <row r="5772">
      <c r="A5772">
        <f>HYPERLINK("https://www.ebi.ac.uk/ols/ontologies/uberon/terms?iri=http://purl.obolibrary.org/obo/UBERON_0010314","structure with developmental contribution from neural crest")</f>
        <v/>
      </c>
      <c r="B5772" t="inlineStr">
        <is>
          <t>&lt;http://purl.obolibrary.org/obo/UBERON_0010314&gt;</t>
        </is>
      </c>
      <c r="C5772" t="inlineStr">
        <is>
          <t>lateral part of the isB</t>
        </is>
      </c>
      <c r="D5772" t="inlineStr">
        <is>
          <t>&lt;http://purl.obolibrary.org/obo/DMBA_16877&gt;</t>
        </is>
      </c>
    </row>
    <row r="5773">
      <c r="A5773">
        <f>HYPERLINK("https://www.ebi.ac.uk/ols/ontologies/uberon/terms?iri=http://purl.obolibrary.org/obo/UBERON_0010314","structure with developmental contribution from neural crest")</f>
        <v/>
      </c>
      <c r="B5773" t="inlineStr">
        <is>
          <t>&lt;http://purl.obolibrary.org/obo/UBERON_0010314&gt;</t>
        </is>
      </c>
      <c r="C5773" t="inlineStr">
        <is>
          <t>ventricular zone of isBL</t>
        </is>
      </c>
      <c r="D5773" t="inlineStr">
        <is>
          <t>&lt;http://purl.obolibrary.org/obo/DMBA_16878&gt;</t>
        </is>
      </c>
    </row>
    <row r="5774">
      <c r="A5774">
        <f>HYPERLINK("https://www.ebi.ac.uk/ols/ontologies/uberon/terms?iri=http://purl.obolibrary.org/obo/UBERON_0010314","structure with developmental contribution from neural crest")</f>
        <v/>
      </c>
      <c r="B5774" t="inlineStr">
        <is>
          <t>&lt;http://purl.obolibrary.org/obo/UBERON_0010314&gt;</t>
        </is>
      </c>
      <c r="C5774" t="inlineStr">
        <is>
          <t>mantle zone of isBL</t>
        </is>
      </c>
      <c r="D5774" t="inlineStr">
        <is>
          <t>&lt;http://purl.obolibrary.org/obo/DMBA_16879&gt;</t>
        </is>
      </c>
    </row>
    <row r="5775">
      <c r="A5775">
        <f>HYPERLINK("https://www.ebi.ac.uk/ols/ontologies/uberon/terms?iri=http://purl.obolibrary.org/obo/UBERON_0010314","structure with developmental contribution from neural crest")</f>
        <v/>
      </c>
      <c r="B5775" t="inlineStr">
        <is>
          <t>&lt;http://purl.obolibrary.org/obo/UBERON_0010314&gt;</t>
        </is>
      </c>
      <c r="C5775" t="inlineStr">
        <is>
          <t>periventricular stratum of isBL</t>
        </is>
      </c>
      <c r="D5775" t="inlineStr">
        <is>
          <t>&lt;http://purl.obolibrary.org/obo/DMBA_16880&gt;</t>
        </is>
      </c>
    </row>
    <row r="5776">
      <c r="A5776">
        <f>HYPERLINK("https://www.ebi.ac.uk/ols/ontologies/uberon/terms?iri=http://purl.obolibrary.org/obo/UBERON_0010314","structure with developmental contribution from neural crest")</f>
        <v/>
      </c>
      <c r="B5776" t="inlineStr">
        <is>
          <t>&lt;http://purl.obolibrary.org/obo/UBERON_0010314&gt;</t>
        </is>
      </c>
      <c r="C5776" t="inlineStr">
        <is>
          <t>dorsolateral isthmic part of the dorsal raphe nucleus</t>
        </is>
      </c>
      <c r="D5776" t="inlineStr">
        <is>
          <t>&lt;http://purl.obolibrary.org/obo/DMBA_16881&gt;</t>
        </is>
      </c>
    </row>
    <row r="5777">
      <c r="A5777">
        <f>HYPERLINK("https://www.ebi.ac.uk/ols/ontologies/uberon/terms?iri=http://purl.obolibrary.org/obo/UBERON_0010314","structure with developmental contribution from neural crest")</f>
        <v/>
      </c>
      <c r="B5777" t="inlineStr">
        <is>
          <t>&lt;http://purl.obolibrary.org/obo/UBERON_0010314&gt;</t>
        </is>
      </c>
      <c r="C5777" t="inlineStr">
        <is>
          <t>intermediate stratum of isBL</t>
        </is>
      </c>
      <c r="D5777" t="inlineStr">
        <is>
          <t>&lt;http://purl.obolibrary.org/obo/DMBA_16882&gt;</t>
        </is>
      </c>
    </row>
    <row r="5778">
      <c r="A5778">
        <f>HYPERLINK("https://www.ebi.ac.uk/ols/ontologies/uberon/terms?iri=http://purl.obolibrary.org/obo/UBERON_0010314","structure with developmental contribution from neural crest")</f>
        <v/>
      </c>
      <c r="B5778" t="inlineStr">
        <is>
          <t>&lt;http://purl.obolibrary.org/obo/UBERON_0010314&gt;</t>
        </is>
      </c>
      <c r="C5778" t="inlineStr">
        <is>
          <t>isthmic part of basolateral isthmic reticular formation</t>
        </is>
      </c>
      <c r="D5778" t="inlineStr">
        <is>
          <t>&lt;http://purl.obolibrary.org/obo/DMBA_16883&gt;</t>
        </is>
      </c>
    </row>
    <row r="5779">
      <c r="A5779">
        <f>HYPERLINK("https://www.ebi.ac.uk/ols/ontologies/uberon/terms?iri=http://purl.obolibrary.org/obo/UBERON_0010314","structure with developmental contribution from neural crest")</f>
        <v/>
      </c>
      <c r="B5779" t="inlineStr">
        <is>
          <t>&lt;http://purl.obolibrary.org/obo/UBERON_0010314&gt;</t>
        </is>
      </c>
      <c r="C5779" t="inlineStr">
        <is>
          <t>retrorubral field</t>
        </is>
      </c>
      <c r="D5779" t="inlineStr">
        <is>
          <t>&lt;http://purl.obolibrary.org/obo/DMBA_16884&gt;</t>
        </is>
      </c>
    </row>
    <row r="5780">
      <c r="A5780">
        <f>HYPERLINK("https://www.ebi.ac.uk/ols/ontologies/uberon/terms?iri=http://purl.obolibrary.org/obo/UBERON_0010314","structure with developmental contribution from neural crest")</f>
        <v/>
      </c>
      <c r="B5780" t="inlineStr">
        <is>
          <t>&lt;http://purl.obolibrary.org/obo/UBERON_0010314&gt;</t>
        </is>
      </c>
      <c r="C5780" t="inlineStr">
        <is>
          <t>superficial stratum of isBL</t>
        </is>
      </c>
      <c r="D5780" t="inlineStr">
        <is>
          <t>&lt;http://purl.obolibrary.org/obo/DMBA_16885&gt;</t>
        </is>
      </c>
    </row>
    <row r="5781">
      <c r="A5781">
        <f>HYPERLINK("https://www.ebi.ac.uk/ols/ontologies/uberon/terms?iri=http://purl.obolibrary.org/obo/UBERON_0010314","structure with developmental contribution from neural crest")</f>
        <v/>
      </c>
      <c r="B5781" t="inlineStr">
        <is>
          <t>&lt;http://purl.obolibrary.org/obo/UBERON_0010314&gt;</t>
        </is>
      </c>
      <c r="C5781" t="inlineStr">
        <is>
          <t>paralemniscal isthmic area</t>
        </is>
      </c>
      <c r="D5781" t="inlineStr">
        <is>
          <t>&lt;http://purl.obolibrary.org/obo/DMBA_16886&gt;</t>
        </is>
      </c>
    </row>
    <row r="5782">
      <c r="A5782">
        <f>HYPERLINK("https://www.ebi.ac.uk/ols/ontologies/uberon/terms?iri=http://purl.obolibrary.org/obo/UBERON_0010314","structure with developmental contribution from neural crest")</f>
        <v/>
      </c>
      <c r="B5782" t="inlineStr">
        <is>
          <t>&lt;http://purl.obolibrary.org/obo/UBERON_0010314&gt;</t>
        </is>
      </c>
      <c r="C5782" t="inlineStr">
        <is>
          <t>intermediate part of isB</t>
        </is>
      </c>
      <c r="D5782" t="inlineStr">
        <is>
          <t>&lt;http://purl.obolibrary.org/obo/DMBA_16887&gt;</t>
        </is>
      </c>
    </row>
    <row r="5783">
      <c r="A5783">
        <f>HYPERLINK("https://www.ebi.ac.uk/ols/ontologies/uberon/terms?iri=http://purl.obolibrary.org/obo/UBERON_0010314","structure with developmental contribution from neural crest")</f>
        <v/>
      </c>
      <c r="B5783" t="inlineStr">
        <is>
          <t>&lt;http://purl.obolibrary.org/obo/UBERON_0010314&gt;</t>
        </is>
      </c>
      <c r="C5783" t="inlineStr">
        <is>
          <t>ventricular zone of isBI</t>
        </is>
      </c>
      <c r="D5783" t="inlineStr">
        <is>
          <t>&lt;http://purl.obolibrary.org/obo/DMBA_16888&gt;</t>
        </is>
      </c>
    </row>
    <row r="5784">
      <c r="A5784">
        <f>HYPERLINK("https://www.ebi.ac.uk/ols/ontologies/uberon/terms?iri=http://purl.obolibrary.org/obo/UBERON_0010314","structure with developmental contribution from neural crest")</f>
        <v/>
      </c>
      <c r="B5784" t="inlineStr">
        <is>
          <t>&lt;http://purl.obolibrary.org/obo/UBERON_0010314&gt;</t>
        </is>
      </c>
      <c r="C5784" t="inlineStr">
        <is>
          <t>mantle zone of isBI</t>
        </is>
      </c>
      <c r="D5784" t="inlineStr">
        <is>
          <t>&lt;http://purl.obolibrary.org/obo/DMBA_16889&gt;</t>
        </is>
      </c>
    </row>
    <row r="5785">
      <c r="A5785">
        <f>HYPERLINK("https://www.ebi.ac.uk/ols/ontologies/uberon/terms?iri=http://purl.obolibrary.org/obo/UBERON_0010314","structure with developmental contribution from neural crest")</f>
        <v/>
      </c>
      <c r="B5785" t="inlineStr">
        <is>
          <t>&lt;http://purl.obolibrary.org/obo/UBERON_0010314&gt;</t>
        </is>
      </c>
      <c r="C5785" t="inlineStr">
        <is>
          <t>periventricular stratum of isBI</t>
        </is>
      </c>
      <c r="D5785" t="inlineStr">
        <is>
          <t>&lt;http://purl.obolibrary.org/obo/DMBA_16890&gt;</t>
        </is>
      </c>
    </row>
    <row r="5786">
      <c r="A5786">
        <f>HYPERLINK("https://www.ebi.ac.uk/ols/ontologies/uberon/terms?iri=http://purl.obolibrary.org/obo/UBERON_0010314","structure with developmental contribution from neural crest")</f>
        <v/>
      </c>
      <c r="B5786" t="inlineStr">
        <is>
          <t>&lt;http://purl.obolibrary.org/obo/UBERON_0010314&gt;</t>
        </is>
      </c>
      <c r="C5786" t="inlineStr">
        <is>
          <t>intermediate isthmic part of the dorsal raphe nucleus</t>
        </is>
      </c>
      <c r="D5786" t="inlineStr">
        <is>
          <t>&lt;http://purl.obolibrary.org/obo/DMBA_16891&gt;</t>
        </is>
      </c>
    </row>
    <row r="5787">
      <c r="A5787">
        <f>HYPERLINK("https://www.ebi.ac.uk/ols/ontologies/uberon/terms?iri=http://purl.obolibrary.org/obo/UBERON_0010314","structure with developmental contribution from neural crest")</f>
        <v/>
      </c>
      <c r="B5787" t="inlineStr">
        <is>
          <t>&lt;http://purl.obolibrary.org/obo/UBERON_0010314&gt;</t>
        </is>
      </c>
      <c r="C5787" t="inlineStr">
        <is>
          <t>isthmic part of mediodorsal tegmental nucleus</t>
        </is>
      </c>
      <c r="D5787" t="inlineStr">
        <is>
          <t>&lt;http://purl.obolibrary.org/obo/DMBA_16892&gt;</t>
        </is>
      </c>
    </row>
    <row r="5788">
      <c r="A5788">
        <f>HYPERLINK("https://www.ebi.ac.uk/ols/ontologies/uberon/terms?iri=http://purl.obolibrary.org/obo/UBERON_0010314","structure with developmental contribution from neural crest")</f>
        <v/>
      </c>
      <c r="B5788" t="inlineStr">
        <is>
          <t>&lt;http://purl.obolibrary.org/obo/UBERON_0010314&gt;</t>
        </is>
      </c>
      <c r="C5788" t="inlineStr">
        <is>
          <t>intermediate stratum of isBI</t>
        </is>
      </c>
      <c r="D5788" t="inlineStr">
        <is>
          <t>&lt;http://purl.obolibrary.org/obo/DMBA_16893&gt;</t>
        </is>
      </c>
    </row>
    <row r="5789">
      <c r="A5789">
        <f>HYPERLINK("https://www.ebi.ac.uk/ols/ontologies/uberon/terms?iri=http://purl.obolibrary.org/obo/UBERON_0010314","structure with developmental contribution from neural crest")</f>
        <v/>
      </c>
      <c r="B5789" t="inlineStr">
        <is>
          <t>&lt;http://purl.obolibrary.org/obo/UBERON_0010314&gt;</t>
        </is>
      </c>
      <c r="C5789" t="inlineStr">
        <is>
          <t>basointermediate isthmic reticular formation</t>
        </is>
      </c>
      <c r="D5789" t="inlineStr">
        <is>
          <t>&lt;http://purl.obolibrary.org/obo/DMBA_16894&gt;</t>
        </is>
      </c>
    </row>
    <row r="5790">
      <c r="A5790">
        <f>HYPERLINK("https://www.ebi.ac.uk/ols/ontologies/uberon/terms?iri=http://purl.obolibrary.org/obo/UBERON_0010314","structure with developmental contribution from neural crest")</f>
        <v/>
      </c>
      <c r="B5790" t="inlineStr">
        <is>
          <t>&lt;http://purl.obolibrary.org/obo/UBERON_0010314&gt;</t>
        </is>
      </c>
      <c r="C5790" t="inlineStr">
        <is>
          <t>superficial stratum of isBI</t>
        </is>
      </c>
      <c r="D5790" t="inlineStr">
        <is>
          <t>&lt;http://purl.obolibrary.org/obo/DMBA_16895&gt;</t>
        </is>
      </c>
    </row>
    <row r="5791">
      <c r="A5791">
        <f>HYPERLINK("https://www.ebi.ac.uk/ols/ontologies/uberon/terms?iri=http://purl.obolibrary.org/obo/UBERON_0010314","structure with developmental contribution from neural crest")</f>
        <v/>
      </c>
      <c r="B5791" t="inlineStr">
        <is>
          <t>&lt;http://purl.obolibrary.org/obo/UBERON_0010314&gt;</t>
        </is>
      </c>
      <c r="C5791" t="inlineStr">
        <is>
          <t>substantia nigra reticulata, isthmic part</t>
        </is>
      </c>
      <c r="D5791" t="inlineStr">
        <is>
          <t>&lt;http://purl.obolibrary.org/obo/DMBA_16896&gt;</t>
        </is>
      </c>
    </row>
    <row r="5792">
      <c r="A5792">
        <f>HYPERLINK("https://www.ebi.ac.uk/ols/ontologies/uberon/terms?iri=http://purl.obolibrary.org/obo/UBERON_0010314","structure with developmental contribution from neural crest")</f>
        <v/>
      </c>
      <c r="B5792" t="inlineStr">
        <is>
          <t>&lt;http://purl.obolibrary.org/obo/UBERON_0010314&gt;</t>
        </is>
      </c>
      <c r="C5792" t="inlineStr">
        <is>
          <t>medial part of the isB</t>
        </is>
      </c>
      <c r="D5792" t="inlineStr">
        <is>
          <t>&lt;http://purl.obolibrary.org/obo/DMBA_16897&gt;</t>
        </is>
      </c>
    </row>
    <row r="5793">
      <c r="A5793">
        <f>HYPERLINK("https://www.ebi.ac.uk/ols/ontologies/uberon/terms?iri=http://purl.obolibrary.org/obo/UBERON_0010314","structure with developmental contribution from neural crest")</f>
        <v/>
      </c>
      <c r="B5793" t="inlineStr">
        <is>
          <t>&lt;http://purl.obolibrary.org/obo/UBERON_0010314&gt;</t>
        </is>
      </c>
      <c r="C5793" t="inlineStr">
        <is>
          <t>ventricular zone of isBM</t>
        </is>
      </c>
      <c r="D5793" t="inlineStr">
        <is>
          <t>&lt;http://purl.obolibrary.org/obo/DMBA_16898&gt;</t>
        </is>
      </c>
    </row>
    <row r="5794">
      <c r="A5794">
        <f>HYPERLINK("https://www.ebi.ac.uk/ols/ontologies/uberon/terms?iri=http://purl.obolibrary.org/obo/UBERON_0010314","structure with developmental contribution from neural crest")</f>
        <v/>
      </c>
      <c r="B5794" t="inlineStr">
        <is>
          <t>&lt;http://purl.obolibrary.org/obo/UBERON_0010314&gt;</t>
        </is>
      </c>
      <c r="C5794" t="inlineStr">
        <is>
          <t>mantle zone of isBM</t>
        </is>
      </c>
      <c r="D5794" t="inlineStr">
        <is>
          <t>&lt;http://purl.obolibrary.org/obo/DMBA_16899&gt;</t>
        </is>
      </c>
    </row>
    <row r="5795">
      <c r="A5795">
        <f>HYPERLINK("https://www.ebi.ac.uk/ols/ontologies/uberon/terms?iri=http://purl.obolibrary.org/obo/UBERON_0010314","structure with developmental contribution from neural crest")</f>
        <v/>
      </c>
      <c r="B5795" t="inlineStr">
        <is>
          <t>&lt;http://purl.obolibrary.org/obo/UBERON_0010314&gt;</t>
        </is>
      </c>
      <c r="C5795" t="inlineStr">
        <is>
          <t>periventricular mantle of isBM</t>
        </is>
      </c>
      <c r="D5795" t="inlineStr">
        <is>
          <t>&lt;http://purl.obolibrary.org/obo/DMBA_16900&gt;</t>
        </is>
      </c>
    </row>
    <row r="5796">
      <c r="A5796">
        <f>HYPERLINK("https://www.ebi.ac.uk/ols/ontologies/uberon/terms?iri=http://purl.obolibrary.org/obo/UBERON_0010314","structure with developmental contribution from neural crest")</f>
        <v/>
      </c>
      <c r="B5796" t="inlineStr">
        <is>
          <t>&lt;http://purl.obolibrary.org/obo/UBERON_0010314&gt;</t>
        </is>
      </c>
      <c r="C5796" t="inlineStr">
        <is>
          <t>ventral isthmic part of dorsal raphe nucleus</t>
        </is>
      </c>
      <c r="D5796" t="inlineStr">
        <is>
          <t>&lt;http://purl.obolibrary.org/obo/DMBA_16901&gt;</t>
        </is>
      </c>
    </row>
    <row r="5797">
      <c r="A5797">
        <f>HYPERLINK("https://www.ebi.ac.uk/ols/ontologies/uberon/terms?iri=http://purl.obolibrary.org/obo/UBERON_0010314","structure with developmental contribution from neural crest")</f>
        <v/>
      </c>
      <c r="B5797" t="inlineStr">
        <is>
          <t>&lt;http://purl.obolibrary.org/obo/UBERON_0010314&gt;</t>
        </is>
      </c>
      <c r="C5797" t="inlineStr">
        <is>
          <t>intermediate mantle of isBM</t>
        </is>
      </c>
      <c r="D5797" t="inlineStr">
        <is>
          <t>&lt;http://purl.obolibrary.org/obo/DMBA_16902&gt;</t>
        </is>
      </c>
    </row>
    <row r="5798">
      <c r="A5798">
        <f>HYPERLINK("https://www.ebi.ac.uk/ols/ontologies/uberon/terms?iri=http://purl.obolibrary.org/obo/UBERON_0010314","structure with developmental contribution from neural crest")</f>
        <v/>
      </c>
      <c r="B5798" t="inlineStr">
        <is>
          <t>&lt;http://purl.obolibrary.org/obo/UBERON_0010314&gt;</t>
        </is>
      </c>
      <c r="C5798" t="inlineStr">
        <is>
          <t>trochlear nucleus</t>
        </is>
      </c>
      <c r="D5798" t="inlineStr">
        <is>
          <t>&lt;http://purl.obolibrary.org/obo/DMBA_16903&gt;</t>
        </is>
      </c>
    </row>
    <row r="5799">
      <c r="A5799">
        <f>HYPERLINK("https://www.ebi.ac.uk/ols/ontologies/uberon/terms?iri=http://purl.obolibrary.org/obo/UBERON_0010314","structure with developmental contribution from neural crest")</f>
        <v/>
      </c>
      <c r="B5799" t="inlineStr">
        <is>
          <t>&lt;http://purl.obolibrary.org/obo/UBERON_0010314&gt;</t>
        </is>
      </c>
      <c r="C5799" t="inlineStr">
        <is>
          <t>trochlear shell</t>
        </is>
      </c>
      <c r="D5799" t="inlineStr">
        <is>
          <t>&lt;http://purl.obolibrary.org/obo/DMBA_16904&gt;</t>
        </is>
      </c>
    </row>
    <row r="5800">
      <c r="A5800">
        <f>HYPERLINK("https://www.ebi.ac.uk/ols/ontologies/uberon/terms?iri=http://purl.obolibrary.org/obo/UBERON_0010314","structure with developmental contribution from neural crest")</f>
        <v/>
      </c>
      <c r="B5800" t="inlineStr">
        <is>
          <t>&lt;http://purl.obolibrary.org/obo/UBERON_0010314&gt;</t>
        </is>
      </c>
      <c r="C5800" t="inlineStr">
        <is>
          <t>paratrochlear nucleus</t>
        </is>
      </c>
      <c r="D5800" t="inlineStr">
        <is>
          <t>&lt;http://purl.obolibrary.org/obo/DMBA_16905&gt;</t>
        </is>
      </c>
    </row>
    <row r="5801">
      <c r="A5801">
        <f>HYPERLINK("https://www.ebi.ac.uk/ols/ontologies/uberon/terms?iri=http://purl.obolibrary.org/obo/UBERON_0010314","structure with developmental contribution from neural crest")</f>
        <v/>
      </c>
      <c r="B5801" t="inlineStr">
        <is>
          <t>&lt;http://purl.obolibrary.org/obo/UBERON_0010314&gt;</t>
        </is>
      </c>
      <c r="C5801" t="inlineStr">
        <is>
          <t>caudal linear (raphe) nucleus</t>
        </is>
      </c>
      <c r="D5801" t="inlineStr">
        <is>
          <t>&lt;http://purl.obolibrary.org/obo/DMBA_16906&gt;</t>
        </is>
      </c>
    </row>
    <row r="5802">
      <c r="A5802">
        <f>HYPERLINK("https://www.ebi.ac.uk/ols/ontologies/uberon/terms?iri=http://purl.obolibrary.org/obo/UBERON_0010314","structure with developmental contribution from neural crest")</f>
        <v/>
      </c>
      <c r="B5802" t="inlineStr">
        <is>
          <t>&lt;http://purl.obolibrary.org/obo/UBERON_0010314&gt;</t>
        </is>
      </c>
      <c r="C5802" t="inlineStr">
        <is>
          <t>superficial mantle of isBM</t>
        </is>
      </c>
      <c r="D5802" t="inlineStr">
        <is>
          <t>&lt;http://purl.obolibrary.org/obo/DMBA_16907&gt;</t>
        </is>
      </c>
    </row>
    <row r="5803">
      <c r="A5803">
        <f>HYPERLINK("https://www.ebi.ac.uk/ols/ontologies/uberon/terms?iri=http://purl.obolibrary.org/obo/UBERON_0010314","structure with developmental contribution from neural crest")</f>
        <v/>
      </c>
      <c r="B5803" t="inlineStr">
        <is>
          <t>&lt;http://purl.obolibrary.org/obo/UBERON_0010314&gt;</t>
        </is>
      </c>
      <c r="C5803" t="inlineStr">
        <is>
          <t>substantia nigra compacta, isthmic part</t>
        </is>
      </c>
      <c r="D5803" t="inlineStr">
        <is>
          <t>&lt;http://purl.obolibrary.org/obo/DMBA_16908&gt;</t>
        </is>
      </c>
    </row>
    <row r="5804">
      <c r="A5804">
        <f>HYPERLINK("https://www.ebi.ac.uk/ols/ontologies/uberon/terms?iri=http://purl.obolibrary.org/obo/UBERON_0010314","structure with developmental contribution from neural crest")</f>
        <v/>
      </c>
      <c r="B5804" t="inlineStr">
        <is>
          <t>&lt;http://purl.obolibrary.org/obo/UBERON_0010314&gt;</t>
        </is>
      </c>
      <c r="C5804" t="inlineStr">
        <is>
          <t>interpeduncular nucleus, prodromal part</t>
        </is>
      </c>
      <c r="D5804" t="inlineStr">
        <is>
          <t>&lt;http://purl.obolibrary.org/obo/DMBA_16909&gt;</t>
        </is>
      </c>
    </row>
    <row r="5805">
      <c r="A5805">
        <f>HYPERLINK("https://www.ebi.ac.uk/ols/ontologies/uberon/terms?iri=http://purl.obolibrary.org/obo/UBERON_0010314","structure with developmental contribution from neural crest")</f>
        <v/>
      </c>
      <c r="B5805" t="inlineStr">
        <is>
          <t>&lt;http://purl.obolibrary.org/obo/UBERON_0010314&gt;</t>
        </is>
      </c>
      <c r="C5805" t="inlineStr">
        <is>
          <t>isthmic portion of paranigral nucleus</t>
        </is>
      </c>
      <c r="D5805" t="inlineStr">
        <is>
          <t>&lt;http://purl.obolibrary.org/obo/DMBA_16910&gt;</t>
        </is>
      </c>
    </row>
    <row r="5806">
      <c r="A5806">
        <f>HYPERLINK("https://www.ebi.ac.uk/ols/ontologies/uberon/terms?iri=http://purl.obolibrary.org/obo/UBERON_0010314","structure with developmental contribution from neural crest")</f>
        <v/>
      </c>
      <c r="B5806" t="inlineStr">
        <is>
          <t>&lt;http://purl.obolibrary.org/obo/UBERON_0010314&gt;</t>
        </is>
      </c>
      <c r="C5806" t="inlineStr">
        <is>
          <t>isthmic floor plate</t>
        </is>
      </c>
      <c r="D5806" t="inlineStr">
        <is>
          <t>&lt;http://purl.obolibrary.org/obo/DMBA_16911&gt;</t>
        </is>
      </c>
    </row>
    <row r="5807">
      <c r="A5807">
        <f>HYPERLINK("https://www.ebi.ac.uk/ols/ontologies/uberon/terms?iri=http://purl.obolibrary.org/obo/UBERON_0010314","structure with developmental contribution from neural crest")</f>
        <v/>
      </c>
      <c r="B5807" t="inlineStr">
        <is>
          <t>&lt;http://purl.obolibrary.org/obo/UBERON_0010314&gt;</t>
        </is>
      </c>
      <c r="C5807" t="inlineStr">
        <is>
          <t>ventricular zone of isF</t>
        </is>
      </c>
      <c r="D5807" t="inlineStr">
        <is>
          <t>&lt;http://purl.obolibrary.org/obo/DMBA_16912&gt;</t>
        </is>
      </c>
    </row>
    <row r="5808">
      <c r="A5808">
        <f>HYPERLINK("https://www.ebi.ac.uk/ols/ontologies/uberon/terms?iri=http://purl.obolibrary.org/obo/UBERON_0010314","structure with developmental contribution from neural crest")</f>
        <v/>
      </c>
      <c r="B5808" t="inlineStr">
        <is>
          <t>&lt;http://purl.obolibrary.org/obo/UBERON_0010314&gt;</t>
        </is>
      </c>
      <c r="C5808" t="inlineStr">
        <is>
          <t>mantle zone of isF</t>
        </is>
      </c>
      <c r="D5808" t="inlineStr">
        <is>
          <t>&lt;http://purl.obolibrary.org/obo/DMBA_16913&gt;</t>
        </is>
      </c>
    </row>
    <row r="5809">
      <c r="A5809">
        <f>HYPERLINK("https://www.ebi.ac.uk/ols/ontologies/uberon/terms?iri=http://purl.obolibrary.org/obo/UBERON_0010314","structure with developmental contribution from neural crest")</f>
        <v/>
      </c>
      <c r="B5809" t="inlineStr">
        <is>
          <t>&lt;http://purl.obolibrary.org/obo/UBERON_0010314&gt;</t>
        </is>
      </c>
      <c r="C5809" t="inlineStr">
        <is>
          <t>ventral tegmental area, isthmic part</t>
        </is>
      </c>
      <c r="D5809" t="inlineStr">
        <is>
          <t>&lt;http://purl.obolibrary.org/obo/DMBA_16914&gt;</t>
        </is>
      </c>
    </row>
    <row r="5810">
      <c r="A5810">
        <f>HYPERLINK("https://www.ebi.ac.uk/ols/ontologies/uberon/terms?iri=http://purl.obolibrary.org/obo/UBERON_0010314","structure with developmental contribution from neural crest")</f>
        <v/>
      </c>
      <c r="B5810" t="inlineStr">
        <is>
          <t>&lt;http://purl.obolibrary.org/obo/UBERON_0010314&gt;</t>
        </is>
      </c>
      <c r="C5810" t="inlineStr">
        <is>
          <t>r1 roof plate</t>
        </is>
      </c>
      <c r="D5810" t="inlineStr">
        <is>
          <t>&lt;http://purl.obolibrary.org/obo/DMBA_16916&gt;</t>
        </is>
      </c>
    </row>
    <row r="5811">
      <c r="A5811">
        <f>HYPERLINK("https://www.ebi.ac.uk/ols/ontologies/uberon/terms?iri=http://purl.obolibrary.org/obo/UBERON_0010314","structure with developmental contribution from neural crest")</f>
        <v/>
      </c>
      <c r="B5811" t="inlineStr">
        <is>
          <t>&lt;http://purl.obolibrary.org/obo/UBERON_0010314&gt;</t>
        </is>
      </c>
      <c r="C5811" t="inlineStr">
        <is>
          <t>cerebellar choroid tela</t>
        </is>
      </c>
      <c r="D5811" t="inlineStr">
        <is>
          <t>&lt;http://purl.obolibrary.org/obo/DMBA_16917&gt;</t>
        </is>
      </c>
    </row>
    <row r="5812">
      <c r="A5812">
        <f>HYPERLINK("https://www.ebi.ac.uk/ols/ontologies/uberon/terms?iri=http://purl.obolibrary.org/obo/UBERON_0010314","structure with developmental contribution from neural crest")</f>
        <v/>
      </c>
      <c r="B5812" t="inlineStr">
        <is>
          <t>&lt;http://purl.obolibrary.org/obo/UBERON_0010314&gt;</t>
        </is>
      </c>
      <c r="C5812" t="inlineStr">
        <is>
          <t>rhombic lip of r1R</t>
        </is>
      </c>
      <c r="D5812" t="inlineStr">
        <is>
          <t>&lt;http://purl.obolibrary.org/obo/DMBA_16918&gt;</t>
        </is>
      </c>
    </row>
    <row r="5813">
      <c r="A5813">
        <f>HYPERLINK("https://www.ebi.ac.uk/ols/ontologies/uberon/terms?iri=http://purl.obolibrary.org/obo/UBERON_0010314","structure with developmental contribution from neural crest")</f>
        <v/>
      </c>
      <c r="B5813" t="inlineStr">
        <is>
          <t>&lt;http://purl.obolibrary.org/obo/UBERON_0010314&gt;</t>
        </is>
      </c>
      <c r="C5813" t="inlineStr">
        <is>
          <t>r1 alar plate</t>
        </is>
      </c>
      <c r="D5813" t="inlineStr">
        <is>
          <t>&lt;http://purl.obolibrary.org/obo/DMBA_16919&gt;</t>
        </is>
      </c>
    </row>
    <row r="5814">
      <c r="A5814">
        <f>HYPERLINK("https://www.ebi.ac.uk/ols/ontologies/uberon/terms?iri=http://purl.obolibrary.org/obo/UBERON_0010314","structure with developmental contribution from neural crest")</f>
        <v/>
      </c>
      <c r="B5814" t="inlineStr">
        <is>
          <t>&lt;http://purl.obolibrary.org/obo/UBERON_0010314&gt;</t>
        </is>
      </c>
      <c r="C5814" t="inlineStr">
        <is>
          <t>r1 part of vestibular sensory column</t>
        </is>
      </c>
      <c r="D5814" t="inlineStr">
        <is>
          <t>&lt;http://purl.obolibrary.org/obo/DMBA_16950&gt;</t>
        </is>
      </c>
    </row>
    <row r="5815">
      <c r="A5815">
        <f>HYPERLINK("https://www.ebi.ac.uk/ols/ontologies/uberon/terms?iri=http://purl.obolibrary.org/obo/UBERON_0010314","structure with developmental contribution from neural crest")</f>
        <v/>
      </c>
      <c r="B5815" t="inlineStr">
        <is>
          <t>&lt;http://purl.obolibrary.org/obo/UBERON_0010314&gt;</t>
        </is>
      </c>
      <c r="C5815" t="inlineStr">
        <is>
          <t>ventricular zone of r1Ve</t>
        </is>
      </c>
      <c r="D5815" t="inlineStr">
        <is>
          <t>&lt;http://purl.obolibrary.org/obo/DMBA_16951&gt;</t>
        </is>
      </c>
    </row>
    <row r="5816">
      <c r="A5816">
        <f>HYPERLINK("https://www.ebi.ac.uk/ols/ontologies/uberon/terms?iri=http://purl.obolibrary.org/obo/UBERON_0010314","structure with developmental contribution from neural crest")</f>
        <v/>
      </c>
      <c r="B5816" t="inlineStr">
        <is>
          <t>&lt;http://purl.obolibrary.org/obo/UBERON_0010314&gt;</t>
        </is>
      </c>
      <c r="C5816" t="inlineStr">
        <is>
          <t>mantle zone of r1Ve</t>
        </is>
      </c>
      <c r="D5816" t="inlineStr">
        <is>
          <t>&lt;http://purl.obolibrary.org/obo/DMBA_16952&gt;</t>
        </is>
      </c>
    </row>
    <row r="5817">
      <c r="A5817">
        <f>HYPERLINK("https://www.ebi.ac.uk/ols/ontologies/uberon/terms?iri=http://purl.obolibrary.org/obo/UBERON_0010314","structure with developmental contribution from neural crest")</f>
        <v/>
      </c>
      <c r="B5817" t="inlineStr">
        <is>
          <t>&lt;http://purl.obolibrary.org/obo/UBERON_0010314&gt;</t>
        </is>
      </c>
      <c r="C5817" t="inlineStr">
        <is>
          <t>r1 part of superior vestibular nucleus</t>
        </is>
      </c>
      <c r="D5817" t="inlineStr">
        <is>
          <t>&lt;http://purl.obolibrary.org/obo/DMBA_16953&gt;</t>
        </is>
      </c>
    </row>
    <row r="5818">
      <c r="A5818">
        <f>HYPERLINK("https://www.ebi.ac.uk/ols/ontologies/uberon/terms?iri=http://purl.obolibrary.org/obo/UBERON_0010314","structure with developmental contribution from neural crest")</f>
        <v/>
      </c>
      <c r="B5818" t="inlineStr">
        <is>
          <t>&lt;http://purl.obolibrary.org/obo/UBERON_0010314&gt;</t>
        </is>
      </c>
      <c r="C5818" t="inlineStr">
        <is>
          <t>r1 part of trigeminal sensory column</t>
        </is>
      </c>
      <c r="D5818" t="inlineStr">
        <is>
          <t>&lt;http://purl.obolibrary.org/obo/DMBA_16954&gt;</t>
        </is>
      </c>
    </row>
    <row r="5819">
      <c r="A5819">
        <f>HYPERLINK("https://www.ebi.ac.uk/ols/ontologies/uberon/terms?iri=http://purl.obolibrary.org/obo/UBERON_0010314","structure with developmental contribution from neural crest")</f>
        <v/>
      </c>
      <c r="B5819" t="inlineStr">
        <is>
          <t>&lt;http://purl.obolibrary.org/obo/UBERON_0010314&gt;</t>
        </is>
      </c>
      <c r="C5819" t="inlineStr">
        <is>
          <t>ventricular zone of r1Tr</t>
        </is>
      </c>
      <c r="D5819" t="inlineStr">
        <is>
          <t>&lt;http://purl.obolibrary.org/obo/DMBA_16955&gt;</t>
        </is>
      </c>
    </row>
    <row r="5820">
      <c r="A5820">
        <f>HYPERLINK("https://www.ebi.ac.uk/ols/ontologies/uberon/terms?iri=http://purl.obolibrary.org/obo/UBERON_0010314","structure with developmental contribution from neural crest")</f>
        <v/>
      </c>
      <c r="B5820" t="inlineStr">
        <is>
          <t>&lt;http://purl.obolibrary.org/obo/UBERON_0010314&gt;</t>
        </is>
      </c>
      <c r="C5820" t="inlineStr">
        <is>
          <t>mantle zone of r1Tr</t>
        </is>
      </c>
      <c r="D5820" t="inlineStr">
        <is>
          <t>&lt;http://purl.obolibrary.org/obo/DMBA_16956&gt;</t>
        </is>
      </c>
    </row>
    <row r="5821">
      <c r="A5821">
        <f>HYPERLINK("https://www.ebi.ac.uk/ols/ontologies/uberon/terms?iri=http://purl.obolibrary.org/obo/UBERON_0010314","structure with developmental contribution from neural crest")</f>
        <v/>
      </c>
      <c r="B5821" t="inlineStr">
        <is>
          <t>&lt;http://purl.obolibrary.org/obo/UBERON_0010314&gt;</t>
        </is>
      </c>
      <c r="C5821" t="inlineStr">
        <is>
          <t>r1 part of principal trigeminal sensory nucleus</t>
        </is>
      </c>
      <c r="D5821" t="inlineStr">
        <is>
          <t>&lt;http://purl.obolibrary.org/obo/DMBA_16957&gt;</t>
        </is>
      </c>
    </row>
    <row r="5822">
      <c r="A5822">
        <f>HYPERLINK("https://www.ebi.ac.uk/ols/ontologies/uberon/terms?iri=http://purl.obolibrary.org/obo/UBERON_0010314","structure with developmental contribution from neural crest")</f>
        <v/>
      </c>
      <c r="B5822" t="inlineStr">
        <is>
          <t>&lt;http://purl.obolibrary.org/obo/UBERON_0010314&gt;</t>
        </is>
      </c>
      <c r="C5822" t="inlineStr">
        <is>
          <t>r1 part of dorsal parvicellular reticular formation</t>
        </is>
      </c>
      <c r="D5822" t="inlineStr">
        <is>
          <t>&lt;http://purl.obolibrary.org/obo/DMBA_16958&gt;</t>
        </is>
      </c>
    </row>
    <row r="5823">
      <c r="A5823">
        <f>HYPERLINK("https://www.ebi.ac.uk/ols/ontologies/uberon/terms?iri=http://purl.obolibrary.org/obo/UBERON_0010314","structure with developmental contribution from neural crest")</f>
        <v/>
      </c>
      <c r="B5823" t="inlineStr">
        <is>
          <t>&lt;http://purl.obolibrary.org/obo/UBERON_0010314&gt;</t>
        </is>
      </c>
      <c r="C5823" t="inlineStr">
        <is>
          <t>liminal part of alar r1</t>
        </is>
      </c>
      <c r="D5823" t="inlineStr">
        <is>
          <t>&lt;http://purl.obolibrary.org/obo/DMBA_16959&gt;</t>
        </is>
      </c>
    </row>
    <row r="5824">
      <c r="A5824">
        <f>HYPERLINK("https://www.ebi.ac.uk/ols/ontologies/uberon/terms?iri=http://purl.obolibrary.org/obo/UBERON_0010314","structure with developmental contribution from neural crest")</f>
        <v/>
      </c>
      <c r="B5824" t="inlineStr">
        <is>
          <t>&lt;http://purl.obolibrary.org/obo/UBERON_0010314&gt;</t>
        </is>
      </c>
      <c r="C5824" t="inlineStr">
        <is>
          <t>ventricular zone of r1Lim</t>
        </is>
      </c>
      <c r="D5824" t="inlineStr">
        <is>
          <t>&lt;http://purl.obolibrary.org/obo/DMBA_16960&gt;</t>
        </is>
      </c>
    </row>
    <row r="5825">
      <c r="A5825">
        <f>HYPERLINK("https://www.ebi.ac.uk/ols/ontologies/uberon/terms?iri=http://purl.obolibrary.org/obo/UBERON_0010314","structure with developmental contribution from neural crest")</f>
        <v/>
      </c>
      <c r="B5825" t="inlineStr">
        <is>
          <t>&lt;http://purl.obolibrary.org/obo/UBERON_0010314&gt;</t>
        </is>
      </c>
      <c r="C5825" t="inlineStr">
        <is>
          <t>mantle zone of r1Lim</t>
        </is>
      </c>
      <c r="D5825" t="inlineStr">
        <is>
          <t>&lt;http://purl.obolibrary.org/obo/DMBA_16961&gt;</t>
        </is>
      </c>
    </row>
    <row r="5826">
      <c r="A5826">
        <f>HYPERLINK("https://www.ebi.ac.uk/ols/ontologies/uberon/terms?iri=http://purl.obolibrary.org/obo/UBERON_0010314","structure with developmental contribution from neural crest")</f>
        <v/>
      </c>
      <c r="B5826" t="inlineStr">
        <is>
          <t>&lt;http://purl.obolibrary.org/obo/UBERON_0010314&gt;</t>
        </is>
      </c>
      <c r="C5826" t="inlineStr">
        <is>
          <t>r1 part of ventral parvicellular reticular formation</t>
        </is>
      </c>
      <c r="D5826" t="inlineStr">
        <is>
          <t>&lt;http://purl.obolibrary.org/obo/DMBA_16962&gt;</t>
        </is>
      </c>
    </row>
    <row r="5827">
      <c r="A5827">
        <f>HYPERLINK("https://www.ebi.ac.uk/ols/ontologies/uberon/terms?iri=http://purl.obolibrary.org/obo/UBERON_0010314","structure with developmental contribution from neural crest")</f>
        <v/>
      </c>
      <c r="B5827" t="inlineStr">
        <is>
          <t>&lt;http://purl.obolibrary.org/obo/UBERON_0010314&gt;</t>
        </is>
      </c>
      <c r="C5827" t="inlineStr">
        <is>
          <t>r1 liminal central gray</t>
        </is>
      </c>
      <c r="D5827" t="inlineStr">
        <is>
          <t>&lt;http://purl.obolibrary.org/obo/DMBA_16963&gt;</t>
        </is>
      </c>
    </row>
    <row r="5828">
      <c r="A5828">
        <f>HYPERLINK("https://www.ebi.ac.uk/ols/ontologies/uberon/terms?iri=http://purl.obolibrary.org/obo/UBERON_0010314","structure with developmental contribution from neural crest")</f>
        <v/>
      </c>
      <c r="B5828" t="inlineStr">
        <is>
          <t>&lt;http://purl.obolibrary.org/obo/UBERON_0010314&gt;</t>
        </is>
      </c>
      <c r="C5828" t="inlineStr">
        <is>
          <t>laterodorsal tegmental nucleus</t>
        </is>
      </c>
      <c r="D5828" t="inlineStr">
        <is>
          <t>&lt;http://purl.obolibrary.org/obo/DMBA_16964&gt;</t>
        </is>
      </c>
    </row>
    <row r="5829">
      <c r="A5829">
        <f>HYPERLINK("https://www.ebi.ac.uk/ols/ontologies/uberon/terms?iri=http://purl.obolibrary.org/obo/UBERON_0010314","structure with developmental contribution from neural crest")</f>
        <v/>
      </c>
      <c r="B5829" t="inlineStr">
        <is>
          <t>&lt;http://purl.obolibrary.org/obo/UBERON_0010314&gt;</t>
        </is>
      </c>
      <c r="C5829" t="inlineStr">
        <is>
          <t>pedunculopontine tegmental nucleus</t>
        </is>
      </c>
      <c r="D5829" t="inlineStr">
        <is>
          <t>&lt;http://purl.obolibrary.org/obo/DMBA_16965&gt;</t>
        </is>
      </c>
    </row>
    <row r="5830">
      <c r="A5830">
        <f>HYPERLINK("https://www.ebi.ac.uk/ols/ontologies/uberon/terms?iri=http://purl.obolibrary.org/obo/UBERON_0010314","structure with developmental contribution from neural crest")</f>
        <v/>
      </c>
      <c r="B5830" t="inlineStr">
        <is>
          <t>&lt;http://purl.obolibrary.org/obo/UBERON_0010314&gt;</t>
        </is>
      </c>
      <c r="C5830" t="inlineStr">
        <is>
          <t>r1 part of the 'mesencephalic' trigeminal nucleus</t>
        </is>
      </c>
      <c r="D5830" t="inlineStr">
        <is>
          <t>&lt;http://purl.obolibrary.org/obo/DMBA_16966&gt;</t>
        </is>
      </c>
    </row>
    <row r="5831">
      <c r="A5831">
        <f>HYPERLINK("https://www.ebi.ac.uk/ols/ontologies/uberon/terms?iri=http://purl.obolibrary.org/obo/UBERON_0010314","structure with developmental contribution from neural crest")</f>
        <v/>
      </c>
      <c r="B5831" t="inlineStr">
        <is>
          <t>&lt;http://purl.obolibrary.org/obo/UBERON_0010314&gt;</t>
        </is>
      </c>
      <c r="C5831" t="inlineStr">
        <is>
          <t>r1 basal plate</t>
        </is>
      </c>
      <c r="D5831" t="inlineStr">
        <is>
          <t>&lt;http://purl.obolibrary.org/obo/DMBA_16967&gt;</t>
        </is>
      </c>
    </row>
    <row r="5832">
      <c r="A5832">
        <f>HYPERLINK("https://www.ebi.ac.uk/ols/ontologies/uberon/terms?iri=http://purl.obolibrary.org/obo/UBERON_0010314","structure with developmental contribution from neural crest")</f>
        <v/>
      </c>
      <c r="B5832" t="inlineStr">
        <is>
          <t>&lt;http://purl.obolibrary.org/obo/UBERON_0010314&gt;</t>
        </is>
      </c>
      <c r="C5832" t="inlineStr">
        <is>
          <t>lateral part of r1B</t>
        </is>
      </c>
      <c r="D5832" t="inlineStr">
        <is>
          <t>&lt;http://purl.obolibrary.org/obo/DMBA_16968&gt;</t>
        </is>
      </c>
    </row>
    <row r="5833">
      <c r="A5833">
        <f>HYPERLINK("https://www.ebi.ac.uk/ols/ontologies/uberon/terms?iri=http://purl.obolibrary.org/obo/UBERON_0010314","structure with developmental contribution from neural crest")</f>
        <v/>
      </c>
      <c r="B5833" t="inlineStr">
        <is>
          <t>&lt;http://purl.obolibrary.org/obo/UBERON_0010314&gt;</t>
        </is>
      </c>
      <c r="C5833" t="inlineStr">
        <is>
          <t>ventricular zone of r1BL</t>
        </is>
      </c>
      <c r="D5833" t="inlineStr">
        <is>
          <t>&lt;http://purl.obolibrary.org/obo/DMBA_16969&gt;</t>
        </is>
      </c>
    </row>
    <row r="5834">
      <c r="A5834">
        <f>HYPERLINK("https://www.ebi.ac.uk/ols/ontologies/uberon/terms?iri=http://purl.obolibrary.org/obo/UBERON_0010314","structure with developmental contribution from neural crest")</f>
        <v/>
      </c>
      <c r="B5834" t="inlineStr">
        <is>
          <t>&lt;http://purl.obolibrary.org/obo/UBERON_0010314&gt;</t>
        </is>
      </c>
      <c r="C5834" t="inlineStr">
        <is>
          <t>mantle zone of r1BL</t>
        </is>
      </c>
      <c r="D5834" t="inlineStr">
        <is>
          <t>&lt;http://purl.obolibrary.org/obo/DMBA_16970&gt;</t>
        </is>
      </c>
    </row>
    <row r="5835">
      <c r="A5835">
        <f>HYPERLINK("https://www.ebi.ac.uk/ols/ontologies/uberon/terms?iri=http://purl.obolibrary.org/obo/UBERON_0010314","structure with developmental contribution from neural crest")</f>
        <v/>
      </c>
      <c r="B5835" t="inlineStr">
        <is>
          <t>&lt;http://purl.obolibrary.org/obo/UBERON_0010314&gt;</t>
        </is>
      </c>
      <c r="C5835" t="inlineStr">
        <is>
          <t>periventricular stratum of r1BL</t>
        </is>
      </c>
      <c r="D5835" t="inlineStr">
        <is>
          <t>&lt;http://purl.obolibrary.org/obo/DMBA_16971&gt;</t>
        </is>
      </c>
    </row>
    <row r="5836">
      <c r="A5836">
        <f>HYPERLINK("https://www.ebi.ac.uk/ols/ontologies/uberon/terms?iri=http://purl.obolibrary.org/obo/UBERON_0010314","structure with developmental contribution from neural crest")</f>
        <v/>
      </c>
      <c r="B5836" t="inlineStr">
        <is>
          <t>&lt;http://purl.obolibrary.org/obo/UBERON_0010314&gt;</t>
        </is>
      </c>
      <c r="C5836" t="inlineStr">
        <is>
          <t>locus coeruleus</t>
        </is>
      </c>
      <c r="D5836" t="inlineStr">
        <is>
          <t>&lt;http://purl.obolibrary.org/obo/DMBA_16972&gt;</t>
        </is>
      </c>
    </row>
    <row r="5837">
      <c r="A5837">
        <f>HYPERLINK("https://www.ebi.ac.uk/ols/ontologies/uberon/terms?iri=http://purl.obolibrary.org/obo/UBERON_0010314","structure with developmental contribution from neural crest")</f>
        <v/>
      </c>
      <c r="B5837" t="inlineStr">
        <is>
          <t>&lt;http://purl.obolibrary.org/obo/UBERON_0010314&gt;</t>
        </is>
      </c>
      <c r="C5837" t="inlineStr">
        <is>
          <t>nucleus of Barrington</t>
        </is>
      </c>
      <c r="D5837" t="inlineStr">
        <is>
          <t>&lt;http://purl.obolibrary.org/obo/DMBA_16973&gt;</t>
        </is>
      </c>
    </row>
    <row r="5838">
      <c r="A5838">
        <f>HYPERLINK("https://www.ebi.ac.uk/ols/ontologies/uberon/terms?iri=http://purl.obolibrary.org/obo/UBERON_0010314","structure with developmental contribution from neural crest")</f>
        <v/>
      </c>
      <c r="B5838" t="inlineStr">
        <is>
          <t>&lt;http://purl.obolibrary.org/obo/UBERON_0010314&gt;</t>
        </is>
      </c>
      <c r="C5838" t="inlineStr">
        <is>
          <t>neuropeptide-S nucleus</t>
        </is>
      </c>
      <c r="D5838" t="inlineStr">
        <is>
          <t>&lt;http://purl.obolibrary.org/obo/DMBA_16974&gt;</t>
        </is>
      </c>
    </row>
    <row r="5839">
      <c r="A5839">
        <f>HYPERLINK("https://www.ebi.ac.uk/ols/ontologies/uberon/terms?iri=http://purl.obolibrary.org/obo/UBERON_0010314","structure with developmental contribution from neural crest")</f>
        <v/>
      </c>
      <c r="B5839" t="inlineStr">
        <is>
          <t>&lt;http://purl.obolibrary.org/obo/UBERON_0010314&gt;</t>
        </is>
      </c>
      <c r="C5839" t="inlineStr">
        <is>
          <t>intermediate stratum of r1BL</t>
        </is>
      </c>
      <c r="D5839" t="inlineStr">
        <is>
          <t>&lt;http://purl.obolibrary.org/obo/DMBA_16975&gt;</t>
        </is>
      </c>
    </row>
    <row r="5840">
      <c r="A5840">
        <f>HYPERLINK("https://www.ebi.ac.uk/ols/ontologies/uberon/terms?iri=http://purl.obolibrary.org/obo/UBERON_0010314","structure with developmental contribution from neural crest")</f>
        <v/>
      </c>
      <c r="B5840" t="inlineStr">
        <is>
          <t>&lt;http://purl.obolibrary.org/obo/UBERON_0010314&gt;</t>
        </is>
      </c>
      <c r="C5840" t="inlineStr">
        <is>
          <t>r1 part of central gray</t>
        </is>
      </c>
      <c r="D5840" t="inlineStr">
        <is>
          <t>&lt;http://purl.obolibrary.org/obo/DMBA_16976&gt;</t>
        </is>
      </c>
    </row>
    <row r="5841">
      <c r="A5841">
        <f>HYPERLINK("https://www.ebi.ac.uk/ols/ontologies/uberon/terms?iri=http://purl.obolibrary.org/obo/UBERON_0010314","structure with developmental contribution from neural crest")</f>
        <v/>
      </c>
      <c r="B5841" t="inlineStr">
        <is>
          <t>&lt;http://purl.obolibrary.org/obo/UBERON_0010314&gt;</t>
        </is>
      </c>
      <c r="C5841" t="inlineStr">
        <is>
          <t>supratrigeminal nucleus</t>
        </is>
      </c>
      <c r="D5841" t="inlineStr">
        <is>
          <t>&lt;http://purl.obolibrary.org/obo/DMBA_16977&gt;</t>
        </is>
      </c>
    </row>
    <row r="5842">
      <c r="A5842">
        <f>HYPERLINK("https://www.ebi.ac.uk/ols/ontologies/uberon/terms?iri=http://purl.obolibrary.org/obo/UBERON_0010314","structure with developmental contribution from neural crest")</f>
        <v/>
      </c>
      <c r="B5842" t="inlineStr">
        <is>
          <t>&lt;http://purl.obolibrary.org/obo/UBERON_0010314&gt;</t>
        </is>
      </c>
      <c r="C5842" t="inlineStr">
        <is>
          <t>r1 part of basolateral reticular formation</t>
        </is>
      </c>
      <c r="D5842" t="inlineStr">
        <is>
          <t>&lt;http://purl.obolibrary.org/obo/DMBA_16978&gt;</t>
        </is>
      </c>
    </row>
    <row r="5843">
      <c r="A5843">
        <f>HYPERLINK("https://www.ebi.ac.uk/ols/ontologies/uberon/terms?iri=http://purl.obolibrary.org/obo/UBERON_0010314","structure with developmental contribution from neural crest")</f>
        <v/>
      </c>
      <c r="B5843" t="inlineStr">
        <is>
          <t>&lt;http://purl.obolibrary.org/obo/UBERON_0010314&gt;</t>
        </is>
      </c>
      <c r="C5843" t="inlineStr">
        <is>
          <t>r1 part of medial paralemniscal nucleus</t>
        </is>
      </c>
      <c r="D5843" t="inlineStr">
        <is>
          <t>&lt;http://purl.obolibrary.org/obo/DMBA_16979&gt;</t>
        </is>
      </c>
    </row>
    <row r="5844">
      <c r="A5844">
        <f>HYPERLINK("https://www.ebi.ac.uk/ols/ontologies/uberon/terms?iri=http://purl.obolibrary.org/obo/UBERON_0010314","structure with developmental contribution from neural crest")</f>
        <v/>
      </c>
      <c r="B5844" t="inlineStr">
        <is>
          <t>&lt;http://purl.obolibrary.org/obo/UBERON_0010314&gt;</t>
        </is>
      </c>
      <c r="C5844" t="inlineStr">
        <is>
          <t>r1 part of lateral paralemniscal nucleus</t>
        </is>
      </c>
      <c r="D5844" t="inlineStr">
        <is>
          <t>&lt;http://purl.obolibrary.org/obo/DMBA_16980&gt;</t>
        </is>
      </c>
    </row>
    <row r="5845">
      <c r="A5845">
        <f>HYPERLINK("https://www.ebi.ac.uk/ols/ontologies/uberon/terms?iri=http://purl.obolibrary.org/obo/UBERON_0010314","structure with developmental contribution from neural crest")</f>
        <v/>
      </c>
      <c r="B5845" t="inlineStr">
        <is>
          <t>&lt;http://purl.obolibrary.org/obo/UBERON_0010314&gt;</t>
        </is>
      </c>
      <c r="C5845" t="inlineStr">
        <is>
          <t>superficial stratum of r1BL</t>
        </is>
      </c>
      <c r="D5845" t="inlineStr">
        <is>
          <t>&lt;http://purl.obolibrary.org/obo/DMBA_16981&gt;</t>
        </is>
      </c>
    </row>
    <row r="5846">
      <c r="A5846">
        <f>HYPERLINK("https://www.ebi.ac.uk/ols/ontologies/uberon/terms?iri=http://purl.obolibrary.org/obo/UBERON_0010314","structure with developmental contribution from neural crest")</f>
        <v/>
      </c>
      <c r="B5846" t="inlineStr">
        <is>
          <t>&lt;http://purl.obolibrary.org/obo/UBERON_0010314&gt;</t>
        </is>
      </c>
      <c r="C5846" t="inlineStr">
        <is>
          <t>r1 part of intermediate nucleus of the lateral lemniscus</t>
        </is>
      </c>
      <c r="D5846" t="inlineStr">
        <is>
          <t>&lt;http://purl.obolibrary.org/obo/DMBA_16982&gt;</t>
        </is>
      </c>
    </row>
    <row r="5847">
      <c r="A5847">
        <f>HYPERLINK("https://www.ebi.ac.uk/ols/ontologies/uberon/terms?iri=http://purl.obolibrary.org/obo/UBERON_0010314","structure with developmental contribution from neural crest")</f>
        <v/>
      </c>
      <c r="B5847" t="inlineStr">
        <is>
          <t>&lt;http://purl.obolibrary.org/obo/UBERON_0010314&gt;</t>
        </is>
      </c>
      <c r="C5847" t="inlineStr">
        <is>
          <t>retrorubral nucleus (superficial part of PPTg)</t>
        </is>
      </c>
      <c r="D5847" t="inlineStr">
        <is>
          <t>&lt;http://purl.obolibrary.org/obo/DMBA_16983&gt;</t>
        </is>
      </c>
    </row>
    <row r="5848">
      <c r="A5848">
        <f>HYPERLINK("https://www.ebi.ac.uk/ols/ontologies/uberon/terms?iri=http://purl.obolibrary.org/obo/UBERON_0010314","structure with developmental contribution from neural crest")</f>
        <v/>
      </c>
      <c r="B5848" t="inlineStr">
        <is>
          <t>&lt;http://purl.obolibrary.org/obo/UBERON_0010314&gt;</t>
        </is>
      </c>
      <c r="C5848" t="inlineStr">
        <is>
          <t>intermediate part of r1B</t>
        </is>
      </c>
      <c r="D5848" t="inlineStr">
        <is>
          <t>&lt;http://purl.obolibrary.org/obo/DMBA_16984&gt;</t>
        </is>
      </c>
    </row>
    <row r="5849">
      <c r="A5849">
        <f>HYPERLINK("https://www.ebi.ac.uk/ols/ontologies/uberon/terms?iri=http://purl.obolibrary.org/obo/UBERON_0010314","structure with developmental contribution from neural crest")</f>
        <v/>
      </c>
      <c r="B5849" t="inlineStr">
        <is>
          <t>&lt;http://purl.obolibrary.org/obo/UBERON_0010314&gt;</t>
        </is>
      </c>
      <c r="C5849" t="inlineStr">
        <is>
          <t>ventricular zone of r1BI</t>
        </is>
      </c>
      <c r="D5849" t="inlineStr">
        <is>
          <t>&lt;http://purl.obolibrary.org/obo/DMBA_16985&gt;</t>
        </is>
      </c>
    </row>
    <row r="5850">
      <c r="A5850">
        <f>HYPERLINK("https://www.ebi.ac.uk/ols/ontologies/uberon/terms?iri=http://purl.obolibrary.org/obo/UBERON_0010314","structure with developmental contribution from neural crest")</f>
        <v/>
      </c>
      <c r="B5850" t="inlineStr">
        <is>
          <t>&lt;http://purl.obolibrary.org/obo/UBERON_0010314&gt;</t>
        </is>
      </c>
      <c r="C5850" t="inlineStr">
        <is>
          <t>mantle zone of r1BI</t>
        </is>
      </c>
      <c r="D5850" t="inlineStr">
        <is>
          <t>&lt;http://purl.obolibrary.org/obo/DMBA_16986&gt;</t>
        </is>
      </c>
    </row>
    <row r="5851">
      <c r="A5851">
        <f>HYPERLINK("https://www.ebi.ac.uk/ols/ontologies/uberon/terms?iri=http://purl.obolibrary.org/obo/UBERON_0010314","structure with developmental contribution from neural crest")</f>
        <v/>
      </c>
      <c r="B5851" t="inlineStr">
        <is>
          <t>&lt;http://purl.obolibrary.org/obo/UBERON_0010314&gt;</t>
        </is>
      </c>
      <c r="C5851" t="inlineStr">
        <is>
          <t>periventricular stratum of r1BI</t>
        </is>
      </c>
      <c r="D5851" t="inlineStr">
        <is>
          <t>&lt;http://purl.obolibrary.org/obo/DMBA_16987&gt;</t>
        </is>
      </c>
    </row>
    <row r="5852">
      <c r="A5852">
        <f>HYPERLINK("https://www.ebi.ac.uk/ols/ontologies/uberon/terms?iri=http://purl.obolibrary.org/obo/UBERON_0010314","structure with developmental contribution from neural crest")</f>
        <v/>
      </c>
      <c r="B5852" t="inlineStr">
        <is>
          <t>&lt;http://purl.obolibrary.org/obo/UBERON_0010314&gt;</t>
        </is>
      </c>
      <c r="C5852" t="inlineStr">
        <is>
          <t>r1 part of basointermediate central gray</t>
        </is>
      </c>
      <c r="D5852" t="inlineStr">
        <is>
          <t>&lt;http://purl.obolibrary.org/obo/DMBA_16988&gt;</t>
        </is>
      </c>
    </row>
    <row r="5853">
      <c r="A5853">
        <f>HYPERLINK("https://www.ebi.ac.uk/ols/ontologies/uberon/terms?iri=http://purl.obolibrary.org/obo/UBERON_0010314","structure with developmental contribution from neural crest")</f>
        <v/>
      </c>
      <c r="B5853" t="inlineStr">
        <is>
          <t>&lt;http://purl.obolibrary.org/obo/UBERON_0010314&gt;</t>
        </is>
      </c>
      <c r="C5853" t="inlineStr">
        <is>
          <t>r1 part of mediodorsal tegmental nucleus</t>
        </is>
      </c>
      <c r="D5853" t="inlineStr">
        <is>
          <t>&lt;http://purl.obolibrary.org/obo/DMBA_16989&gt;</t>
        </is>
      </c>
    </row>
    <row r="5854">
      <c r="A5854">
        <f>HYPERLINK("https://www.ebi.ac.uk/ols/ontologies/uberon/terms?iri=http://purl.obolibrary.org/obo/UBERON_0010314","structure with developmental contribution from neural crest")</f>
        <v/>
      </c>
      <c r="B5854" t="inlineStr">
        <is>
          <t>&lt;http://purl.obolibrary.org/obo/UBERON_0010314&gt;</t>
        </is>
      </c>
      <c r="C5854" t="inlineStr">
        <is>
          <t>intermediate stratum of r1BI</t>
        </is>
      </c>
      <c r="D5854" t="inlineStr">
        <is>
          <t>&lt;http://purl.obolibrary.org/obo/DMBA_16990&gt;</t>
        </is>
      </c>
    </row>
    <row r="5855">
      <c r="A5855">
        <f>HYPERLINK("https://www.ebi.ac.uk/ols/ontologies/uberon/terms?iri=http://purl.obolibrary.org/obo/UBERON_0010314","structure with developmental contribution from neural crest")</f>
        <v/>
      </c>
      <c r="B5855" t="inlineStr">
        <is>
          <t>&lt;http://purl.obolibrary.org/obo/UBERON_0010314&gt;</t>
        </is>
      </c>
      <c r="C5855" t="inlineStr">
        <is>
          <t>r1 part of basointermediate reticular formation</t>
        </is>
      </c>
      <c r="D5855" t="inlineStr">
        <is>
          <t>&lt;http://purl.obolibrary.org/obo/DMBA_16991&gt;</t>
        </is>
      </c>
    </row>
    <row r="5856">
      <c r="A5856">
        <f>HYPERLINK("https://www.ebi.ac.uk/ols/ontologies/uberon/terms?iri=http://purl.obolibrary.org/obo/UBERON_0010314","structure with developmental contribution from neural crest")</f>
        <v/>
      </c>
      <c r="B5856" t="inlineStr">
        <is>
          <t>&lt;http://purl.obolibrary.org/obo/UBERON_0010314&gt;</t>
        </is>
      </c>
      <c r="C5856" t="inlineStr">
        <is>
          <t>nucleus subcoeruleus, r1 part</t>
        </is>
      </c>
      <c r="D5856" t="inlineStr">
        <is>
          <t>&lt;http://purl.obolibrary.org/obo/DMBA_16992&gt;</t>
        </is>
      </c>
    </row>
    <row r="5857">
      <c r="A5857">
        <f>HYPERLINK("https://www.ebi.ac.uk/ols/ontologies/uberon/terms?iri=http://purl.obolibrary.org/obo/UBERON_0010314","structure with developmental contribution from neural crest")</f>
        <v/>
      </c>
      <c r="B5857" t="inlineStr">
        <is>
          <t>&lt;http://purl.obolibrary.org/obo/UBERON_0010314&gt;</t>
        </is>
      </c>
      <c r="C5857" t="inlineStr">
        <is>
          <t>superficial stratum of r1BI</t>
        </is>
      </c>
      <c r="D5857" t="inlineStr">
        <is>
          <t>&lt;http://purl.obolibrary.org/obo/DMBA_16993&gt;</t>
        </is>
      </c>
    </row>
    <row r="5858">
      <c r="A5858">
        <f>HYPERLINK("https://www.ebi.ac.uk/ols/ontologies/uberon/terms?iri=http://purl.obolibrary.org/obo/UBERON_0010314","structure with developmental contribution from neural crest")</f>
        <v/>
      </c>
      <c r="B5858" t="inlineStr">
        <is>
          <t>&lt;http://purl.obolibrary.org/obo/UBERON_0010314&gt;</t>
        </is>
      </c>
      <c r="C5858" t="inlineStr">
        <is>
          <t>medial part of r1B</t>
        </is>
      </c>
      <c r="D5858" t="inlineStr">
        <is>
          <t>&lt;http://purl.obolibrary.org/obo/DMBA_16994&gt;</t>
        </is>
      </c>
    </row>
    <row r="5859">
      <c r="A5859">
        <f>HYPERLINK("https://www.ebi.ac.uk/ols/ontologies/uberon/terms?iri=http://purl.obolibrary.org/obo/UBERON_0010314","structure with developmental contribution from neural crest")</f>
        <v/>
      </c>
      <c r="B5859" t="inlineStr">
        <is>
          <t>&lt;http://purl.obolibrary.org/obo/UBERON_0010314&gt;</t>
        </is>
      </c>
      <c r="C5859" t="inlineStr">
        <is>
          <t>ventricular zone of r1BM</t>
        </is>
      </c>
      <c r="D5859" t="inlineStr">
        <is>
          <t>&lt;http://purl.obolibrary.org/obo/DMBA_16995&gt;</t>
        </is>
      </c>
    </row>
    <row r="5860">
      <c r="A5860">
        <f>HYPERLINK("https://www.ebi.ac.uk/ols/ontologies/uberon/terms?iri=http://purl.obolibrary.org/obo/UBERON_0010314","structure with developmental contribution from neural crest")</f>
        <v/>
      </c>
      <c r="B5860" t="inlineStr">
        <is>
          <t>&lt;http://purl.obolibrary.org/obo/UBERON_0010314&gt;</t>
        </is>
      </c>
      <c r="C5860" t="inlineStr">
        <is>
          <t>mantle zone of r1BM</t>
        </is>
      </c>
      <c r="D5860" t="inlineStr">
        <is>
          <t>&lt;http://purl.obolibrary.org/obo/DMBA_16996&gt;</t>
        </is>
      </c>
    </row>
    <row r="5861">
      <c r="A5861">
        <f>HYPERLINK("https://www.ebi.ac.uk/ols/ontologies/uberon/terms?iri=http://purl.obolibrary.org/obo/UBERON_0010314","structure with developmental contribution from neural crest")</f>
        <v/>
      </c>
      <c r="B5861" t="inlineStr">
        <is>
          <t>&lt;http://purl.obolibrary.org/obo/UBERON_0010314&gt;</t>
        </is>
      </c>
      <c r="C5861" t="inlineStr">
        <is>
          <t>periventricular stratum of r1BM</t>
        </is>
      </c>
      <c r="D5861" t="inlineStr">
        <is>
          <t>&lt;http://purl.obolibrary.org/obo/DMBA_16997&gt;</t>
        </is>
      </c>
    </row>
    <row r="5862">
      <c r="A5862">
        <f>HYPERLINK("https://www.ebi.ac.uk/ols/ontologies/uberon/terms?iri=http://purl.obolibrary.org/obo/UBERON_0010314","structure with developmental contribution from neural crest")</f>
        <v/>
      </c>
      <c r="B5862" t="inlineStr">
        <is>
          <t>&lt;http://purl.obolibrary.org/obo/UBERON_0010314&gt;</t>
        </is>
      </c>
      <c r="C5862" t="inlineStr">
        <is>
          <t>r1 part of dorsal raphe nucleus</t>
        </is>
      </c>
      <c r="D5862" t="inlineStr">
        <is>
          <t>&lt;http://purl.obolibrary.org/obo/DMBA_16998&gt;</t>
        </is>
      </c>
    </row>
    <row r="5863">
      <c r="A5863">
        <f>HYPERLINK("https://www.ebi.ac.uk/ols/ontologies/uberon/terms?iri=http://purl.obolibrary.org/obo/UBERON_0010314","structure with developmental contribution from neural crest")</f>
        <v/>
      </c>
      <c r="B5863" t="inlineStr">
        <is>
          <t>&lt;http://purl.obolibrary.org/obo/UBERON_0010314&gt;</t>
        </is>
      </c>
      <c r="C5863" t="inlineStr">
        <is>
          <t>sphenoid nucleus</t>
        </is>
      </c>
      <c r="D5863" t="inlineStr">
        <is>
          <t>&lt;http://purl.obolibrary.org/obo/DMBA_16999&gt;</t>
        </is>
      </c>
    </row>
    <row r="5864">
      <c r="A5864">
        <f>HYPERLINK("https://www.ebi.ac.uk/ols/ontologies/uberon/terms?iri=http://purl.obolibrary.org/obo/UBERON_0010314","structure with developmental contribution from neural crest")</f>
        <v/>
      </c>
      <c r="B5864" t="inlineStr">
        <is>
          <t>&lt;http://purl.obolibrary.org/obo/UBERON_0010314&gt;</t>
        </is>
      </c>
      <c r="C5864" t="inlineStr">
        <is>
          <t>dorsal tegmental nucleus</t>
        </is>
      </c>
      <c r="D5864" t="inlineStr">
        <is>
          <t>&lt;http://purl.obolibrary.org/obo/DMBA_17000&gt;</t>
        </is>
      </c>
    </row>
    <row r="5865">
      <c r="A5865">
        <f>HYPERLINK("https://www.ebi.ac.uk/ols/ontologies/uberon/terms?iri=http://purl.obolibrary.org/obo/UBERON_0010314","structure with developmental contribution from neural crest")</f>
        <v/>
      </c>
      <c r="B5865" t="inlineStr">
        <is>
          <t>&lt;http://purl.obolibrary.org/obo/UBERON_0010314&gt;</t>
        </is>
      </c>
      <c r="C5865" t="inlineStr">
        <is>
          <t>core part of DTg</t>
        </is>
      </c>
      <c r="D5865" t="inlineStr">
        <is>
          <t>&lt;http://purl.obolibrary.org/obo/DMBA_17001&gt;</t>
        </is>
      </c>
    </row>
    <row r="5866">
      <c r="A5866">
        <f>HYPERLINK("https://www.ebi.ac.uk/ols/ontologies/uberon/terms?iri=http://purl.obolibrary.org/obo/UBERON_0010314","structure with developmental contribution from neural crest")</f>
        <v/>
      </c>
      <c r="B5866" t="inlineStr">
        <is>
          <t>&lt;http://purl.obolibrary.org/obo/UBERON_0010314&gt;</t>
        </is>
      </c>
      <c r="C5866" t="inlineStr">
        <is>
          <t>shell part of DTg</t>
        </is>
      </c>
      <c r="D5866" t="inlineStr">
        <is>
          <t>&lt;http://purl.obolibrary.org/obo/DMBA_17002&gt;</t>
        </is>
      </c>
    </row>
    <row r="5867">
      <c r="A5867">
        <f>HYPERLINK("https://www.ebi.ac.uk/ols/ontologies/uberon/terms?iri=http://purl.obolibrary.org/obo/UBERON_0010314","structure with developmental contribution from neural crest")</f>
        <v/>
      </c>
      <c r="B5867" t="inlineStr">
        <is>
          <t>&lt;http://purl.obolibrary.org/obo/UBERON_0010314&gt;</t>
        </is>
      </c>
      <c r="C5867" t="inlineStr">
        <is>
          <t>r1 basomedial central gray</t>
        </is>
      </c>
      <c r="D5867" t="inlineStr">
        <is>
          <t>&lt;http://purl.obolibrary.org/obo/DMBA_17003&gt;</t>
        </is>
      </c>
    </row>
    <row r="5868">
      <c r="A5868">
        <f>HYPERLINK("https://www.ebi.ac.uk/ols/ontologies/uberon/terms?iri=http://purl.obolibrary.org/obo/UBERON_0010314","structure with developmental contribution from neural crest")</f>
        <v/>
      </c>
      <c r="B5868" t="inlineStr">
        <is>
          <t>&lt;http://purl.obolibrary.org/obo/UBERON_0010314&gt;</t>
        </is>
      </c>
      <c r="C5868" t="inlineStr">
        <is>
          <t>intermediate stratum of r1BM</t>
        </is>
      </c>
      <c r="D5868" t="inlineStr">
        <is>
          <t>&lt;http://purl.obolibrary.org/obo/DMBA_17004&gt;</t>
        </is>
      </c>
    </row>
    <row r="5869">
      <c r="A5869">
        <f>HYPERLINK("https://www.ebi.ac.uk/ols/ontologies/uberon/terms?iri=http://purl.obolibrary.org/obo/UBERON_0010314","structure with developmental contribution from neural crest")</f>
        <v/>
      </c>
      <c r="B5869" t="inlineStr">
        <is>
          <t>&lt;http://purl.obolibrary.org/obo/UBERON_0010314&gt;</t>
        </is>
      </c>
      <c r="C5869" t="inlineStr">
        <is>
          <t>apical interpeduncular nucleus</t>
        </is>
      </c>
      <c r="D5869" t="inlineStr">
        <is>
          <t>&lt;http://purl.obolibrary.org/obo/DMBA_17005&gt;</t>
        </is>
      </c>
    </row>
    <row r="5870">
      <c r="A5870">
        <f>HYPERLINK("https://www.ebi.ac.uk/ols/ontologies/uberon/terms?iri=http://purl.obolibrary.org/obo/UBERON_0010314","structure with developmental contribution from neural crest")</f>
        <v/>
      </c>
      <c r="B5870" t="inlineStr">
        <is>
          <t>&lt;http://purl.obolibrary.org/obo/UBERON_0010314&gt;</t>
        </is>
      </c>
      <c r="C5870" t="inlineStr">
        <is>
          <t>rhabdoid interpeduncular nucleus</t>
        </is>
      </c>
      <c r="D5870" t="inlineStr">
        <is>
          <t>&lt;http://purl.obolibrary.org/obo/DMBA_17006&gt;</t>
        </is>
      </c>
    </row>
    <row r="5871">
      <c r="A5871">
        <f>HYPERLINK("https://www.ebi.ac.uk/ols/ontologies/uberon/terms?iri=http://purl.obolibrary.org/obo/UBERON_0010314","structure with developmental contribution from neural crest")</f>
        <v/>
      </c>
      <c r="B5871" t="inlineStr">
        <is>
          <t>&lt;http://purl.obolibrary.org/obo/UBERON_0010314&gt;</t>
        </is>
      </c>
      <c r="C5871" t="inlineStr">
        <is>
          <t>ventral tegmental nucleus</t>
        </is>
      </c>
      <c r="D5871" t="inlineStr">
        <is>
          <t>&lt;http://purl.obolibrary.org/obo/DMBA_17007&gt;</t>
        </is>
      </c>
    </row>
    <row r="5872">
      <c r="A5872">
        <f>HYPERLINK("https://www.ebi.ac.uk/ols/ontologies/uberon/terms?iri=http://purl.obolibrary.org/obo/UBERON_0010314","structure with developmental contribution from neural crest")</f>
        <v/>
      </c>
      <c r="B5872" t="inlineStr">
        <is>
          <t>&lt;http://purl.obolibrary.org/obo/UBERON_0010314&gt;</t>
        </is>
      </c>
      <c r="C5872" t="inlineStr">
        <is>
          <t>anterior tegmental nucleus</t>
        </is>
      </c>
      <c r="D5872" t="inlineStr">
        <is>
          <t>&lt;http://purl.obolibrary.org/obo/DMBA_17008&gt;</t>
        </is>
      </c>
    </row>
    <row r="5873">
      <c r="A5873">
        <f>HYPERLINK("https://www.ebi.ac.uk/ols/ontologies/uberon/terms?iri=http://purl.obolibrary.org/obo/UBERON_0010314","structure with developmental contribution from neural crest")</f>
        <v/>
      </c>
      <c r="B5873" t="inlineStr">
        <is>
          <t>&lt;http://purl.obolibrary.org/obo/UBERON_0010314&gt;</t>
        </is>
      </c>
      <c r="C5873" t="inlineStr">
        <is>
          <t>posterior tegmental nucleus</t>
        </is>
      </c>
      <c r="D5873" t="inlineStr">
        <is>
          <t>&lt;http://purl.obolibrary.org/obo/DMBA_17009&gt;</t>
        </is>
      </c>
    </row>
    <row r="5874">
      <c r="A5874">
        <f>HYPERLINK("https://www.ebi.ac.uk/ols/ontologies/uberon/terms?iri=http://purl.obolibrary.org/obo/UBERON_0010314","structure with developmental contribution from neural crest")</f>
        <v/>
      </c>
      <c r="B5874" t="inlineStr">
        <is>
          <t>&lt;http://purl.obolibrary.org/obo/UBERON_0010314&gt;</t>
        </is>
      </c>
      <c r="C5874" t="inlineStr">
        <is>
          <t>r1 part of paramedian raphe nucleus</t>
        </is>
      </c>
      <c r="D5874" t="inlineStr">
        <is>
          <t>&lt;http://purl.obolibrary.org/obo/DMBA_17010&gt;</t>
        </is>
      </c>
    </row>
    <row r="5875">
      <c r="A5875">
        <f>HYPERLINK("https://www.ebi.ac.uk/ols/ontologies/uberon/terms?iri=http://purl.obolibrary.org/obo/UBERON_0010314","structure with developmental contribution from neural crest")</f>
        <v/>
      </c>
      <c r="B5875" t="inlineStr">
        <is>
          <t>&lt;http://purl.obolibrary.org/obo/UBERON_0010314&gt;</t>
        </is>
      </c>
      <c r="C5875" t="inlineStr">
        <is>
          <t>r1 part of median raphe nucleus</t>
        </is>
      </c>
      <c r="D5875" t="inlineStr">
        <is>
          <t>&lt;http://purl.obolibrary.org/obo/DMBA_17011&gt;</t>
        </is>
      </c>
    </row>
    <row r="5876">
      <c r="A5876">
        <f>HYPERLINK("https://www.ebi.ac.uk/ols/ontologies/uberon/terms?iri=http://purl.obolibrary.org/obo/UBERON_0010314","structure with developmental contribution from neural crest")</f>
        <v/>
      </c>
      <c r="B5876" t="inlineStr">
        <is>
          <t>&lt;http://purl.obolibrary.org/obo/UBERON_0010314&gt;</t>
        </is>
      </c>
      <c r="C5876" t="inlineStr">
        <is>
          <t>r1 part of basomedial reticular formation</t>
        </is>
      </c>
      <c r="D5876" t="inlineStr">
        <is>
          <t>&lt;http://purl.obolibrary.org/obo/DMBA_17012&gt;</t>
        </is>
      </c>
    </row>
    <row r="5877">
      <c r="A5877">
        <f>HYPERLINK("https://www.ebi.ac.uk/ols/ontologies/uberon/terms?iri=http://purl.obolibrary.org/obo/UBERON_0010314","structure with developmental contribution from neural crest")</f>
        <v/>
      </c>
      <c r="B5877" t="inlineStr">
        <is>
          <t>&lt;http://purl.obolibrary.org/obo/UBERON_0010314&gt;</t>
        </is>
      </c>
      <c r="C5877" t="inlineStr">
        <is>
          <t>superficial stratum of r1BM</t>
        </is>
      </c>
      <c r="D5877" t="inlineStr">
        <is>
          <t>&lt;http://purl.obolibrary.org/obo/DMBA_17013&gt;</t>
        </is>
      </c>
    </row>
    <row r="5878">
      <c r="A5878">
        <f>HYPERLINK("https://www.ebi.ac.uk/ols/ontologies/uberon/terms?iri=http://purl.obolibrary.org/obo/UBERON_0010314","structure with developmental contribution from neural crest")</f>
        <v/>
      </c>
      <c r="B5878" t="inlineStr">
        <is>
          <t>&lt;http://purl.obolibrary.org/obo/UBERON_0010314&gt;</t>
        </is>
      </c>
      <c r="C5878" t="inlineStr">
        <is>
          <t>rostral interpeduncular nucleus</t>
        </is>
      </c>
      <c r="D5878" t="inlineStr">
        <is>
          <t>&lt;http://purl.obolibrary.org/obo/DMBA_17014&gt;</t>
        </is>
      </c>
    </row>
    <row r="5879">
      <c r="A5879">
        <f>HYPERLINK("https://www.ebi.ac.uk/ols/ontologies/uberon/terms?iri=http://purl.obolibrary.org/obo/UBERON_0010314","structure with developmental contribution from neural crest")</f>
        <v/>
      </c>
      <c r="B5879" t="inlineStr">
        <is>
          <t>&lt;http://purl.obolibrary.org/obo/UBERON_0010314&gt;</t>
        </is>
      </c>
      <c r="C5879" t="inlineStr">
        <is>
          <t>dorsomedial interpeduncular nucleus</t>
        </is>
      </c>
      <c r="D5879" t="inlineStr">
        <is>
          <t>&lt;http://purl.obolibrary.org/obo/DMBA_17015&gt;</t>
        </is>
      </c>
    </row>
    <row r="5880">
      <c r="A5880">
        <f>HYPERLINK("https://www.ebi.ac.uk/ols/ontologies/uberon/terms?iri=http://purl.obolibrary.org/obo/UBERON_0010314","structure with developmental contribution from neural crest")</f>
        <v/>
      </c>
      <c r="B5880" t="inlineStr">
        <is>
          <t>&lt;http://purl.obolibrary.org/obo/UBERON_0010314&gt;</t>
        </is>
      </c>
      <c r="C5880" t="inlineStr">
        <is>
          <t>dorsolateral interpeduncular nucleus</t>
        </is>
      </c>
      <c r="D5880" t="inlineStr">
        <is>
          <t>&lt;http://purl.obolibrary.org/obo/DMBA_17016&gt;</t>
        </is>
      </c>
    </row>
    <row r="5881">
      <c r="A5881">
        <f>HYPERLINK("https://www.ebi.ac.uk/ols/ontologies/uberon/terms?iri=http://purl.obolibrary.org/obo/UBERON_0010314","structure with developmental contribution from neural crest")</f>
        <v/>
      </c>
      <c r="B5881" t="inlineStr">
        <is>
          <t>&lt;http://purl.obolibrary.org/obo/UBERON_0010314&gt;</t>
        </is>
      </c>
      <c r="C5881" t="inlineStr">
        <is>
          <t>rostrolateral interpeduncular nucleus</t>
        </is>
      </c>
      <c r="D5881" t="inlineStr">
        <is>
          <t>&lt;http://purl.obolibrary.org/obo/DMBA_17017&gt;</t>
        </is>
      </c>
    </row>
    <row r="5882">
      <c r="A5882">
        <f>HYPERLINK("https://www.ebi.ac.uk/ols/ontologies/uberon/terms?iri=http://purl.obolibrary.org/obo/UBERON_0010314","structure with developmental contribution from neural crest")</f>
        <v/>
      </c>
      <c r="B5882" t="inlineStr">
        <is>
          <t>&lt;http://purl.obolibrary.org/obo/UBERON_0010314&gt;</t>
        </is>
      </c>
      <c r="C5882" t="inlineStr">
        <is>
          <t>caudal interpeduncular nucleus</t>
        </is>
      </c>
      <c r="D5882" t="inlineStr">
        <is>
          <t>&lt;http://purl.obolibrary.org/obo/DMBA_17018&gt;</t>
        </is>
      </c>
    </row>
    <row r="5883">
      <c r="A5883">
        <f>HYPERLINK("https://www.ebi.ac.uk/ols/ontologies/uberon/terms?iri=http://purl.obolibrary.org/obo/UBERON_0010314","structure with developmental contribution from neural crest")</f>
        <v/>
      </c>
      <c r="B5883" t="inlineStr">
        <is>
          <t>&lt;http://purl.obolibrary.org/obo/UBERON_0010314&gt;</t>
        </is>
      </c>
      <c r="C5883" t="inlineStr">
        <is>
          <t>caudodorsomedial interpeduncular nucleus</t>
        </is>
      </c>
      <c r="D5883" t="inlineStr">
        <is>
          <t>&lt;http://purl.obolibrary.org/obo/DMBA_17019&gt;</t>
        </is>
      </c>
    </row>
    <row r="5884">
      <c r="A5884">
        <f>HYPERLINK("https://www.ebi.ac.uk/ols/ontologies/uberon/terms?iri=http://purl.obolibrary.org/obo/UBERON_0010314","structure with developmental contribution from neural crest")</f>
        <v/>
      </c>
      <c r="B5884" t="inlineStr">
        <is>
          <t>&lt;http://purl.obolibrary.org/obo/UBERON_0010314&gt;</t>
        </is>
      </c>
      <c r="C5884" t="inlineStr">
        <is>
          <t>caudodorsolateral interpeduncular nucleus</t>
        </is>
      </c>
      <c r="D5884" t="inlineStr">
        <is>
          <t>&lt;http://purl.obolibrary.org/obo/DMBA_17020&gt;</t>
        </is>
      </c>
    </row>
    <row r="5885">
      <c r="A5885">
        <f>HYPERLINK("https://www.ebi.ac.uk/ols/ontologies/uberon/terms?iri=http://purl.obolibrary.org/obo/UBERON_0010314","structure with developmental contribution from neural crest")</f>
        <v/>
      </c>
      <c r="B5885" t="inlineStr">
        <is>
          <t>&lt;http://purl.obolibrary.org/obo/UBERON_0010314&gt;</t>
        </is>
      </c>
      <c r="C5885" t="inlineStr">
        <is>
          <t>caudolateral interpeduncular nucleus</t>
        </is>
      </c>
      <c r="D5885" t="inlineStr">
        <is>
          <t>&lt;http://purl.obolibrary.org/obo/DMBA_17021&gt;</t>
        </is>
      </c>
    </row>
    <row r="5886">
      <c r="A5886">
        <f>HYPERLINK("https://www.ebi.ac.uk/ols/ontologies/uberon/terms?iri=http://purl.obolibrary.org/obo/UBERON_0010314","structure with developmental contribution from neural crest")</f>
        <v/>
      </c>
      <c r="B5886" t="inlineStr">
        <is>
          <t>&lt;http://purl.obolibrary.org/obo/UBERON_0010314&gt;</t>
        </is>
      </c>
      <c r="C5886" t="inlineStr">
        <is>
          <t>r1 floor plate</t>
        </is>
      </c>
      <c r="D5886" t="inlineStr">
        <is>
          <t>&lt;http://purl.obolibrary.org/obo/DMBA_17022&gt;</t>
        </is>
      </c>
    </row>
    <row r="5887">
      <c r="A5887">
        <f>HYPERLINK("https://www.ebi.ac.uk/ols/ontologies/uberon/terms?iri=http://purl.obolibrary.org/obo/UBERON_0010314","structure with developmental contribution from neural crest")</f>
        <v/>
      </c>
      <c r="B5887" t="inlineStr">
        <is>
          <t>&lt;http://purl.obolibrary.org/obo/UBERON_0010314&gt;</t>
        </is>
      </c>
      <c r="C5887" t="inlineStr">
        <is>
          <t>r2 roof plate</t>
        </is>
      </c>
      <c r="D5887" t="inlineStr">
        <is>
          <t>&lt;http://purl.obolibrary.org/obo/DMBA_17024&gt;</t>
        </is>
      </c>
    </row>
    <row r="5888">
      <c r="A5888">
        <f>HYPERLINK("https://www.ebi.ac.uk/ols/ontologies/uberon/terms?iri=http://purl.obolibrary.org/obo/UBERON_0010314","structure with developmental contribution from neural crest")</f>
        <v/>
      </c>
      <c r="B5888" t="inlineStr">
        <is>
          <t>&lt;http://purl.obolibrary.org/obo/UBERON_0010314&gt;</t>
        </is>
      </c>
      <c r="C5888" t="inlineStr">
        <is>
          <t>r2 alar plate</t>
        </is>
      </c>
      <c r="D5888" t="inlineStr">
        <is>
          <t>&lt;http://purl.obolibrary.org/obo/DMBA_17025&gt;</t>
        </is>
      </c>
    </row>
    <row r="5889">
      <c r="A5889">
        <f>HYPERLINK("https://www.ebi.ac.uk/ols/ontologies/uberon/terms?iri=http://purl.obolibrary.org/obo/UBERON_0010314","structure with developmental contribution from neural crest")</f>
        <v/>
      </c>
      <c r="B5889" t="inlineStr">
        <is>
          <t>&lt;http://purl.obolibrary.org/obo/UBERON_0010314&gt;</t>
        </is>
      </c>
      <c r="C5889" t="inlineStr">
        <is>
          <t>r2 part of cochlear sensory column</t>
        </is>
      </c>
      <c r="D5889" t="inlineStr">
        <is>
          <t>&lt;http://purl.obolibrary.org/obo/DMBA_17026&gt;</t>
        </is>
      </c>
    </row>
    <row r="5890">
      <c r="A5890">
        <f>HYPERLINK("https://www.ebi.ac.uk/ols/ontologies/uberon/terms?iri=http://purl.obolibrary.org/obo/UBERON_0010314","structure with developmental contribution from neural crest")</f>
        <v/>
      </c>
      <c r="B5890" t="inlineStr">
        <is>
          <t>&lt;http://purl.obolibrary.org/obo/UBERON_0010314&gt;</t>
        </is>
      </c>
      <c r="C5890" t="inlineStr">
        <is>
          <t>ventricular zone of r2Co</t>
        </is>
      </c>
      <c r="D5890" t="inlineStr">
        <is>
          <t>&lt;http://purl.obolibrary.org/obo/DMBA_17027&gt;</t>
        </is>
      </c>
    </row>
    <row r="5891">
      <c r="A5891">
        <f>HYPERLINK("https://www.ebi.ac.uk/ols/ontologies/uberon/terms?iri=http://purl.obolibrary.org/obo/UBERON_0010314","structure with developmental contribution from neural crest")</f>
        <v/>
      </c>
      <c r="B5891" t="inlineStr">
        <is>
          <t>&lt;http://purl.obolibrary.org/obo/UBERON_0010314&gt;</t>
        </is>
      </c>
      <c r="C5891" t="inlineStr">
        <is>
          <t>mantle zone of r2Co</t>
        </is>
      </c>
      <c r="D5891" t="inlineStr">
        <is>
          <t>&lt;http://purl.obolibrary.org/obo/DMBA_17028&gt;</t>
        </is>
      </c>
    </row>
    <row r="5892">
      <c r="A5892">
        <f>HYPERLINK("https://www.ebi.ac.uk/ols/ontologies/uberon/terms?iri=http://purl.obolibrary.org/obo/UBERON_0010314","structure with developmental contribution from neural crest")</f>
        <v/>
      </c>
      <c r="B5892" t="inlineStr">
        <is>
          <t>&lt;http://purl.obolibrary.org/obo/UBERON_0010314&gt;</t>
        </is>
      </c>
      <c r="C5892" t="inlineStr">
        <is>
          <t>r2 part of dorsal cochlear nucleus</t>
        </is>
      </c>
      <c r="D5892" t="inlineStr">
        <is>
          <t>&lt;http://purl.obolibrary.org/obo/DMBA_17029&gt;</t>
        </is>
      </c>
    </row>
    <row r="5893">
      <c r="A5893">
        <f>HYPERLINK("https://www.ebi.ac.uk/ols/ontologies/uberon/terms?iri=http://purl.obolibrary.org/obo/UBERON_0010314","structure with developmental contribution from neural crest")</f>
        <v/>
      </c>
      <c r="B5893" t="inlineStr">
        <is>
          <t>&lt;http://purl.obolibrary.org/obo/UBERON_0010314&gt;</t>
        </is>
      </c>
      <c r="C5893" t="inlineStr">
        <is>
          <t>r2 part of anteroventral cochlear nucleus</t>
        </is>
      </c>
      <c r="D5893" t="inlineStr">
        <is>
          <t>&lt;http://purl.obolibrary.org/obo/DMBA_17030&gt;</t>
        </is>
      </c>
    </row>
    <row r="5894">
      <c r="A5894">
        <f>HYPERLINK("https://www.ebi.ac.uk/ols/ontologies/uberon/terms?iri=http://purl.obolibrary.org/obo/UBERON_0010314","structure with developmental contribution from neural crest")</f>
        <v/>
      </c>
      <c r="B5894" t="inlineStr">
        <is>
          <t>&lt;http://purl.obolibrary.org/obo/UBERON_0010314&gt;</t>
        </is>
      </c>
      <c r="C5894" t="inlineStr">
        <is>
          <t>r2 part of vestibular sensory column</t>
        </is>
      </c>
      <c r="D5894" t="inlineStr">
        <is>
          <t>&lt;http://purl.obolibrary.org/obo/DMBA_17031&gt;</t>
        </is>
      </c>
    </row>
    <row r="5895">
      <c r="A5895">
        <f>HYPERLINK("https://www.ebi.ac.uk/ols/ontologies/uberon/terms?iri=http://purl.obolibrary.org/obo/UBERON_0010314","structure with developmental contribution from neural crest")</f>
        <v/>
      </c>
      <c r="B5895" t="inlineStr">
        <is>
          <t>&lt;http://purl.obolibrary.org/obo/UBERON_0010314&gt;</t>
        </is>
      </c>
      <c r="C5895" t="inlineStr">
        <is>
          <t>ventricular zone of r2Ve</t>
        </is>
      </c>
      <c r="D5895" t="inlineStr">
        <is>
          <t>&lt;http://purl.obolibrary.org/obo/DMBA_17032&gt;</t>
        </is>
      </c>
    </row>
    <row r="5896">
      <c r="A5896">
        <f>HYPERLINK("https://www.ebi.ac.uk/ols/ontologies/uberon/terms?iri=http://purl.obolibrary.org/obo/UBERON_0010314","structure with developmental contribution from neural crest")</f>
        <v/>
      </c>
      <c r="B5896" t="inlineStr">
        <is>
          <t>&lt;http://purl.obolibrary.org/obo/UBERON_0010314&gt;</t>
        </is>
      </c>
      <c r="C5896" t="inlineStr">
        <is>
          <t>mantle zone of r2Ve</t>
        </is>
      </c>
      <c r="D5896" t="inlineStr">
        <is>
          <t>&lt;http://purl.obolibrary.org/obo/DMBA_17033&gt;</t>
        </is>
      </c>
    </row>
    <row r="5897">
      <c r="A5897">
        <f>HYPERLINK("https://www.ebi.ac.uk/ols/ontologies/uberon/terms?iri=http://purl.obolibrary.org/obo/UBERON_0010314","structure with developmental contribution from neural crest")</f>
        <v/>
      </c>
      <c r="B5897" t="inlineStr">
        <is>
          <t>&lt;http://purl.obolibrary.org/obo/UBERON_0010314&gt;</t>
        </is>
      </c>
      <c r="C5897" t="inlineStr">
        <is>
          <t>r2 part of superior vestibular nucleus</t>
        </is>
      </c>
      <c r="D5897" t="inlineStr">
        <is>
          <t>&lt;http://purl.obolibrary.org/obo/DMBA_17034&gt;</t>
        </is>
      </c>
    </row>
    <row r="5898">
      <c r="A5898">
        <f>HYPERLINK("https://www.ebi.ac.uk/ols/ontologies/uberon/terms?iri=http://purl.obolibrary.org/obo/UBERON_0010314","structure with developmental contribution from neural crest")</f>
        <v/>
      </c>
      <c r="B5898" t="inlineStr">
        <is>
          <t>&lt;http://purl.obolibrary.org/obo/UBERON_0010314&gt;</t>
        </is>
      </c>
      <c r="C5898" t="inlineStr">
        <is>
          <t>r2 part of trigeminal sensory column</t>
        </is>
      </c>
      <c r="D5898" t="inlineStr">
        <is>
          <t>&lt;http://purl.obolibrary.org/obo/DMBA_17036&gt;</t>
        </is>
      </c>
    </row>
    <row r="5899">
      <c r="A5899">
        <f>HYPERLINK("https://www.ebi.ac.uk/ols/ontologies/uberon/terms?iri=http://purl.obolibrary.org/obo/UBERON_0010314","structure with developmental contribution from neural crest")</f>
        <v/>
      </c>
      <c r="B5899" t="inlineStr">
        <is>
          <t>&lt;http://purl.obolibrary.org/obo/UBERON_0010314&gt;</t>
        </is>
      </c>
      <c r="C5899" t="inlineStr">
        <is>
          <t>ventricular zone of r2Tr</t>
        </is>
      </c>
      <c r="D5899" t="inlineStr">
        <is>
          <t>&lt;http://purl.obolibrary.org/obo/DMBA_17037&gt;</t>
        </is>
      </c>
    </row>
    <row r="5900">
      <c r="A5900">
        <f>HYPERLINK("https://www.ebi.ac.uk/ols/ontologies/uberon/terms?iri=http://purl.obolibrary.org/obo/UBERON_0010314","structure with developmental contribution from neural crest")</f>
        <v/>
      </c>
      <c r="B5900" t="inlineStr">
        <is>
          <t>&lt;http://purl.obolibrary.org/obo/UBERON_0010314&gt;</t>
        </is>
      </c>
      <c r="C5900" t="inlineStr">
        <is>
          <t>mantle zone of r2Tr</t>
        </is>
      </c>
      <c r="D5900" t="inlineStr">
        <is>
          <t>&lt;http://purl.obolibrary.org/obo/DMBA_17038&gt;</t>
        </is>
      </c>
    </row>
    <row r="5901">
      <c r="A5901">
        <f>HYPERLINK("https://www.ebi.ac.uk/ols/ontologies/uberon/terms?iri=http://purl.obolibrary.org/obo/UBERON_0010314","structure with developmental contribution from neural crest")</f>
        <v/>
      </c>
      <c r="B5901" t="inlineStr">
        <is>
          <t>&lt;http://purl.obolibrary.org/obo/UBERON_0010314&gt;</t>
        </is>
      </c>
      <c r="C5901" t="inlineStr">
        <is>
          <t>r2 part of principal trigeminal sensory nucleus</t>
        </is>
      </c>
      <c r="D5901" t="inlineStr">
        <is>
          <t>&lt;http://purl.obolibrary.org/obo/DMBA_17039&gt;</t>
        </is>
      </c>
    </row>
    <row r="5902">
      <c r="A5902">
        <f>HYPERLINK("https://www.ebi.ac.uk/ols/ontologies/uberon/terms?iri=http://purl.obolibrary.org/obo/UBERON_0010314","structure with developmental contribution from neural crest")</f>
        <v/>
      </c>
      <c r="B5902" t="inlineStr">
        <is>
          <t>&lt;http://purl.obolibrary.org/obo/UBERON_0010314&gt;</t>
        </is>
      </c>
      <c r="C5902" t="inlineStr">
        <is>
          <t>r2 part of trigeminal transition zone</t>
        </is>
      </c>
      <c r="D5902" t="inlineStr">
        <is>
          <t>&lt;http://purl.obolibrary.org/obo/DMBA_17040&gt;</t>
        </is>
      </c>
    </row>
    <row r="5903">
      <c r="A5903">
        <f>HYPERLINK("https://www.ebi.ac.uk/ols/ontologies/uberon/terms?iri=http://purl.obolibrary.org/obo/UBERON_0010314","structure with developmental contribution from neural crest")</f>
        <v/>
      </c>
      <c r="B5903" t="inlineStr">
        <is>
          <t>&lt;http://purl.obolibrary.org/obo/UBERON_0010314&gt;</t>
        </is>
      </c>
      <c r="C5903" t="inlineStr">
        <is>
          <t>r2 part of dorsal parvicellular reticular formation</t>
        </is>
      </c>
      <c r="D5903" t="inlineStr">
        <is>
          <t>&lt;http://purl.obolibrary.org/obo/DMBA_17041&gt;</t>
        </is>
      </c>
    </row>
    <row r="5904">
      <c r="A5904">
        <f>HYPERLINK("https://www.ebi.ac.uk/ols/ontologies/uberon/terms?iri=http://purl.obolibrary.org/obo/UBERON_0010314","structure with developmental contribution from neural crest")</f>
        <v/>
      </c>
      <c r="B5904" t="inlineStr">
        <is>
          <t>&lt;http://purl.obolibrary.org/obo/UBERON_0010314&gt;</t>
        </is>
      </c>
      <c r="C5904" t="inlineStr">
        <is>
          <t>liminal part of r2 alar plate</t>
        </is>
      </c>
      <c r="D5904" t="inlineStr">
        <is>
          <t>&lt;http://purl.obolibrary.org/obo/DMBA_17042&gt;</t>
        </is>
      </c>
    </row>
    <row r="5905">
      <c r="A5905">
        <f>HYPERLINK("https://www.ebi.ac.uk/ols/ontologies/uberon/terms?iri=http://purl.obolibrary.org/obo/UBERON_0010314","structure with developmental contribution from neural crest")</f>
        <v/>
      </c>
      <c r="B5905" t="inlineStr">
        <is>
          <t>&lt;http://purl.obolibrary.org/obo/UBERON_0010314&gt;</t>
        </is>
      </c>
      <c r="C5905" t="inlineStr">
        <is>
          <t>ventricular zone of r2Lim</t>
        </is>
      </c>
      <c r="D5905" t="inlineStr">
        <is>
          <t>&lt;http://purl.obolibrary.org/obo/DMBA_17043&gt;</t>
        </is>
      </c>
    </row>
    <row r="5906">
      <c r="A5906">
        <f>HYPERLINK("https://www.ebi.ac.uk/ols/ontologies/uberon/terms?iri=http://purl.obolibrary.org/obo/UBERON_0010314","structure with developmental contribution from neural crest")</f>
        <v/>
      </c>
      <c r="B5906" t="inlineStr">
        <is>
          <t>&lt;http://purl.obolibrary.org/obo/UBERON_0010314&gt;</t>
        </is>
      </c>
      <c r="C5906" t="inlineStr">
        <is>
          <t>mantle zone of r2Lim</t>
        </is>
      </c>
      <c r="D5906" t="inlineStr">
        <is>
          <t>&lt;http://purl.obolibrary.org/obo/DMBA_17044&gt;</t>
        </is>
      </c>
    </row>
    <row r="5907">
      <c r="A5907">
        <f>HYPERLINK("https://www.ebi.ac.uk/ols/ontologies/uberon/terms?iri=http://purl.obolibrary.org/obo/UBERON_0010314","structure with developmental contribution from neural crest")</f>
        <v/>
      </c>
      <c r="B5907" t="inlineStr">
        <is>
          <t>&lt;http://purl.obolibrary.org/obo/UBERON_0010314&gt;</t>
        </is>
      </c>
      <c r="C5907" t="inlineStr">
        <is>
          <t>r2 part of the trigeminal motor nucleus</t>
        </is>
      </c>
      <c r="D5907" t="inlineStr">
        <is>
          <t>&lt;http://purl.obolibrary.org/obo/DMBA_17045&gt;</t>
        </is>
      </c>
    </row>
    <row r="5908">
      <c r="A5908">
        <f>HYPERLINK("https://www.ebi.ac.uk/ols/ontologies/uberon/terms?iri=http://purl.obolibrary.org/obo/UBERON_0010314","structure with developmental contribution from neural crest")</f>
        <v/>
      </c>
      <c r="B5908" t="inlineStr">
        <is>
          <t>&lt;http://purl.obolibrary.org/obo/UBERON_0010314&gt;</t>
        </is>
      </c>
      <c r="C5908" t="inlineStr">
        <is>
          <t>temporal muscle trigeminal motor cell group</t>
        </is>
      </c>
      <c r="D5908" t="inlineStr">
        <is>
          <t>&lt;http://purl.obolibrary.org/obo/DMBA_17046&gt;</t>
        </is>
      </c>
    </row>
    <row r="5909">
      <c r="A5909">
        <f>HYPERLINK("https://www.ebi.ac.uk/ols/ontologies/uberon/terms?iri=http://purl.obolibrary.org/obo/UBERON_0010314","structure with developmental contribution from neural crest")</f>
        <v/>
      </c>
      <c r="B5909" t="inlineStr">
        <is>
          <t>&lt;http://purl.obolibrary.org/obo/UBERON_0010314&gt;</t>
        </is>
      </c>
      <c r="C5909" t="inlineStr">
        <is>
          <t>masseter muscle trigeminal motor cell group</t>
        </is>
      </c>
      <c r="D5909" t="inlineStr">
        <is>
          <t>&lt;http://purl.obolibrary.org/obo/DMBA_17047&gt;</t>
        </is>
      </c>
    </row>
    <row r="5910">
      <c r="A5910">
        <f>HYPERLINK("https://www.ebi.ac.uk/ols/ontologies/uberon/terms?iri=http://purl.obolibrary.org/obo/UBERON_0010314","structure with developmental contribution from neural crest")</f>
        <v/>
      </c>
      <c r="B5910" t="inlineStr">
        <is>
          <t>&lt;http://purl.obolibrary.org/obo/UBERON_0010314&gt;</t>
        </is>
      </c>
      <c r="C5910" t="inlineStr">
        <is>
          <t>pterigoid muscle trigeminal motor cell group</t>
        </is>
      </c>
      <c r="D5910" t="inlineStr">
        <is>
          <t>&lt;http://purl.obolibrary.org/obo/DMBA_17048&gt;</t>
        </is>
      </c>
    </row>
    <row r="5911">
      <c r="A5911">
        <f>HYPERLINK("https://www.ebi.ac.uk/ols/ontologies/uberon/terms?iri=http://purl.obolibrary.org/obo/UBERON_0010314","structure with developmental contribution from neural crest")</f>
        <v/>
      </c>
      <c r="B5911" t="inlineStr">
        <is>
          <t>&lt;http://purl.obolibrary.org/obo/UBERON_0010314&gt;</t>
        </is>
      </c>
      <c r="C5911" t="inlineStr">
        <is>
          <t>temporotympanic muscle trigeminal motor cell group</t>
        </is>
      </c>
      <c r="D5911" t="inlineStr">
        <is>
          <t>&lt;http://purl.obolibrary.org/obo/DMBA_17049&gt;</t>
        </is>
      </c>
    </row>
    <row r="5912">
      <c r="A5912">
        <f>HYPERLINK("https://www.ebi.ac.uk/ols/ontologies/uberon/terms?iri=http://purl.obolibrary.org/obo/UBERON_0010314","structure with developmental contribution from neural crest")</f>
        <v/>
      </c>
      <c r="B5912" t="inlineStr">
        <is>
          <t>&lt;http://purl.obolibrary.org/obo/UBERON_0010314&gt;</t>
        </is>
      </c>
      <c r="C5912" t="inlineStr">
        <is>
          <t>r2 liminal central gray</t>
        </is>
      </c>
      <c r="D5912" t="inlineStr">
        <is>
          <t>&lt;http://purl.obolibrary.org/obo/DMBA_17050&gt;</t>
        </is>
      </c>
    </row>
    <row r="5913">
      <c r="A5913">
        <f>HYPERLINK("https://www.ebi.ac.uk/ols/ontologies/uberon/terms?iri=http://purl.obolibrary.org/obo/UBERON_0010314","structure with developmental contribution from neural crest")</f>
        <v/>
      </c>
      <c r="B5913" t="inlineStr">
        <is>
          <t>&lt;http://purl.obolibrary.org/obo/UBERON_0010314&gt;</t>
        </is>
      </c>
      <c r="C5913" t="inlineStr">
        <is>
          <t>r2 part of the ventral parvicellular reticular formation</t>
        </is>
      </c>
      <c r="D5913" t="inlineStr">
        <is>
          <t>&lt;http://purl.obolibrary.org/obo/DMBA_17051&gt;</t>
        </is>
      </c>
    </row>
    <row r="5914">
      <c r="A5914">
        <f>HYPERLINK("https://www.ebi.ac.uk/ols/ontologies/uberon/terms?iri=http://purl.obolibrary.org/obo/UBERON_0010314","structure with developmental contribution from neural crest")</f>
        <v/>
      </c>
      <c r="B5914" t="inlineStr">
        <is>
          <t>&lt;http://purl.obolibrary.org/obo/UBERON_0010314&gt;</t>
        </is>
      </c>
      <c r="C5914" t="inlineStr">
        <is>
          <t>A7 noradrenergic cell group</t>
        </is>
      </c>
      <c r="D5914" t="inlineStr">
        <is>
          <t>&lt;http://purl.obolibrary.org/obo/DMBA_17052&gt;</t>
        </is>
      </c>
    </row>
    <row r="5915">
      <c r="A5915">
        <f>HYPERLINK("https://www.ebi.ac.uk/ols/ontologies/uberon/terms?iri=http://purl.obolibrary.org/obo/UBERON_0010314","structure with developmental contribution from neural crest")</f>
        <v/>
      </c>
      <c r="B5915" t="inlineStr">
        <is>
          <t>&lt;http://purl.obolibrary.org/obo/UBERON_0010314&gt;</t>
        </is>
      </c>
      <c r="C5915" t="inlineStr">
        <is>
          <t>r2 basal plate</t>
        </is>
      </c>
      <c r="D5915" t="inlineStr">
        <is>
          <t>&lt;http://purl.obolibrary.org/obo/DMBA_17053&gt;</t>
        </is>
      </c>
    </row>
    <row r="5916">
      <c r="A5916">
        <f>HYPERLINK("https://www.ebi.ac.uk/ols/ontologies/uberon/terms?iri=http://purl.obolibrary.org/obo/UBERON_0010314","structure with developmental contribution from neural crest")</f>
        <v/>
      </c>
      <c r="B5916" t="inlineStr">
        <is>
          <t>&lt;http://purl.obolibrary.org/obo/UBERON_0010314&gt;</t>
        </is>
      </c>
      <c r="C5916" t="inlineStr">
        <is>
          <t>lateral part of r2B</t>
        </is>
      </c>
      <c r="D5916" t="inlineStr">
        <is>
          <t>&lt;http://purl.obolibrary.org/obo/DMBA_17054&gt;</t>
        </is>
      </c>
    </row>
    <row r="5917">
      <c r="A5917">
        <f>HYPERLINK("https://www.ebi.ac.uk/ols/ontologies/uberon/terms?iri=http://purl.obolibrary.org/obo/UBERON_0010314","structure with developmental contribution from neural crest")</f>
        <v/>
      </c>
      <c r="B5917" t="inlineStr">
        <is>
          <t>&lt;http://purl.obolibrary.org/obo/UBERON_0010314&gt;</t>
        </is>
      </c>
      <c r="C5917" t="inlineStr">
        <is>
          <t>ventricular zone of r2BL</t>
        </is>
      </c>
      <c r="D5917" t="inlineStr">
        <is>
          <t>&lt;http://purl.obolibrary.org/obo/DMBA_17055&gt;</t>
        </is>
      </c>
    </row>
    <row r="5918">
      <c r="A5918">
        <f>HYPERLINK("https://www.ebi.ac.uk/ols/ontologies/uberon/terms?iri=http://purl.obolibrary.org/obo/UBERON_0010314","structure with developmental contribution from neural crest")</f>
        <v/>
      </c>
      <c r="B5918" t="inlineStr">
        <is>
          <t>&lt;http://purl.obolibrary.org/obo/UBERON_0010314&gt;</t>
        </is>
      </c>
      <c r="C5918" t="inlineStr">
        <is>
          <t>mantle zone of r2BL</t>
        </is>
      </c>
      <c r="D5918" t="inlineStr">
        <is>
          <t>&lt;http://purl.obolibrary.org/obo/DMBA_17056&gt;</t>
        </is>
      </c>
    </row>
    <row r="5919">
      <c r="A5919">
        <f>HYPERLINK("https://www.ebi.ac.uk/ols/ontologies/uberon/terms?iri=http://purl.obolibrary.org/obo/UBERON_0010314","structure with developmental contribution from neural crest")</f>
        <v/>
      </c>
      <c r="B5919" t="inlineStr">
        <is>
          <t>&lt;http://purl.obolibrary.org/obo/UBERON_0010314&gt;</t>
        </is>
      </c>
      <c r="C5919" t="inlineStr">
        <is>
          <t>periventricular stratum of r2BL</t>
        </is>
      </c>
      <c r="D5919" t="inlineStr">
        <is>
          <t>&lt;http://purl.obolibrary.org/obo/DMBA_17057&gt;</t>
        </is>
      </c>
    </row>
    <row r="5920">
      <c r="A5920">
        <f>HYPERLINK("https://www.ebi.ac.uk/ols/ontologies/uberon/terms?iri=http://purl.obolibrary.org/obo/UBERON_0010314","structure with developmental contribution from neural crest")</f>
        <v/>
      </c>
      <c r="B5920" t="inlineStr">
        <is>
          <t>&lt;http://purl.obolibrary.org/obo/UBERON_0010314&gt;</t>
        </is>
      </c>
      <c r="C5920" t="inlineStr">
        <is>
          <t>intermediate stratum of r2BL</t>
        </is>
      </c>
      <c r="D5920" t="inlineStr">
        <is>
          <t>&lt;http://purl.obolibrary.org/obo/DMBA_17058&gt;</t>
        </is>
      </c>
    </row>
    <row r="5921">
      <c r="A5921">
        <f>HYPERLINK("https://www.ebi.ac.uk/ols/ontologies/uberon/terms?iri=http://purl.obolibrary.org/obo/UBERON_0010314","structure with developmental contribution from neural crest")</f>
        <v/>
      </c>
      <c r="B5921" t="inlineStr">
        <is>
          <t>&lt;http://purl.obolibrary.org/obo/UBERON_0010314&gt;</t>
        </is>
      </c>
      <c r="C5921" t="inlineStr">
        <is>
          <t>r2 part of nucleus subcoeruleus</t>
        </is>
      </c>
      <c r="D5921" t="inlineStr">
        <is>
          <t>&lt;http://purl.obolibrary.org/obo/DMBA_17059&gt;</t>
        </is>
      </c>
    </row>
    <row r="5922">
      <c r="A5922">
        <f>HYPERLINK("https://www.ebi.ac.uk/ols/ontologies/uberon/terms?iri=http://purl.obolibrary.org/obo/UBERON_0010314","structure with developmental contribution from neural crest")</f>
        <v/>
      </c>
      <c r="B5922" t="inlineStr">
        <is>
          <t>&lt;http://purl.obolibrary.org/obo/UBERON_0010314&gt;</t>
        </is>
      </c>
      <c r="C5922" t="inlineStr">
        <is>
          <t>r2 part of medial paralemniscal nucleus</t>
        </is>
      </c>
      <c r="D5922" t="inlineStr">
        <is>
          <t>&lt;http://purl.obolibrary.org/obo/DMBA_17060&gt;</t>
        </is>
      </c>
    </row>
    <row r="5923">
      <c r="A5923">
        <f>HYPERLINK("https://www.ebi.ac.uk/ols/ontologies/uberon/terms?iri=http://purl.obolibrary.org/obo/UBERON_0010314","structure with developmental contribution from neural crest")</f>
        <v/>
      </c>
      <c r="B5923" t="inlineStr">
        <is>
          <t>&lt;http://purl.obolibrary.org/obo/UBERON_0010314&gt;</t>
        </is>
      </c>
      <c r="C5923" t="inlineStr">
        <is>
          <t>r2 part of lateral paralemniscal nucleus</t>
        </is>
      </c>
      <c r="D5923" t="inlineStr">
        <is>
          <t>&lt;http://purl.obolibrary.org/obo/DMBA_17061&gt;</t>
        </is>
      </c>
    </row>
    <row r="5924">
      <c r="A5924">
        <f>HYPERLINK("https://www.ebi.ac.uk/ols/ontologies/uberon/terms?iri=http://purl.obolibrary.org/obo/UBERON_0010314","structure with developmental contribution from neural crest")</f>
        <v/>
      </c>
      <c r="B5924" t="inlineStr">
        <is>
          <t>&lt;http://purl.obolibrary.org/obo/UBERON_0010314&gt;</t>
        </is>
      </c>
      <c r="C5924" t="inlineStr">
        <is>
          <t>r2 part of basolateral reticular formation</t>
        </is>
      </c>
      <c r="D5924" t="inlineStr">
        <is>
          <t>&lt;http://purl.obolibrary.org/obo/DMBA_17062&gt;</t>
        </is>
      </c>
    </row>
    <row r="5925">
      <c r="A5925">
        <f>HYPERLINK("https://www.ebi.ac.uk/ols/ontologies/uberon/terms?iri=http://purl.obolibrary.org/obo/UBERON_0010314","structure with developmental contribution from neural crest")</f>
        <v/>
      </c>
      <c r="B5925" t="inlineStr">
        <is>
          <t>&lt;http://purl.obolibrary.org/obo/UBERON_0010314&gt;</t>
        </is>
      </c>
      <c r="C5925" t="inlineStr">
        <is>
          <t>superficial stratum of r2BL</t>
        </is>
      </c>
      <c r="D5925" t="inlineStr">
        <is>
          <t>&lt;http://purl.obolibrary.org/obo/DMBA_17063&gt;</t>
        </is>
      </c>
    </row>
    <row r="5926">
      <c r="A5926">
        <f>HYPERLINK("https://www.ebi.ac.uk/ols/ontologies/uberon/terms?iri=http://purl.obolibrary.org/obo/UBERON_0010314","structure with developmental contribution from neural crest")</f>
        <v/>
      </c>
      <c r="B5926" t="inlineStr">
        <is>
          <t>&lt;http://purl.obolibrary.org/obo/UBERON_0010314&gt;</t>
        </is>
      </c>
      <c r="C5926" t="inlineStr">
        <is>
          <t>r2 part of ventral lateral lemniscal nucleus</t>
        </is>
      </c>
      <c r="D5926" t="inlineStr">
        <is>
          <t>&lt;http://purl.obolibrary.org/obo/DMBA_17064&gt;</t>
        </is>
      </c>
    </row>
    <row r="5927">
      <c r="A5927">
        <f>HYPERLINK("https://www.ebi.ac.uk/ols/ontologies/uberon/terms?iri=http://purl.obolibrary.org/obo/UBERON_0010314","structure with developmental contribution from neural crest")</f>
        <v/>
      </c>
      <c r="B5927" t="inlineStr">
        <is>
          <t>&lt;http://purl.obolibrary.org/obo/UBERON_0010314&gt;</t>
        </is>
      </c>
      <c r="C5927" t="inlineStr">
        <is>
          <t>B9 serotonergic cell group</t>
        </is>
      </c>
      <c r="D5927" t="inlineStr">
        <is>
          <t>&lt;http://purl.obolibrary.org/obo/DMBA_17065&gt;</t>
        </is>
      </c>
    </row>
    <row r="5928">
      <c r="A5928">
        <f>HYPERLINK("https://www.ebi.ac.uk/ols/ontologies/uberon/terms?iri=http://purl.obolibrary.org/obo/UBERON_0010314","structure with developmental contribution from neural crest")</f>
        <v/>
      </c>
      <c r="B5928" t="inlineStr">
        <is>
          <t>&lt;http://purl.obolibrary.org/obo/UBERON_0010314&gt;</t>
        </is>
      </c>
      <c r="C5928" t="inlineStr">
        <is>
          <t>intermediate part of r2B</t>
        </is>
      </c>
      <c r="D5928" t="inlineStr">
        <is>
          <t>&lt;http://purl.obolibrary.org/obo/DMBA_17066&gt;</t>
        </is>
      </c>
    </row>
    <row r="5929">
      <c r="A5929">
        <f>HYPERLINK("https://www.ebi.ac.uk/ols/ontologies/uberon/terms?iri=http://purl.obolibrary.org/obo/UBERON_0010314","structure with developmental contribution from neural crest")</f>
        <v/>
      </c>
      <c r="B5929" t="inlineStr">
        <is>
          <t>&lt;http://purl.obolibrary.org/obo/UBERON_0010314&gt;</t>
        </is>
      </c>
      <c r="C5929" t="inlineStr">
        <is>
          <t>ventricular zone of r2BI</t>
        </is>
      </c>
      <c r="D5929" t="inlineStr">
        <is>
          <t>&lt;http://purl.obolibrary.org/obo/DMBA_17067&gt;</t>
        </is>
      </c>
    </row>
    <row r="5930">
      <c r="A5930">
        <f>HYPERLINK("https://www.ebi.ac.uk/ols/ontologies/uberon/terms?iri=http://purl.obolibrary.org/obo/UBERON_0010314","structure with developmental contribution from neural crest")</f>
        <v/>
      </c>
      <c r="B5930" t="inlineStr">
        <is>
          <t>&lt;http://purl.obolibrary.org/obo/UBERON_0010314&gt;</t>
        </is>
      </c>
      <c r="C5930" t="inlineStr">
        <is>
          <t>mantle zone of r2BI</t>
        </is>
      </c>
      <c r="D5930" t="inlineStr">
        <is>
          <t>&lt;http://purl.obolibrary.org/obo/DMBA_17068&gt;</t>
        </is>
      </c>
    </row>
    <row r="5931">
      <c r="A5931">
        <f>HYPERLINK("https://www.ebi.ac.uk/ols/ontologies/uberon/terms?iri=http://purl.obolibrary.org/obo/UBERON_0010314","structure with developmental contribution from neural crest")</f>
        <v/>
      </c>
      <c r="B5931" t="inlineStr">
        <is>
          <t>&lt;http://purl.obolibrary.org/obo/UBERON_0010314&gt;</t>
        </is>
      </c>
      <c r="C5931" t="inlineStr">
        <is>
          <t>periventricular stratum of r2BI</t>
        </is>
      </c>
      <c r="D5931" t="inlineStr">
        <is>
          <t>&lt;http://purl.obolibrary.org/obo/DMBA_17069&gt;</t>
        </is>
      </c>
    </row>
    <row r="5932">
      <c r="A5932">
        <f>HYPERLINK("https://www.ebi.ac.uk/ols/ontologies/uberon/terms?iri=http://purl.obolibrary.org/obo/UBERON_0010314","structure with developmental contribution from neural crest")</f>
        <v/>
      </c>
      <c r="B5932" t="inlineStr">
        <is>
          <t>&lt;http://purl.obolibrary.org/obo/UBERON_0010314&gt;</t>
        </is>
      </c>
      <c r="C5932" t="inlineStr">
        <is>
          <t>r2 part of central gray</t>
        </is>
      </c>
      <c r="D5932" t="inlineStr">
        <is>
          <t>&lt;http://purl.obolibrary.org/obo/DMBA_17070&gt;</t>
        </is>
      </c>
    </row>
    <row r="5933">
      <c r="A5933">
        <f>HYPERLINK("https://www.ebi.ac.uk/ols/ontologies/uberon/terms?iri=http://purl.obolibrary.org/obo/UBERON_0010314","structure with developmental contribution from neural crest")</f>
        <v/>
      </c>
      <c r="B5933" t="inlineStr">
        <is>
          <t>&lt;http://purl.obolibrary.org/obo/UBERON_0010314&gt;</t>
        </is>
      </c>
      <c r="C5933" t="inlineStr">
        <is>
          <t>r2 part of CG beta nucleus</t>
        </is>
      </c>
      <c r="D5933" t="inlineStr">
        <is>
          <t>&lt;http://purl.obolibrary.org/obo/DMBA_17071&gt;</t>
        </is>
      </c>
    </row>
    <row r="5934">
      <c r="A5934">
        <f>HYPERLINK("https://www.ebi.ac.uk/ols/ontologies/uberon/terms?iri=http://purl.obolibrary.org/obo/UBERON_0010314","structure with developmental contribution from neural crest")</f>
        <v/>
      </c>
      <c r="B5934" t="inlineStr">
        <is>
          <t>&lt;http://purl.obolibrary.org/obo/UBERON_0010314&gt;</t>
        </is>
      </c>
      <c r="C5934" t="inlineStr">
        <is>
          <t>r2 part of CG alpha nucleus</t>
        </is>
      </c>
      <c r="D5934" t="inlineStr">
        <is>
          <t>&lt;http://purl.obolibrary.org/obo/DMBA_17072&gt;</t>
        </is>
      </c>
    </row>
    <row r="5935">
      <c r="A5935">
        <f>HYPERLINK("https://www.ebi.ac.uk/ols/ontologies/uberon/terms?iri=http://purl.obolibrary.org/obo/UBERON_0010314","structure with developmental contribution from neural crest")</f>
        <v/>
      </c>
      <c r="B5935" t="inlineStr">
        <is>
          <t>&lt;http://purl.obolibrary.org/obo/UBERON_0010314&gt;</t>
        </is>
      </c>
      <c r="C5935" t="inlineStr">
        <is>
          <t>r2 part of BI intermediate zone</t>
        </is>
      </c>
      <c r="D5935" t="inlineStr">
        <is>
          <t>&lt;http://purl.obolibrary.org/obo/DMBA_17073&gt;</t>
        </is>
      </c>
    </row>
    <row r="5936">
      <c r="A5936">
        <f>HYPERLINK("https://www.ebi.ac.uk/ols/ontologies/uberon/terms?iri=http://purl.obolibrary.org/obo/UBERON_0010314","structure with developmental contribution from neural crest")</f>
        <v/>
      </c>
      <c r="B5936" t="inlineStr">
        <is>
          <t>&lt;http://purl.obolibrary.org/obo/UBERON_0010314&gt;</t>
        </is>
      </c>
      <c r="C5936" t="inlineStr">
        <is>
          <t>intermediate stratum of r2BI</t>
        </is>
      </c>
      <c r="D5936" t="inlineStr">
        <is>
          <t>&lt;http://purl.obolibrary.org/obo/DMBA_17074&gt;</t>
        </is>
      </c>
    </row>
    <row r="5937">
      <c r="A5937">
        <f>HYPERLINK("https://www.ebi.ac.uk/ols/ontologies/uberon/terms?iri=http://purl.obolibrary.org/obo/UBERON_0010314","structure with developmental contribution from neural crest")</f>
        <v/>
      </c>
      <c r="B5937" t="inlineStr">
        <is>
          <t>&lt;http://purl.obolibrary.org/obo/UBERON_0010314&gt;</t>
        </is>
      </c>
      <c r="C5937" t="inlineStr">
        <is>
          <t>dorsomedial tegmental nucleus</t>
        </is>
      </c>
      <c r="D5937" t="inlineStr">
        <is>
          <t>&lt;http://purl.obolibrary.org/obo/DMBA_17075&gt;</t>
        </is>
      </c>
    </row>
    <row r="5938">
      <c r="A5938">
        <f>HYPERLINK("https://www.ebi.ac.uk/ols/ontologies/uberon/terms?iri=http://purl.obolibrary.org/obo/UBERON_0010314","structure with developmental contribution from neural crest")</f>
        <v/>
      </c>
      <c r="B5938" t="inlineStr">
        <is>
          <t>&lt;http://purl.obolibrary.org/obo/UBERON_0010314&gt;</t>
        </is>
      </c>
      <c r="C5938" t="inlineStr">
        <is>
          <t>r2 part of basointermediate reticular formation</t>
        </is>
      </c>
      <c r="D5938" t="inlineStr">
        <is>
          <t>&lt;http://purl.obolibrary.org/obo/DMBA_17076&gt;</t>
        </is>
      </c>
    </row>
    <row r="5939">
      <c r="A5939">
        <f>HYPERLINK("https://www.ebi.ac.uk/ols/ontologies/uberon/terms?iri=http://purl.obolibrary.org/obo/UBERON_0010314","structure with developmental contribution from neural crest")</f>
        <v/>
      </c>
      <c r="B5939" t="inlineStr">
        <is>
          <t>&lt;http://purl.obolibrary.org/obo/UBERON_0010314&gt;</t>
        </is>
      </c>
      <c r="C5939" t="inlineStr">
        <is>
          <t>r2 part of paramedian raphe nucleus</t>
        </is>
      </c>
      <c r="D5939" t="inlineStr">
        <is>
          <t>&lt;http://purl.obolibrary.org/obo/DMBA_17077&gt;</t>
        </is>
      </c>
    </row>
    <row r="5940">
      <c r="A5940">
        <f>HYPERLINK("https://www.ebi.ac.uk/ols/ontologies/uberon/terms?iri=http://purl.obolibrary.org/obo/UBERON_0010314","structure with developmental contribution from neural crest")</f>
        <v/>
      </c>
      <c r="B5940" t="inlineStr">
        <is>
          <t>&lt;http://purl.obolibrary.org/obo/UBERON_0010314&gt;</t>
        </is>
      </c>
      <c r="C5940" t="inlineStr">
        <is>
          <t>superficial stratum of r2BI</t>
        </is>
      </c>
      <c r="D5940" t="inlineStr">
        <is>
          <t>&lt;http://purl.obolibrary.org/obo/DMBA_17078&gt;</t>
        </is>
      </c>
    </row>
    <row r="5941">
      <c r="A5941">
        <f>HYPERLINK("https://www.ebi.ac.uk/ols/ontologies/uberon/terms?iri=http://purl.obolibrary.org/obo/UBERON_0010314","structure with developmental contribution from neural crest")</f>
        <v/>
      </c>
      <c r="B5941" t="inlineStr">
        <is>
          <t>&lt;http://purl.obolibrary.org/obo/UBERON_0010314&gt;</t>
        </is>
      </c>
      <c r="C5941" t="inlineStr">
        <is>
          <t>medial part of r2B</t>
        </is>
      </c>
      <c r="D5941" t="inlineStr">
        <is>
          <t>&lt;http://purl.obolibrary.org/obo/DMBA_17079&gt;</t>
        </is>
      </c>
    </row>
    <row r="5942">
      <c r="A5942">
        <f>HYPERLINK("https://www.ebi.ac.uk/ols/ontologies/uberon/terms?iri=http://purl.obolibrary.org/obo/UBERON_0010314","structure with developmental contribution from neural crest")</f>
        <v/>
      </c>
      <c r="B5942" t="inlineStr">
        <is>
          <t>&lt;http://purl.obolibrary.org/obo/UBERON_0010314&gt;</t>
        </is>
      </c>
      <c r="C5942" t="inlineStr">
        <is>
          <t>ventricular zone of r2BM</t>
        </is>
      </c>
      <c r="D5942" t="inlineStr">
        <is>
          <t>&lt;http://purl.obolibrary.org/obo/DMBA_17080&gt;</t>
        </is>
      </c>
    </row>
    <row r="5943">
      <c r="A5943">
        <f>HYPERLINK("https://www.ebi.ac.uk/ols/ontologies/uberon/terms?iri=http://purl.obolibrary.org/obo/UBERON_0010314","structure with developmental contribution from neural crest")</f>
        <v/>
      </c>
      <c r="B5943" t="inlineStr">
        <is>
          <t>&lt;http://purl.obolibrary.org/obo/UBERON_0010314&gt;</t>
        </is>
      </c>
      <c r="C5943" t="inlineStr">
        <is>
          <t>mantle zone of r2BM</t>
        </is>
      </c>
      <c r="D5943" t="inlineStr">
        <is>
          <t>&lt;http://purl.obolibrary.org/obo/DMBA_17081&gt;</t>
        </is>
      </c>
    </row>
    <row r="5944">
      <c r="A5944">
        <f>HYPERLINK("https://www.ebi.ac.uk/ols/ontologies/uberon/terms?iri=http://purl.obolibrary.org/obo/UBERON_0010314","structure with developmental contribution from neural crest")</f>
        <v/>
      </c>
      <c r="B5944" t="inlineStr">
        <is>
          <t>&lt;http://purl.obolibrary.org/obo/UBERON_0010314&gt;</t>
        </is>
      </c>
      <c r="C5944" t="inlineStr">
        <is>
          <t>periventricular stratum of r2BM</t>
        </is>
      </c>
      <c r="D5944" t="inlineStr">
        <is>
          <t>&lt;http://purl.obolibrary.org/obo/DMBA_17082&gt;</t>
        </is>
      </c>
    </row>
    <row r="5945">
      <c r="A5945">
        <f>HYPERLINK("https://www.ebi.ac.uk/ols/ontologies/uberon/terms?iri=http://purl.obolibrary.org/obo/UBERON_0010314","structure with developmental contribution from neural crest")</f>
        <v/>
      </c>
      <c r="B5945" t="inlineStr">
        <is>
          <t>&lt;http://purl.obolibrary.org/obo/UBERON_0010314&gt;</t>
        </is>
      </c>
      <c r="C5945" t="inlineStr">
        <is>
          <t>posterodorsal tegmental nucleus</t>
        </is>
      </c>
      <c r="D5945" t="inlineStr">
        <is>
          <t>&lt;http://purl.obolibrary.org/obo/DMBA_17083&gt;</t>
        </is>
      </c>
    </row>
    <row r="5946">
      <c r="A5946">
        <f>HYPERLINK("https://www.ebi.ac.uk/ols/ontologies/uberon/terms?iri=http://purl.obolibrary.org/obo/UBERON_0010314","structure with developmental contribution from neural crest")</f>
        <v/>
      </c>
      <c r="B5946" t="inlineStr">
        <is>
          <t>&lt;http://purl.obolibrary.org/obo/UBERON_0010314&gt;</t>
        </is>
      </c>
      <c r="C5946" t="inlineStr">
        <is>
          <t>nucleus incertus</t>
        </is>
      </c>
      <c r="D5946" t="inlineStr">
        <is>
          <t>&lt;http://purl.obolibrary.org/obo/DMBA_17084&gt;</t>
        </is>
      </c>
    </row>
    <row r="5947">
      <c r="A5947">
        <f>HYPERLINK("https://www.ebi.ac.uk/ols/ontologies/uberon/terms?iri=http://purl.obolibrary.org/obo/UBERON_0010314","structure with developmental contribution from neural crest")</f>
        <v/>
      </c>
      <c r="B5947" t="inlineStr">
        <is>
          <t>&lt;http://purl.obolibrary.org/obo/UBERON_0010314&gt;</t>
        </is>
      </c>
      <c r="C5947" t="inlineStr">
        <is>
          <t>intermediate stratum of r2BM</t>
        </is>
      </c>
      <c r="D5947" t="inlineStr">
        <is>
          <t>&lt;http://purl.obolibrary.org/obo/DMBA_17085&gt;</t>
        </is>
      </c>
    </row>
    <row r="5948">
      <c r="A5948">
        <f>HYPERLINK("https://www.ebi.ac.uk/ols/ontologies/uberon/terms?iri=http://purl.obolibrary.org/obo/UBERON_0010314","structure with developmental contribution from neural crest")</f>
        <v/>
      </c>
      <c r="B5948" t="inlineStr">
        <is>
          <t>&lt;http://purl.obolibrary.org/obo/UBERON_0010314&gt;</t>
        </is>
      </c>
      <c r="C5948" t="inlineStr">
        <is>
          <t>r2 part of basomedial reticular formation</t>
        </is>
      </c>
      <c r="D5948" t="inlineStr">
        <is>
          <t>&lt;http://purl.obolibrary.org/obo/DMBA_17086&gt;</t>
        </is>
      </c>
    </row>
    <row r="5949">
      <c r="A5949">
        <f>HYPERLINK("https://www.ebi.ac.uk/ols/ontologies/uberon/terms?iri=http://purl.obolibrary.org/obo/UBERON_0010314","structure with developmental contribution from neural crest")</f>
        <v/>
      </c>
      <c r="B5949" t="inlineStr">
        <is>
          <t>&lt;http://purl.obolibrary.org/obo/UBERON_0010314&gt;</t>
        </is>
      </c>
      <c r="C5949" t="inlineStr">
        <is>
          <t>r2 part of prepontine raphe nucleus</t>
        </is>
      </c>
      <c r="D5949" t="inlineStr">
        <is>
          <t>&lt;http://purl.obolibrary.org/obo/DMBA_17087&gt;</t>
        </is>
      </c>
    </row>
    <row r="5950">
      <c r="A5950">
        <f>HYPERLINK("https://www.ebi.ac.uk/ols/ontologies/uberon/terms?iri=http://purl.obolibrary.org/obo/UBERON_0010314","structure with developmental contribution from neural crest")</f>
        <v/>
      </c>
      <c r="B5950" t="inlineStr">
        <is>
          <t>&lt;http://purl.obolibrary.org/obo/UBERON_0010314&gt;</t>
        </is>
      </c>
      <c r="C5950" t="inlineStr">
        <is>
          <t>r2 part of median raphe nucleus</t>
        </is>
      </c>
      <c r="D5950" t="inlineStr">
        <is>
          <t>&lt;http://purl.obolibrary.org/obo/DMBA_17088&gt;</t>
        </is>
      </c>
    </row>
    <row r="5951">
      <c r="A5951">
        <f>HYPERLINK("https://www.ebi.ac.uk/ols/ontologies/uberon/terms?iri=http://purl.obolibrary.org/obo/UBERON_0010314","structure with developmental contribution from neural crest")</f>
        <v/>
      </c>
      <c r="B5951" t="inlineStr">
        <is>
          <t>&lt;http://purl.obolibrary.org/obo/UBERON_0010314&gt;</t>
        </is>
      </c>
      <c r="C5951" t="inlineStr">
        <is>
          <t>superficial stratum of r2BM</t>
        </is>
      </c>
      <c r="D5951" t="inlineStr">
        <is>
          <t>&lt;http://purl.obolibrary.org/obo/DMBA_17089&gt;</t>
        </is>
      </c>
    </row>
    <row r="5952">
      <c r="A5952">
        <f>HYPERLINK("https://www.ebi.ac.uk/ols/ontologies/uberon/terms?iri=http://purl.obolibrary.org/obo/UBERON_0010314","structure with developmental contribution from neural crest")</f>
        <v/>
      </c>
      <c r="B5952" t="inlineStr">
        <is>
          <t>&lt;http://purl.obolibrary.org/obo/UBERON_0010314&gt;</t>
        </is>
      </c>
      <c r="C5952" t="inlineStr">
        <is>
          <t>rostromedial tegmental nucleus</t>
        </is>
      </c>
      <c r="D5952" t="inlineStr">
        <is>
          <t>&lt;http://purl.obolibrary.org/obo/DMBA_17090&gt;</t>
        </is>
      </c>
    </row>
    <row r="5953">
      <c r="A5953">
        <f>HYPERLINK("https://www.ebi.ac.uk/ols/ontologies/uberon/terms?iri=http://purl.obolibrary.org/obo/UBERON_0010314","structure with developmental contribution from neural crest")</f>
        <v/>
      </c>
      <c r="B5953" t="inlineStr">
        <is>
          <t>&lt;http://purl.obolibrary.org/obo/UBERON_0010314&gt;</t>
        </is>
      </c>
      <c r="C5953" t="inlineStr">
        <is>
          <t>r2 floor plate</t>
        </is>
      </c>
      <c r="D5953" t="inlineStr">
        <is>
          <t>&lt;http://purl.obolibrary.org/obo/DMBA_17091&gt;</t>
        </is>
      </c>
    </row>
    <row r="5954">
      <c r="A5954">
        <f>HYPERLINK("https://www.ebi.ac.uk/ols/ontologies/uberon/terms?iri=http://purl.obolibrary.org/obo/UBERON_0010314","structure with developmental contribution from neural crest")</f>
        <v/>
      </c>
      <c r="B5954" t="inlineStr">
        <is>
          <t>&lt;http://purl.obolibrary.org/obo/UBERON_0010314&gt;</t>
        </is>
      </c>
      <c r="C5954" t="inlineStr">
        <is>
          <t>pontine hindbrain</t>
        </is>
      </c>
      <c r="D5954" t="inlineStr">
        <is>
          <t>&lt;http://purl.obolibrary.org/obo/DMBA_17092&gt;</t>
        </is>
      </c>
    </row>
    <row r="5955">
      <c r="A5955">
        <f>HYPERLINK("https://www.ebi.ac.uk/ols/ontologies/uberon/terms?iri=http://purl.obolibrary.org/obo/UBERON_0010314","structure with developmental contribution from neural crest")</f>
        <v/>
      </c>
      <c r="B5955" t="inlineStr">
        <is>
          <t>&lt;http://purl.obolibrary.org/obo/UBERON_0010314&gt;</t>
        </is>
      </c>
      <c r="C5955" t="inlineStr">
        <is>
          <t>r3 roof plate</t>
        </is>
      </c>
      <c r="D5955" t="inlineStr">
        <is>
          <t>&lt;http://purl.obolibrary.org/obo/DMBA_17094&gt;</t>
        </is>
      </c>
    </row>
    <row r="5956">
      <c r="A5956">
        <f>HYPERLINK("https://www.ebi.ac.uk/ols/ontologies/uberon/terms?iri=http://purl.obolibrary.org/obo/UBERON_0010314","structure with developmental contribution from neural crest")</f>
        <v/>
      </c>
      <c r="B5956" t="inlineStr">
        <is>
          <t>&lt;http://purl.obolibrary.org/obo/UBERON_0010314&gt;</t>
        </is>
      </c>
      <c r="C5956" t="inlineStr">
        <is>
          <t>r3 alar plate</t>
        </is>
      </c>
      <c r="D5956" t="inlineStr">
        <is>
          <t>&lt;http://purl.obolibrary.org/obo/DMBA_17095&gt;</t>
        </is>
      </c>
    </row>
    <row r="5957">
      <c r="A5957">
        <f>HYPERLINK("https://www.ebi.ac.uk/ols/ontologies/uberon/terms?iri=http://purl.obolibrary.org/obo/UBERON_0010314","structure with developmental contribution from neural crest")</f>
        <v/>
      </c>
      <c r="B5957" t="inlineStr">
        <is>
          <t>&lt;http://purl.obolibrary.org/obo/UBERON_0010314&gt;</t>
        </is>
      </c>
      <c r="C5957" t="inlineStr">
        <is>
          <t>r3 part of cochlear sensory column</t>
        </is>
      </c>
      <c r="D5957" t="inlineStr">
        <is>
          <t>&lt;http://purl.obolibrary.org/obo/DMBA_17096&gt;</t>
        </is>
      </c>
    </row>
    <row r="5958">
      <c r="A5958">
        <f>HYPERLINK("https://www.ebi.ac.uk/ols/ontologies/uberon/terms?iri=http://purl.obolibrary.org/obo/UBERON_0010314","structure with developmental contribution from neural crest")</f>
        <v/>
      </c>
      <c r="B5958" t="inlineStr">
        <is>
          <t>&lt;http://purl.obolibrary.org/obo/UBERON_0010314&gt;</t>
        </is>
      </c>
      <c r="C5958" t="inlineStr">
        <is>
          <t>ventricular zone of r3Co</t>
        </is>
      </c>
      <c r="D5958" t="inlineStr">
        <is>
          <t>&lt;http://purl.obolibrary.org/obo/DMBA_17097&gt;</t>
        </is>
      </c>
    </row>
    <row r="5959">
      <c r="A5959">
        <f>HYPERLINK("https://www.ebi.ac.uk/ols/ontologies/uberon/terms?iri=http://purl.obolibrary.org/obo/UBERON_0010314","structure with developmental contribution from neural crest")</f>
        <v/>
      </c>
      <c r="B5959" t="inlineStr">
        <is>
          <t>&lt;http://purl.obolibrary.org/obo/UBERON_0010314&gt;</t>
        </is>
      </c>
      <c r="C5959" t="inlineStr">
        <is>
          <t>mantle zone of r3Co</t>
        </is>
      </c>
      <c r="D5959" t="inlineStr">
        <is>
          <t>&lt;http://purl.obolibrary.org/obo/DMBA_17098&gt;</t>
        </is>
      </c>
    </row>
    <row r="5960">
      <c r="A5960">
        <f>HYPERLINK("https://www.ebi.ac.uk/ols/ontologies/uberon/terms?iri=http://purl.obolibrary.org/obo/UBERON_0010314","structure with developmental contribution from neural crest")</f>
        <v/>
      </c>
      <c r="B5960" t="inlineStr">
        <is>
          <t>&lt;http://purl.obolibrary.org/obo/UBERON_0010314&gt;</t>
        </is>
      </c>
      <c r="C5960" t="inlineStr">
        <is>
          <t>r3 part of dorsal cochlear nucleus</t>
        </is>
      </c>
      <c r="D5960" t="inlineStr">
        <is>
          <t>&lt;http://purl.obolibrary.org/obo/DMBA_17099&gt;</t>
        </is>
      </c>
    </row>
    <row r="5961">
      <c r="A5961">
        <f>HYPERLINK("https://www.ebi.ac.uk/ols/ontologies/uberon/terms?iri=http://purl.obolibrary.org/obo/UBERON_0010314","structure with developmental contribution from neural crest")</f>
        <v/>
      </c>
      <c r="B5961" t="inlineStr">
        <is>
          <t>&lt;http://purl.obolibrary.org/obo/UBERON_0010314&gt;</t>
        </is>
      </c>
      <c r="C5961" t="inlineStr">
        <is>
          <t>r3 part of anteroventral cochlear nucleus</t>
        </is>
      </c>
      <c r="D5961" t="inlineStr">
        <is>
          <t>&lt;http://purl.obolibrary.org/obo/DMBA_17100&gt;</t>
        </is>
      </c>
    </row>
    <row r="5962">
      <c r="A5962">
        <f>HYPERLINK("https://www.ebi.ac.uk/ols/ontologies/uberon/terms?iri=http://purl.obolibrary.org/obo/UBERON_0010314","structure with developmental contribution from neural crest")</f>
        <v/>
      </c>
      <c r="B5962" t="inlineStr">
        <is>
          <t>&lt;http://purl.obolibrary.org/obo/UBERON_0010314&gt;</t>
        </is>
      </c>
      <c r="C5962" t="inlineStr">
        <is>
          <t>r3 part of vestibular sensory column</t>
        </is>
      </c>
      <c r="D5962" t="inlineStr">
        <is>
          <t>&lt;http://purl.obolibrary.org/obo/DMBA_17101&gt;</t>
        </is>
      </c>
    </row>
    <row r="5963">
      <c r="A5963">
        <f>HYPERLINK("https://www.ebi.ac.uk/ols/ontologies/uberon/terms?iri=http://purl.obolibrary.org/obo/UBERON_0010314","structure with developmental contribution from neural crest")</f>
        <v/>
      </c>
      <c r="B5963" t="inlineStr">
        <is>
          <t>&lt;http://purl.obolibrary.org/obo/UBERON_0010314&gt;</t>
        </is>
      </c>
      <c r="C5963" t="inlineStr">
        <is>
          <t>ventricular zone of r3Ve</t>
        </is>
      </c>
      <c r="D5963" t="inlineStr">
        <is>
          <t>&lt;http://purl.obolibrary.org/obo/DMBA_17102&gt;</t>
        </is>
      </c>
    </row>
    <row r="5964">
      <c r="A5964">
        <f>HYPERLINK("https://www.ebi.ac.uk/ols/ontologies/uberon/terms?iri=http://purl.obolibrary.org/obo/UBERON_0010314","structure with developmental contribution from neural crest")</f>
        <v/>
      </c>
      <c r="B5964" t="inlineStr">
        <is>
          <t>&lt;http://purl.obolibrary.org/obo/UBERON_0010314&gt;</t>
        </is>
      </c>
      <c r="C5964" t="inlineStr">
        <is>
          <t>mantle zone of r3Ve</t>
        </is>
      </c>
      <c r="D5964" t="inlineStr">
        <is>
          <t>&lt;http://purl.obolibrary.org/obo/DMBA_17103&gt;</t>
        </is>
      </c>
    </row>
    <row r="5965">
      <c r="A5965">
        <f>HYPERLINK("https://www.ebi.ac.uk/ols/ontologies/uberon/terms?iri=http://purl.obolibrary.org/obo/UBERON_0010314","structure with developmental contribution from neural crest")</f>
        <v/>
      </c>
      <c r="B5965" t="inlineStr">
        <is>
          <t>&lt;http://purl.obolibrary.org/obo/UBERON_0010314&gt;</t>
        </is>
      </c>
      <c r="C5965" t="inlineStr">
        <is>
          <t>r3 part of lateral vestibular nucleus</t>
        </is>
      </c>
      <c r="D5965" t="inlineStr">
        <is>
          <t>&lt;http://purl.obolibrary.org/obo/DMBA_17104&gt;</t>
        </is>
      </c>
    </row>
    <row r="5966">
      <c r="A5966">
        <f>HYPERLINK("https://www.ebi.ac.uk/ols/ontologies/uberon/terms?iri=http://purl.obolibrary.org/obo/UBERON_0010314","structure with developmental contribution from neural crest")</f>
        <v/>
      </c>
      <c r="B5966" t="inlineStr">
        <is>
          <t>&lt;http://purl.obolibrary.org/obo/UBERON_0010314&gt;</t>
        </is>
      </c>
      <c r="C5966" t="inlineStr">
        <is>
          <t>r3 part of magnocellular medial vestibular nucleus</t>
        </is>
      </c>
      <c r="D5966" t="inlineStr">
        <is>
          <t>&lt;http://purl.obolibrary.org/obo/DMBA_17105&gt;</t>
        </is>
      </c>
    </row>
    <row r="5967">
      <c r="A5967">
        <f>HYPERLINK("https://www.ebi.ac.uk/ols/ontologies/uberon/terms?iri=http://purl.obolibrary.org/obo/UBERON_0010314","structure with developmental contribution from neural crest")</f>
        <v/>
      </c>
      <c r="B5967" t="inlineStr">
        <is>
          <t>&lt;http://purl.obolibrary.org/obo/UBERON_0010314&gt;</t>
        </is>
      </c>
      <c r="C5967" t="inlineStr">
        <is>
          <t>r3 part of parvicellular medial vestibular nucleus</t>
        </is>
      </c>
      <c r="D5967" t="inlineStr">
        <is>
          <t>&lt;http://purl.obolibrary.org/obo/DMBA_17106&gt;</t>
        </is>
      </c>
    </row>
    <row r="5968">
      <c r="A5968">
        <f>HYPERLINK("https://www.ebi.ac.uk/ols/ontologies/uberon/terms?iri=http://purl.obolibrary.org/obo/UBERON_0010314","structure with developmental contribution from neural crest")</f>
        <v/>
      </c>
      <c r="B5968" t="inlineStr">
        <is>
          <t>&lt;http://purl.obolibrary.org/obo/UBERON_0010314&gt;</t>
        </is>
      </c>
      <c r="C5968" t="inlineStr">
        <is>
          <t>r3 part of trigeminal sensory column</t>
        </is>
      </c>
      <c r="D5968" t="inlineStr">
        <is>
          <t>&lt;http://purl.obolibrary.org/obo/DMBA_17107&gt;</t>
        </is>
      </c>
    </row>
    <row r="5969">
      <c r="A5969">
        <f>HYPERLINK("https://www.ebi.ac.uk/ols/ontologies/uberon/terms?iri=http://purl.obolibrary.org/obo/UBERON_0010314","structure with developmental contribution from neural crest")</f>
        <v/>
      </c>
      <c r="B5969" t="inlineStr">
        <is>
          <t>&lt;http://purl.obolibrary.org/obo/UBERON_0010314&gt;</t>
        </is>
      </c>
      <c r="C5969" t="inlineStr">
        <is>
          <t>ventricular zone of r3Tr</t>
        </is>
      </c>
      <c r="D5969" t="inlineStr">
        <is>
          <t>&lt;http://purl.obolibrary.org/obo/DMBA_17108&gt;</t>
        </is>
      </c>
    </row>
    <row r="5970">
      <c r="A5970">
        <f>HYPERLINK("https://www.ebi.ac.uk/ols/ontologies/uberon/terms?iri=http://purl.obolibrary.org/obo/UBERON_0010314","structure with developmental contribution from neural crest")</f>
        <v/>
      </c>
      <c r="B5970" t="inlineStr">
        <is>
          <t>&lt;http://purl.obolibrary.org/obo/UBERON_0010314&gt;</t>
        </is>
      </c>
      <c r="C5970" t="inlineStr">
        <is>
          <t>mantle zone of r3Tr</t>
        </is>
      </c>
      <c r="D5970" t="inlineStr">
        <is>
          <t>&lt;http://purl.obolibrary.org/obo/DMBA_17109&gt;</t>
        </is>
      </c>
    </row>
    <row r="5971">
      <c r="A5971">
        <f>HYPERLINK("https://www.ebi.ac.uk/ols/ontologies/uberon/terms?iri=http://purl.obolibrary.org/obo/UBERON_0010314","structure with developmental contribution from neural crest")</f>
        <v/>
      </c>
      <c r="B5971" t="inlineStr">
        <is>
          <t>&lt;http://purl.obolibrary.org/obo/UBERON_0010314&gt;</t>
        </is>
      </c>
      <c r="C5971" t="inlineStr">
        <is>
          <t>r3 part of spinal trigeminal sensory column, oral part</t>
        </is>
      </c>
      <c r="D5971" t="inlineStr">
        <is>
          <t>&lt;http://purl.obolibrary.org/obo/DMBA_17110&gt;</t>
        </is>
      </c>
    </row>
    <row r="5972">
      <c r="A5972">
        <f>HYPERLINK("https://www.ebi.ac.uk/ols/ontologies/uberon/terms?iri=http://purl.obolibrary.org/obo/UBERON_0010314","structure with developmental contribution from neural crest")</f>
        <v/>
      </c>
      <c r="B5972" t="inlineStr">
        <is>
          <t>&lt;http://purl.obolibrary.org/obo/UBERON_0010314&gt;</t>
        </is>
      </c>
      <c r="C5972" t="inlineStr">
        <is>
          <t>r3 part of trigeminal transition zone</t>
        </is>
      </c>
      <c r="D5972" t="inlineStr">
        <is>
          <t>&lt;http://purl.obolibrary.org/obo/DMBA_17111&gt;</t>
        </is>
      </c>
    </row>
    <row r="5973">
      <c r="A5973">
        <f>HYPERLINK("https://www.ebi.ac.uk/ols/ontologies/uberon/terms?iri=http://purl.obolibrary.org/obo/UBERON_0010314","structure with developmental contribution from neural crest")</f>
        <v/>
      </c>
      <c r="B5973" t="inlineStr">
        <is>
          <t>&lt;http://purl.obolibrary.org/obo/UBERON_0010314&gt;</t>
        </is>
      </c>
      <c r="C5973" t="inlineStr">
        <is>
          <t>r3 part of dorsal parvicellular reticular formation</t>
        </is>
      </c>
      <c r="D5973" t="inlineStr">
        <is>
          <t>&lt;http://purl.obolibrary.org/obo/DMBA_17112&gt;</t>
        </is>
      </c>
    </row>
    <row r="5974">
      <c r="A5974">
        <f>HYPERLINK("https://www.ebi.ac.uk/ols/ontologies/uberon/terms?iri=http://purl.obolibrary.org/obo/UBERON_0010314","structure with developmental contribution from neural crest")</f>
        <v/>
      </c>
      <c r="B5974" t="inlineStr">
        <is>
          <t>&lt;http://purl.obolibrary.org/obo/UBERON_0010314&gt;</t>
        </is>
      </c>
      <c r="C5974" t="inlineStr">
        <is>
          <t>liminal part of r3 alar plate</t>
        </is>
      </c>
      <c r="D5974" t="inlineStr">
        <is>
          <t>&lt;http://purl.obolibrary.org/obo/DMBA_17113&gt;</t>
        </is>
      </c>
    </row>
    <row r="5975">
      <c r="A5975">
        <f>HYPERLINK("https://www.ebi.ac.uk/ols/ontologies/uberon/terms?iri=http://purl.obolibrary.org/obo/UBERON_0010314","structure with developmental contribution from neural crest")</f>
        <v/>
      </c>
      <c r="B5975" t="inlineStr">
        <is>
          <t>&lt;http://purl.obolibrary.org/obo/UBERON_0010314&gt;</t>
        </is>
      </c>
      <c r="C5975" t="inlineStr">
        <is>
          <t>ventricular zone of r3Lim</t>
        </is>
      </c>
      <c r="D5975" t="inlineStr">
        <is>
          <t>&lt;http://purl.obolibrary.org/obo/DMBA_17114&gt;</t>
        </is>
      </c>
    </row>
    <row r="5976">
      <c r="A5976">
        <f>HYPERLINK("https://www.ebi.ac.uk/ols/ontologies/uberon/terms?iri=http://purl.obolibrary.org/obo/UBERON_0010314","structure with developmental contribution from neural crest")</f>
        <v/>
      </c>
      <c r="B5976" t="inlineStr">
        <is>
          <t>&lt;http://purl.obolibrary.org/obo/UBERON_0010314&gt;</t>
        </is>
      </c>
      <c r="C5976" t="inlineStr">
        <is>
          <t>mantle zone of r3Lim</t>
        </is>
      </c>
      <c r="D5976" t="inlineStr">
        <is>
          <t>&lt;http://purl.obolibrary.org/obo/DMBA_17115&gt;</t>
        </is>
      </c>
    </row>
    <row r="5977">
      <c r="A5977">
        <f>HYPERLINK("https://www.ebi.ac.uk/ols/ontologies/uberon/terms?iri=http://purl.obolibrary.org/obo/UBERON_0010314","structure with developmental contribution from neural crest")</f>
        <v/>
      </c>
      <c r="B5977" t="inlineStr">
        <is>
          <t>&lt;http://purl.obolibrary.org/obo/UBERON_0010314&gt;</t>
        </is>
      </c>
      <c r="C5977" t="inlineStr">
        <is>
          <t>r3 part of the trigeminal motor nucleus</t>
        </is>
      </c>
      <c r="D5977" t="inlineStr">
        <is>
          <t>&lt;http://purl.obolibrary.org/obo/DMBA_17116&gt;</t>
        </is>
      </c>
    </row>
    <row r="5978">
      <c r="A5978">
        <f>HYPERLINK("https://www.ebi.ac.uk/ols/ontologies/uberon/terms?iri=http://purl.obolibrary.org/obo/UBERON_0010314","structure with developmental contribution from neural crest")</f>
        <v/>
      </c>
      <c r="B5978" t="inlineStr">
        <is>
          <t>&lt;http://purl.obolibrary.org/obo/UBERON_0010314&gt;</t>
        </is>
      </c>
      <c r="C5978" t="inlineStr">
        <is>
          <t>anterior digastric muscle trigeminal motor cell group</t>
        </is>
      </c>
      <c r="D5978" t="inlineStr">
        <is>
          <t>&lt;http://purl.obolibrary.org/obo/DMBA_17117&gt;</t>
        </is>
      </c>
    </row>
    <row r="5979">
      <c r="A5979">
        <f>HYPERLINK("https://www.ebi.ac.uk/ols/ontologies/uberon/terms?iri=http://purl.obolibrary.org/obo/UBERON_0010314","structure with developmental contribution from neural crest")</f>
        <v/>
      </c>
      <c r="B5979" t="inlineStr">
        <is>
          <t>&lt;http://purl.obolibrary.org/obo/UBERON_0010314&gt;</t>
        </is>
      </c>
      <c r="C5979" t="inlineStr">
        <is>
          <t>r3 part of ventral lateral lemniscal nucleus</t>
        </is>
      </c>
      <c r="D5979" t="inlineStr">
        <is>
          <t>&lt;http://purl.obolibrary.org/obo/DMBA_17118&gt;</t>
        </is>
      </c>
    </row>
    <row r="5980">
      <c r="A5980">
        <f>HYPERLINK("https://www.ebi.ac.uk/ols/ontologies/uberon/terms?iri=http://purl.obolibrary.org/obo/UBERON_0010314","structure with developmental contribution from neural crest")</f>
        <v/>
      </c>
      <c r="B5980" t="inlineStr">
        <is>
          <t>&lt;http://purl.obolibrary.org/obo/UBERON_0010314&gt;</t>
        </is>
      </c>
      <c r="C5980" t="inlineStr">
        <is>
          <t>r3 part of medial paralemniscal nucleus</t>
        </is>
      </c>
      <c r="D5980" t="inlineStr">
        <is>
          <t>&lt;http://purl.obolibrary.org/obo/DMBA_17119&gt;</t>
        </is>
      </c>
    </row>
    <row r="5981">
      <c r="A5981">
        <f>HYPERLINK("https://www.ebi.ac.uk/ols/ontologies/uberon/terms?iri=http://purl.obolibrary.org/obo/UBERON_0010314","structure with developmental contribution from neural crest")</f>
        <v/>
      </c>
      <c r="B5981" t="inlineStr">
        <is>
          <t>&lt;http://purl.obolibrary.org/obo/UBERON_0010314&gt;</t>
        </is>
      </c>
      <c r="C5981" t="inlineStr">
        <is>
          <t>r3 part of lateral paralemniscal nucleus</t>
        </is>
      </c>
      <c r="D5981" t="inlineStr">
        <is>
          <t>&lt;http://purl.obolibrary.org/obo/DMBA_17120&gt;</t>
        </is>
      </c>
    </row>
    <row r="5982">
      <c r="A5982">
        <f>HYPERLINK("https://www.ebi.ac.uk/ols/ontologies/uberon/terms?iri=http://purl.obolibrary.org/obo/UBERON_0010314","structure with developmental contribution from neural crest")</f>
        <v/>
      </c>
      <c r="B5982" t="inlineStr">
        <is>
          <t>&lt;http://purl.obolibrary.org/obo/UBERON_0010314&gt;</t>
        </is>
      </c>
      <c r="C5982" t="inlineStr">
        <is>
          <t>r3 part of ventral parvicellular reticular formation</t>
        </is>
      </c>
      <c r="D5982" t="inlineStr">
        <is>
          <t>&lt;http://purl.obolibrary.org/obo/DMBA_17121&gt;</t>
        </is>
      </c>
    </row>
    <row r="5983">
      <c r="A5983">
        <f>HYPERLINK("https://www.ebi.ac.uk/ols/ontologies/uberon/terms?iri=http://purl.obolibrary.org/obo/UBERON_0010314","structure with developmental contribution from neural crest")</f>
        <v/>
      </c>
      <c r="B5983" t="inlineStr">
        <is>
          <t>&lt;http://purl.obolibrary.org/obo/UBERON_0010314&gt;</t>
        </is>
      </c>
      <c r="C5983" t="inlineStr">
        <is>
          <t>r3 liminal central gray</t>
        </is>
      </c>
      <c r="D5983" t="inlineStr">
        <is>
          <t>&lt;http://purl.obolibrary.org/obo/DMBA_17122&gt;</t>
        </is>
      </c>
    </row>
    <row r="5984">
      <c r="A5984">
        <f>HYPERLINK("https://www.ebi.ac.uk/ols/ontologies/uberon/terms?iri=http://purl.obolibrary.org/obo/UBERON_0010314","structure with developmental contribution from neural crest")</f>
        <v/>
      </c>
      <c r="B5984" t="inlineStr">
        <is>
          <t>&lt;http://purl.obolibrary.org/obo/UBERON_0010314&gt;</t>
        </is>
      </c>
      <c r="C5984" t="inlineStr">
        <is>
          <t>r3 basal plate</t>
        </is>
      </c>
      <c r="D5984" t="inlineStr">
        <is>
          <t>&lt;http://purl.obolibrary.org/obo/DMBA_17123&gt;</t>
        </is>
      </c>
    </row>
    <row r="5985">
      <c r="A5985">
        <f>HYPERLINK("https://www.ebi.ac.uk/ols/ontologies/uberon/terms?iri=http://purl.obolibrary.org/obo/UBERON_0010314","structure with developmental contribution from neural crest")</f>
        <v/>
      </c>
      <c r="B5985" t="inlineStr">
        <is>
          <t>&lt;http://purl.obolibrary.org/obo/UBERON_0010314&gt;</t>
        </is>
      </c>
      <c r="C5985" t="inlineStr">
        <is>
          <t>lateral part of r3B</t>
        </is>
      </c>
      <c r="D5985" t="inlineStr">
        <is>
          <t>&lt;http://purl.obolibrary.org/obo/DMBA_17124&gt;</t>
        </is>
      </c>
    </row>
    <row r="5986">
      <c r="A5986">
        <f>HYPERLINK("https://www.ebi.ac.uk/ols/ontologies/uberon/terms?iri=http://purl.obolibrary.org/obo/UBERON_0010314","structure with developmental contribution from neural crest")</f>
        <v/>
      </c>
      <c r="B5986" t="inlineStr">
        <is>
          <t>&lt;http://purl.obolibrary.org/obo/UBERON_0010314&gt;</t>
        </is>
      </c>
      <c r="C5986" t="inlineStr">
        <is>
          <t>ventricular zone of r3BL</t>
        </is>
      </c>
      <c r="D5986" t="inlineStr">
        <is>
          <t>&lt;http://purl.obolibrary.org/obo/DMBA_17125&gt;</t>
        </is>
      </c>
    </row>
    <row r="5987">
      <c r="A5987">
        <f>HYPERLINK("https://www.ebi.ac.uk/ols/ontologies/uberon/terms?iri=http://purl.obolibrary.org/obo/UBERON_0010314","structure with developmental contribution from neural crest")</f>
        <v/>
      </c>
      <c r="B5987" t="inlineStr">
        <is>
          <t>&lt;http://purl.obolibrary.org/obo/UBERON_0010314&gt;</t>
        </is>
      </c>
      <c r="C5987" t="inlineStr">
        <is>
          <t>mantle zone of r3BL</t>
        </is>
      </c>
      <c r="D5987" t="inlineStr">
        <is>
          <t>&lt;http://purl.obolibrary.org/obo/DMBA_17126&gt;</t>
        </is>
      </c>
    </row>
    <row r="5988">
      <c r="A5988">
        <f>HYPERLINK("https://www.ebi.ac.uk/ols/ontologies/uberon/terms?iri=http://purl.obolibrary.org/obo/UBERON_0010314","structure with developmental contribution from neural crest")</f>
        <v/>
      </c>
      <c r="B5988" t="inlineStr">
        <is>
          <t>&lt;http://purl.obolibrary.org/obo/UBERON_0010314&gt;</t>
        </is>
      </c>
      <c r="C5988" t="inlineStr">
        <is>
          <t>periventricular stratum of r3BL</t>
        </is>
      </c>
      <c r="D5988" t="inlineStr">
        <is>
          <t>&lt;http://purl.obolibrary.org/obo/DMBA_17127&gt;</t>
        </is>
      </c>
    </row>
    <row r="5989">
      <c r="A5989">
        <f>HYPERLINK("https://www.ebi.ac.uk/ols/ontologies/uberon/terms?iri=http://purl.obolibrary.org/obo/UBERON_0010314","structure with developmental contribution from neural crest")</f>
        <v/>
      </c>
      <c r="B5989" t="inlineStr">
        <is>
          <t>&lt;http://purl.obolibrary.org/obo/UBERON_0010314&gt;</t>
        </is>
      </c>
      <c r="C5989" t="inlineStr">
        <is>
          <t>r3 part of basolateral central gray</t>
        </is>
      </c>
      <c r="D5989" t="inlineStr">
        <is>
          <t>&lt;http://purl.obolibrary.org/obo/DMBA_17128&gt;</t>
        </is>
      </c>
    </row>
    <row r="5990">
      <c r="A5990">
        <f>HYPERLINK("https://www.ebi.ac.uk/ols/ontologies/uberon/terms?iri=http://purl.obolibrary.org/obo/UBERON_0010314","structure with developmental contribution from neural crest")</f>
        <v/>
      </c>
      <c r="B5990" t="inlineStr">
        <is>
          <t>&lt;http://purl.obolibrary.org/obo/UBERON_0010314&gt;</t>
        </is>
      </c>
      <c r="C5990" t="inlineStr">
        <is>
          <t>intermediate stratum of r3BL</t>
        </is>
      </c>
      <c r="D5990" t="inlineStr">
        <is>
          <t>&lt;http://purl.obolibrary.org/obo/DMBA_17129&gt;</t>
        </is>
      </c>
    </row>
    <row r="5991">
      <c r="A5991">
        <f>HYPERLINK("https://www.ebi.ac.uk/ols/ontologies/uberon/terms?iri=http://purl.obolibrary.org/obo/UBERON_0010314","structure with developmental contribution from neural crest")</f>
        <v/>
      </c>
      <c r="B5991" t="inlineStr">
        <is>
          <t>&lt;http://purl.obolibrary.org/obo/UBERON_0010314&gt;</t>
        </is>
      </c>
      <c r="C5991" t="inlineStr">
        <is>
          <t>r3 part of basolateral reticular formation</t>
        </is>
      </c>
      <c r="D5991" t="inlineStr">
        <is>
          <t>&lt;http://purl.obolibrary.org/obo/DMBA_17130&gt;</t>
        </is>
      </c>
    </row>
    <row r="5992">
      <c r="A5992">
        <f>HYPERLINK("https://www.ebi.ac.uk/ols/ontologies/uberon/terms?iri=http://purl.obolibrary.org/obo/UBERON_0010314","structure with developmental contribution from neural crest")</f>
        <v/>
      </c>
      <c r="B5992" t="inlineStr">
        <is>
          <t>&lt;http://purl.obolibrary.org/obo/UBERON_0010314&gt;</t>
        </is>
      </c>
      <c r="C5992" t="inlineStr">
        <is>
          <t>superficial stratum of r3BL</t>
        </is>
      </c>
      <c r="D5992" t="inlineStr">
        <is>
          <t>&lt;http://purl.obolibrary.org/obo/DMBA_17131&gt;</t>
        </is>
      </c>
    </row>
    <row r="5993">
      <c r="A5993">
        <f>HYPERLINK("https://www.ebi.ac.uk/ols/ontologies/uberon/terms?iri=http://purl.obolibrary.org/obo/UBERON_0010314","structure with developmental contribution from neural crest")</f>
        <v/>
      </c>
      <c r="B5993" t="inlineStr">
        <is>
          <t>&lt;http://purl.obolibrary.org/obo/UBERON_0010314&gt;</t>
        </is>
      </c>
      <c r="C5993" t="inlineStr">
        <is>
          <t>intermediate part of r3B</t>
        </is>
      </c>
      <c r="D5993" t="inlineStr">
        <is>
          <t>&lt;http://purl.obolibrary.org/obo/DMBA_17132&gt;</t>
        </is>
      </c>
    </row>
    <row r="5994">
      <c r="A5994">
        <f>HYPERLINK("https://www.ebi.ac.uk/ols/ontologies/uberon/terms?iri=http://purl.obolibrary.org/obo/UBERON_0010314","structure with developmental contribution from neural crest")</f>
        <v/>
      </c>
      <c r="B5994" t="inlineStr">
        <is>
          <t>&lt;http://purl.obolibrary.org/obo/UBERON_0010314&gt;</t>
        </is>
      </c>
      <c r="C5994" t="inlineStr">
        <is>
          <t>ventricular zone of r3BI</t>
        </is>
      </c>
      <c r="D5994" t="inlineStr">
        <is>
          <t>&lt;http://purl.obolibrary.org/obo/DMBA_17133&gt;</t>
        </is>
      </c>
    </row>
    <row r="5995">
      <c r="A5995">
        <f>HYPERLINK("https://www.ebi.ac.uk/ols/ontologies/uberon/terms?iri=http://purl.obolibrary.org/obo/UBERON_0010314","structure with developmental contribution from neural crest")</f>
        <v/>
      </c>
      <c r="B5995" t="inlineStr">
        <is>
          <t>&lt;http://purl.obolibrary.org/obo/UBERON_0010314&gt;</t>
        </is>
      </c>
      <c r="C5995" t="inlineStr">
        <is>
          <t>mantle zone of r3BI</t>
        </is>
      </c>
      <c r="D5995" t="inlineStr">
        <is>
          <t>&lt;http://purl.obolibrary.org/obo/DMBA_17134&gt;</t>
        </is>
      </c>
    </row>
    <row r="5996">
      <c r="A5996">
        <f>HYPERLINK("https://www.ebi.ac.uk/ols/ontologies/uberon/terms?iri=http://purl.obolibrary.org/obo/UBERON_0010314","structure with developmental contribution from neural crest")</f>
        <v/>
      </c>
      <c r="B5996" t="inlineStr">
        <is>
          <t>&lt;http://purl.obolibrary.org/obo/UBERON_0010314&gt;</t>
        </is>
      </c>
      <c r="C5996" t="inlineStr">
        <is>
          <t>periventricular stratum of r3BI</t>
        </is>
      </c>
      <c r="D5996" t="inlineStr">
        <is>
          <t>&lt;http://purl.obolibrary.org/obo/DMBA_17135&gt;</t>
        </is>
      </c>
    </row>
    <row r="5997">
      <c r="A5997">
        <f>HYPERLINK("https://www.ebi.ac.uk/ols/ontologies/uberon/terms?iri=http://purl.obolibrary.org/obo/UBERON_0010314","structure with developmental contribution from neural crest")</f>
        <v/>
      </c>
      <c r="B5997" t="inlineStr">
        <is>
          <t>&lt;http://purl.obolibrary.org/obo/UBERON_0010314&gt;</t>
        </is>
      </c>
      <c r="C5997" t="inlineStr">
        <is>
          <t>r3 part of central gray nucleus alpha</t>
        </is>
      </c>
      <c r="D5997" t="inlineStr">
        <is>
          <t>&lt;http://purl.obolibrary.org/obo/DMBA_17136&gt;</t>
        </is>
      </c>
    </row>
    <row r="5998">
      <c r="A5998">
        <f>HYPERLINK("https://www.ebi.ac.uk/ols/ontologies/uberon/terms?iri=http://purl.obolibrary.org/obo/UBERON_0010314","structure with developmental contribution from neural crest")</f>
        <v/>
      </c>
      <c r="B5998" t="inlineStr">
        <is>
          <t>&lt;http://purl.obolibrary.org/obo/UBERON_0010314&gt;</t>
        </is>
      </c>
      <c r="C5998" t="inlineStr">
        <is>
          <t>r3 part of central gray nucleus beta</t>
        </is>
      </c>
      <c r="D5998" t="inlineStr">
        <is>
          <t>&lt;http://purl.obolibrary.org/obo/DMBA_17137&gt;</t>
        </is>
      </c>
    </row>
    <row r="5999">
      <c r="A5999">
        <f>HYPERLINK("https://www.ebi.ac.uk/ols/ontologies/uberon/terms?iri=http://purl.obolibrary.org/obo/UBERON_0010314","structure with developmental contribution from neural crest")</f>
        <v/>
      </c>
      <c r="B5999" t="inlineStr">
        <is>
          <t>&lt;http://purl.obolibrary.org/obo/UBERON_0010314&gt;</t>
        </is>
      </c>
      <c r="C5999" t="inlineStr">
        <is>
          <t>r3 part of BI intermediate zone</t>
        </is>
      </c>
      <c r="D5999" t="inlineStr">
        <is>
          <t>&lt;http://purl.obolibrary.org/obo/DMBA_17138&gt;</t>
        </is>
      </c>
    </row>
    <row r="6000">
      <c r="A6000">
        <f>HYPERLINK("https://www.ebi.ac.uk/ols/ontologies/uberon/terms?iri=http://purl.obolibrary.org/obo/UBERON_0010314","structure with developmental contribution from neural crest")</f>
        <v/>
      </c>
      <c r="B6000" t="inlineStr">
        <is>
          <t>&lt;http://purl.obolibrary.org/obo/UBERON_0010314&gt;</t>
        </is>
      </c>
      <c r="C6000" t="inlineStr">
        <is>
          <t>intermediate stratum of r3BI</t>
        </is>
      </c>
      <c r="D6000" t="inlineStr">
        <is>
          <t>&lt;http://purl.obolibrary.org/obo/DMBA_17139&gt;</t>
        </is>
      </c>
    </row>
    <row r="6001">
      <c r="A6001">
        <f>HYPERLINK("https://www.ebi.ac.uk/ols/ontologies/uberon/terms?iri=http://purl.obolibrary.org/obo/UBERON_0010314","structure with developmental contribution from neural crest")</f>
        <v/>
      </c>
      <c r="B6001" t="inlineStr">
        <is>
          <t>&lt;http://purl.obolibrary.org/obo/UBERON_0010314&gt;</t>
        </is>
      </c>
      <c r="C6001" t="inlineStr">
        <is>
          <t>r3 part of basointermediate reticular formation</t>
        </is>
      </c>
      <c r="D6001" t="inlineStr">
        <is>
          <t>&lt;http://purl.obolibrary.org/obo/DMBA_17140&gt;</t>
        </is>
      </c>
    </row>
    <row r="6002">
      <c r="A6002">
        <f>HYPERLINK("https://www.ebi.ac.uk/ols/ontologies/uberon/terms?iri=http://purl.obolibrary.org/obo/UBERON_0010314","structure with developmental contribution from neural crest")</f>
        <v/>
      </c>
      <c r="B6002" t="inlineStr">
        <is>
          <t>&lt;http://purl.obolibrary.org/obo/UBERON_0010314&gt;</t>
        </is>
      </c>
      <c r="C6002" t="inlineStr">
        <is>
          <t>superficial stratum of r3BI</t>
        </is>
      </c>
      <c r="D6002" t="inlineStr">
        <is>
          <t>&lt;http://purl.obolibrary.org/obo/DMBA_17141&gt;</t>
        </is>
      </c>
    </row>
    <row r="6003">
      <c r="A6003">
        <f>HYPERLINK("https://www.ebi.ac.uk/ols/ontologies/uberon/terms?iri=http://purl.obolibrary.org/obo/UBERON_0010314","structure with developmental contribution from neural crest")</f>
        <v/>
      </c>
      <c r="B6003" t="inlineStr">
        <is>
          <t>&lt;http://purl.obolibrary.org/obo/UBERON_0010314&gt;</t>
        </is>
      </c>
      <c r="C6003" t="inlineStr">
        <is>
          <t>r3 part of lateral pontine nuclei</t>
        </is>
      </c>
      <c r="D6003" t="inlineStr">
        <is>
          <t>&lt;http://purl.obolibrary.org/obo/DMBA_17142&gt;</t>
        </is>
      </c>
    </row>
    <row r="6004">
      <c r="A6004">
        <f>HYPERLINK("https://www.ebi.ac.uk/ols/ontologies/uberon/terms?iri=http://purl.obolibrary.org/obo/UBERON_0010314","structure with developmental contribution from neural crest")</f>
        <v/>
      </c>
      <c r="B6004" t="inlineStr">
        <is>
          <t>&lt;http://purl.obolibrary.org/obo/UBERON_0010314&gt;</t>
        </is>
      </c>
      <c r="C6004" t="inlineStr">
        <is>
          <t>medial part of r3B</t>
        </is>
      </c>
      <c r="D6004" t="inlineStr">
        <is>
          <t>&lt;http://purl.obolibrary.org/obo/DMBA_17143&gt;</t>
        </is>
      </c>
    </row>
    <row r="6005">
      <c r="A6005">
        <f>HYPERLINK("https://www.ebi.ac.uk/ols/ontologies/uberon/terms?iri=http://purl.obolibrary.org/obo/UBERON_0010314","structure with developmental contribution from neural crest")</f>
        <v/>
      </c>
      <c r="B6005" t="inlineStr">
        <is>
          <t>&lt;http://purl.obolibrary.org/obo/UBERON_0010314&gt;</t>
        </is>
      </c>
      <c r="C6005" t="inlineStr">
        <is>
          <t>ventricular zone of r3BM</t>
        </is>
      </c>
      <c r="D6005" t="inlineStr">
        <is>
          <t>&lt;http://purl.obolibrary.org/obo/DMBA_17144&gt;</t>
        </is>
      </c>
    </row>
    <row r="6006">
      <c r="A6006">
        <f>HYPERLINK("https://www.ebi.ac.uk/ols/ontologies/uberon/terms?iri=http://purl.obolibrary.org/obo/UBERON_0010314","structure with developmental contribution from neural crest")</f>
        <v/>
      </c>
      <c r="B6006" t="inlineStr">
        <is>
          <t>&lt;http://purl.obolibrary.org/obo/UBERON_0010314&gt;</t>
        </is>
      </c>
      <c r="C6006" t="inlineStr">
        <is>
          <t>mantle zone of r3BM</t>
        </is>
      </c>
      <c r="D6006" t="inlineStr">
        <is>
          <t>&lt;http://purl.obolibrary.org/obo/DMBA_17145&gt;</t>
        </is>
      </c>
    </row>
    <row r="6007">
      <c r="A6007">
        <f>HYPERLINK("https://www.ebi.ac.uk/ols/ontologies/uberon/terms?iri=http://purl.obolibrary.org/obo/UBERON_0010314","structure with developmental contribution from neural crest")</f>
        <v/>
      </c>
      <c r="B6007" t="inlineStr">
        <is>
          <t>&lt;http://purl.obolibrary.org/obo/UBERON_0010314&gt;</t>
        </is>
      </c>
      <c r="C6007" t="inlineStr">
        <is>
          <t>periventricular stratum of r3BM</t>
        </is>
      </c>
      <c r="D6007" t="inlineStr">
        <is>
          <t>&lt;http://purl.obolibrary.org/obo/DMBA_17146&gt;</t>
        </is>
      </c>
    </row>
    <row r="6008">
      <c r="A6008">
        <f>HYPERLINK("https://www.ebi.ac.uk/ols/ontologies/uberon/terms?iri=http://purl.obolibrary.org/obo/UBERON_0010314","structure with developmental contribution from neural crest")</f>
        <v/>
      </c>
      <c r="B6008" t="inlineStr">
        <is>
          <t>&lt;http://purl.obolibrary.org/obo/UBERON_0010314&gt;</t>
        </is>
      </c>
      <c r="C6008" t="inlineStr">
        <is>
          <t>r3 part of preabducens central gray</t>
        </is>
      </c>
      <c r="D6008" t="inlineStr">
        <is>
          <t>&lt;http://purl.obolibrary.org/obo/DMBA_17147&gt;</t>
        </is>
      </c>
    </row>
    <row r="6009">
      <c r="A6009">
        <f>HYPERLINK("https://www.ebi.ac.uk/ols/ontologies/uberon/terms?iri=http://purl.obolibrary.org/obo/UBERON_0010314","structure with developmental contribution from neural crest")</f>
        <v/>
      </c>
      <c r="B6009" t="inlineStr">
        <is>
          <t>&lt;http://purl.obolibrary.org/obo/UBERON_0010314&gt;</t>
        </is>
      </c>
      <c r="C6009" t="inlineStr">
        <is>
          <t>intermediate stratum of r3BM</t>
        </is>
      </c>
      <c r="D6009" t="inlineStr">
        <is>
          <t>&lt;http://purl.obolibrary.org/obo/DMBA_17148&gt;</t>
        </is>
      </c>
    </row>
    <row r="6010">
      <c r="A6010">
        <f>HYPERLINK("https://www.ebi.ac.uk/ols/ontologies/uberon/terms?iri=http://purl.obolibrary.org/obo/UBERON_0010314","structure with developmental contribution from neural crest")</f>
        <v/>
      </c>
      <c r="B6010" t="inlineStr">
        <is>
          <t>&lt;http://purl.obolibrary.org/obo/UBERON_0010314&gt;</t>
        </is>
      </c>
      <c r="C6010" t="inlineStr">
        <is>
          <t>r3 pontine raphe nucleus</t>
        </is>
      </c>
      <c r="D6010" t="inlineStr">
        <is>
          <t>&lt;http://purl.obolibrary.org/obo/DMBA_17149&gt;</t>
        </is>
      </c>
    </row>
    <row r="6011">
      <c r="A6011">
        <f>HYPERLINK("https://www.ebi.ac.uk/ols/ontologies/uberon/terms?iri=http://purl.obolibrary.org/obo/UBERON_0010314","structure with developmental contribution from neural crest")</f>
        <v/>
      </c>
      <c r="B6011" t="inlineStr">
        <is>
          <t>&lt;http://purl.obolibrary.org/obo/UBERON_0010314&gt;</t>
        </is>
      </c>
      <c r="C6011" t="inlineStr">
        <is>
          <t>r3 part of reticulotegmental nucleus, shell portion</t>
        </is>
      </c>
      <c r="D6011" t="inlineStr">
        <is>
          <t>&lt;http://purl.obolibrary.org/obo/DMBA_17150&gt;</t>
        </is>
      </c>
    </row>
    <row r="6012">
      <c r="A6012">
        <f>HYPERLINK("https://www.ebi.ac.uk/ols/ontologies/uberon/terms?iri=http://purl.obolibrary.org/obo/UBERON_0010314","structure with developmental contribution from neural crest")</f>
        <v/>
      </c>
      <c r="B6012" t="inlineStr">
        <is>
          <t>&lt;http://purl.obolibrary.org/obo/UBERON_0010314&gt;</t>
        </is>
      </c>
      <c r="C6012" t="inlineStr">
        <is>
          <t>r3 part of reticulotegmental nucleus, core portion</t>
        </is>
      </c>
      <c r="D6012" t="inlineStr">
        <is>
          <t>&lt;http://purl.obolibrary.org/obo/DMBA_17151&gt;</t>
        </is>
      </c>
    </row>
    <row r="6013">
      <c r="A6013">
        <f>HYPERLINK("https://www.ebi.ac.uk/ols/ontologies/uberon/terms?iri=http://purl.obolibrary.org/obo/UBERON_0010314","structure with developmental contribution from neural crest")</f>
        <v/>
      </c>
      <c r="B6013" t="inlineStr">
        <is>
          <t>&lt;http://purl.obolibrary.org/obo/UBERON_0010314&gt;</t>
        </is>
      </c>
      <c r="C6013" t="inlineStr">
        <is>
          <t>r3 part of basomedial reticular formation</t>
        </is>
      </c>
      <c r="D6013" t="inlineStr">
        <is>
          <t>&lt;http://purl.obolibrary.org/obo/DMBA_17152&gt;</t>
        </is>
      </c>
    </row>
    <row r="6014">
      <c r="A6014">
        <f>HYPERLINK("https://www.ebi.ac.uk/ols/ontologies/uberon/terms?iri=http://purl.obolibrary.org/obo/UBERON_0010314","structure with developmental contribution from neural crest")</f>
        <v/>
      </c>
      <c r="B6014" t="inlineStr">
        <is>
          <t>&lt;http://purl.obolibrary.org/obo/UBERON_0010314&gt;</t>
        </is>
      </c>
      <c r="C6014" t="inlineStr">
        <is>
          <t>superficial stratum of r3BM</t>
        </is>
      </c>
      <c r="D6014" t="inlineStr">
        <is>
          <t>&lt;http://purl.obolibrary.org/obo/DMBA_17153&gt;</t>
        </is>
      </c>
    </row>
    <row r="6015">
      <c r="A6015">
        <f>HYPERLINK("https://www.ebi.ac.uk/ols/ontologies/uberon/terms?iri=http://purl.obolibrary.org/obo/UBERON_0010314","structure with developmental contribution from neural crest")</f>
        <v/>
      </c>
      <c r="B6015" t="inlineStr">
        <is>
          <t>&lt;http://purl.obolibrary.org/obo/UBERON_0010314&gt;</t>
        </is>
      </c>
      <c r="C6015" t="inlineStr">
        <is>
          <t>r3 part of medial pontine nuclei</t>
        </is>
      </c>
      <c r="D6015" t="inlineStr">
        <is>
          <t>&lt;http://purl.obolibrary.org/obo/DMBA_17154&gt;</t>
        </is>
      </c>
    </row>
    <row r="6016">
      <c r="A6016">
        <f>HYPERLINK("https://www.ebi.ac.uk/ols/ontologies/uberon/terms?iri=http://purl.obolibrary.org/obo/UBERON_0010314","structure with developmental contribution from neural crest")</f>
        <v/>
      </c>
      <c r="B6016" t="inlineStr">
        <is>
          <t>&lt;http://purl.obolibrary.org/obo/UBERON_0010314&gt;</t>
        </is>
      </c>
      <c r="C6016" t="inlineStr">
        <is>
          <t>r3 floor plate</t>
        </is>
      </c>
      <c r="D6016" t="inlineStr">
        <is>
          <t>&lt;http://purl.obolibrary.org/obo/DMBA_17155&gt;</t>
        </is>
      </c>
    </row>
    <row r="6017">
      <c r="A6017">
        <f>HYPERLINK("https://www.ebi.ac.uk/ols/ontologies/uberon/terms?iri=http://purl.obolibrary.org/obo/UBERON_0010314","structure with developmental contribution from neural crest")</f>
        <v/>
      </c>
      <c r="B6017" t="inlineStr">
        <is>
          <t>&lt;http://purl.obolibrary.org/obo/UBERON_0010314&gt;</t>
        </is>
      </c>
      <c r="C6017" t="inlineStr">
        <is>
          <t>r4 roof plate</t>
        </is>
      </c>
      <c r="D6017" t="inlineStr">
        <is>
          <t>&lt;http://purl.obolibrary.org/obo/DMBA_17157&gt;</t>
        </is>
      </c>
    </row>
    <row r="6018">
      <c r="A6018">
        <f>HYPERLINK("https://www.ebi.ac.uk/ols/ontologies/uberon/terms?iri=http://purl.obolibrary.org/obo/UBERON_0010314","structure with developmental contribution from neural crest")</f>
        <v/>
      </c>
      <c r="B6018" t="inlineStr">
        <is>
          <t>&lt;http://purl.obolibrary.org/obo/UBERON_0010314&gt;</t>
        </is>
      </c>
      <c r="C6018" t="inlineStr">
        <is>
          <t>r4 alar plate</t>
        </is>
      </c>
      <c r="D6018" t="inlineStr">
        <is>
          <t>&lt;http://purl.obolibrary.org/obo/DMBA_17158&gt;</t>
        </is>
      </c>
    </row>
    <row r="6019">
      <c r="A6019">
        <f>HYPERLINK("https://www.ebi.ac.uk/ols/ontologies/uberon/terms?iri=http://purl.obolibrary.org/obo/UBERON_0010314","structure with developmental contribution from neural crest")</f>
        <v/>
      </c>
      <c r="B6019" t="inlineStr">
        <is>
          <t>&lt;http://purl.obolibrary.org/obo/UBERON_0010314&gt;</t>
        </is>
      </c>
      <c r="C6019" t="inlineStr">
        <is>
          <t>r4 part of cochlear sensory column</t>
        </is>
      </c>
      <c r="D6019" t="inlineStr">
        <is>
          <t>&lt;http://purl.obolibrary.org/obo/DMBA_17159&gt;</t>
        </is>
      </c>
    </row>
    <row r="6020">
      <c r="A6020">
        <f>HYPERLINK("https://www.ebi.ac.uk/ols/ontologies/uberon/terms?iri=http://purl.obolibrary.org/obo/UBERON_0010314","structure with developmental contribution from neural crest")</f>
        <v/>
      </c>
      <c r="B6020" t="inlineStr">
        <is>
          <t>&lt;http://purl.obolibrary.org/obo/UBERON_0010314&gt;</t>
        </is>
      </c>
      <c r="C6020" t="inlineStr">
        <is>
          <t>ventricular zone of r4Co</t>
        </is>
      </c>
      <c r="D6020" t="inlineStr">
        <is>
          <t>&lt;http://purl.obolibrary.org/obo/DMBA_17160&gt;</t>
        </is>
      </c>
    </row>
    <row r="6021">
      <c r="A6021">
        <f>HYPERLINK("https://www.ebi.ac.uk/ols/ontologies/uberon/terms?iri=http://purl.obolibrary.org/obo/UBERON_0010314","structure with developmental contribution from neural crest")</f>
        <v/>
      </c>
      <c r="B6021" t="inlineStr">
        <is>
          <t>&lt;http://purl.obolibrary.org/obo/UBERON_0010314&gt;</t>
        </is>
      </c>
      <c r="C6021" t="inlineStr">
        <is>
          <t>mantle zone of r4Co</t>
        </is>
      </c>
      <c r="D6021" t="inlineStr">
        <is>
          <t>&lt;http://purl.obolibrary.org/obo/DMBA_17161&gt;</t>
        </is>
      </c>
    </row>
    <row r="6022">
      <c r="A6022">
        <f>HYPERLINK("https://www.ebi.ac.uk/ols/ontologies/uberon/terms?iri=http://purl.obolibrary.org/obo/UBERON_0010314","structure with developmental contribution from neural crest")</f>
        <v/>
      </c>
      <c r="B6022" t="inlineStr">
        <is>
          <t>&lt;http://purl.obolibrary.org/obo/UBERON_0010314&gt;</t>
        </is>
      </c>
      <c r="C6022" t="inlineStr">
        <is>
          <t>r4 part of dorsal cochlear nucleus</t>
        </is>
      </c>
      <c r="D6022" t="inlineStr">
        <is>
          <t>&lt;http://purl.obolibrary.org/obo/DMBA_17162&gt;</t>
        </is>
      </c>
    </row>
    <row r="6023">
      <c r="A6023">
        <f>HYPERLINK("https://www.ebi.ac.uk/ols/ontologies/uberon/terms?iri=http://purl.obolibrary.org/obo/UBERON_0010314","structure with developmental contribution from neural crest")</f>
        <v/>
      </c>
      <c r="B6023" t="inlineStr">
        <is>
          <t>&lt;http://purl.obolibrary.org/obo/UBERON_0010314&gt;</t>
        </is>
      </c>
      <c r="C6023" t="inlineStr">
        <is>
          <t>r4 part of posteroventral cochlear nucleus</t>
        </is>
      </c>
      <c r="D6023" t="inlineStr">
        <is>
          <t>&lt;http://purl.obolibrary.org/obo/DMBA_17163&gt;</t>
        </is>
      </c>
    </row>
    <row r="6024">
      <c r="A6024">
        <f>HYPERLINK("https://www.ebi.ac.uk/ols/ontologies/uberon/terms?iri=http://purl.obolibrary.org/obo/UBERON_0010314","structure with developmental contribution from neural crest")</f>
        <v/>
      </c>
      <c r="B6024" t="inlineStr">
        <is>
          <t>&lt;http://purl.obolibrary.org/obo/UBERON_0010314&gt;</t>
        </is>
      </c>
      <c r="C6024" t="inlineStr">
        <is>
          <t>r4 part of vestibular sensory column</t>
        </is>
      </c>
      <c r="D6024" t="inlineStr">
        <is>
          <t>&lt;http://purl.obolibrary.org/obo/DMBA_17164&gt;</t>
        </is>
      </c>
    </row>
    <row r="6025">
      <c r="A6025">
        <f>HYPERLINK("https://www.ebi.ac.uk/ols/ontologies/uberon/terms?iri=http://purl.obolibrary.org/obo/UBERON_0010314","structure with developmental contribution from neural crest")</f>
        <v/>
      </c>
      <c r="B6025" t="inlineStr">
        <is>
          <t>&lt;http://purl.obolibrary.org/obo/UBERON_0010314&gt;</t>
        </is>
      </c>
      <c r="C6025" t="inlineStr">
        <is>
          <t>ventricular zone of r4Ve</t>
        </is>
      </c>
      <c r="D6025" t="inlineStr">
        <is>
          <t>&lt;http://purl.obolibrary.org/obo/DMBA_17165&gt;</t>
        </is>
      </c>
    </row>
    <row r="6026">
      <c r="A6026">
        <f>HYPERLINK("https://www.ebi.ac.uk/ols/ontologies/uberon/terms?iri=http://purl.obolibrary.org/obo/UBERON_0010314","structure with developmental contribution from neural crest")</f>
        <v/>
      </c>
      <c r="B6026" t="inlineStr">
        <is>
          <t>&lt;http://purl.obolibrary.org/obo/UBERON_0010314&gt;</t>
        </is>
      </c>
      <c r="C6026" t="inlineStr">
        <is>
          <t>mantle zone of r4Ve</t>
        </is>
      </c>
      <c r="D6026" t="inlineStr">
        <is>
          <t>&lt;http://purl.obolibrary.org/obo/DMBA_17166&gt;</t>
        </is>
      </c>
    </row>
    <row r="6027">
      <c r="A6027">
        <f>HYPERLINK("https://www.ebi.ac.uk/ols/ontologies/uberon/terms?iri=http://purl.obolibrary.org/obo/UBERON_0010314","structure with developmental contribution from neural crest")</f>
        <v/>
      </c>
      <c r="B6027" t="inlineStr">
        <is>
          <t>&lt;http://purl.obolibrary.org/obo/UBERON_0010314&gt;</t>
        </is>
      </c>
      <c r="C6027" t="inlineStr">
        <is>
          <t>r4 part of lateral vestibular nucleus</t>
        </is>
      </c>
      <c r="D6027" t="inlineStr">
        <is>
          <t>&lt;http://purl.obolibrary.org/obo/DMBA_17167&gt;</t>
        </is>
      </c>
    </row>
    <row r="6028">
      <c r="A6028">
        <f>HYPERLINK("https://www.ebi.ac.uk/ols/ontologies/uberon/terms?iri=http://purl.obolibrary.org/obo/UBERON_0010314","structure with developmental contribution from neural crest")</f>
        <v/>
      </c>
      <c r="B6028" t="inlineStr">
        <is>
          <t>&lt;http://purl.obolibrary.org/obo/UBERON_0010314&gt;</t>
        </is>
      </c>
      <c r="C6028" t="inlineStr">
        <is>
          <t>r4 part of magnocellular medial vestibular nucleus</t>
        </is>
      </c>
      <c r="D6028" t="inlineStr">
        <is>
          <t>&lt;http://purl.obolibrary.org/obo/DMBA_17168&gt;</t>
        </is>
      </c>
    </row>
    <row r="6029">
      <c r="A6029">
        <f>HYPERLINK("https://www.ebi.ac.uk/ols/ontologies/uberon/terms?iri=http://purl.obolibrary.org/obo/UBERON_0010314","structure with developmental contribution from neural crest")</f>
        <v/>
      </c>
      <c r="B6029" t="inlineStr">
        <is>
          <t>&lt;http://purl.obolibrary.org/obo/UBERON_0010314&gt;</t>
        </is>
      </c>
      <c r="C6029" t="inlineStr">
        <is>
          <t>r4 part of parvocellular medial vestibular nucleus</t>
        </is>
      </c>
      <c r="D6029" t="inlineStr">
        <is>
          <t>&lt;http://purl.obolibrary.org/obo/DMBA_17169&gt;</t>
        </is>
      </c>
    </row>
    <row r="6030">
      <c r="A6030">
        <f>HYPERLINK("https://www.ebi.ac.uk/ols/ontologies/uberon/terms?iri=http://purl.obolibrary.org/obo/UBERON_0010314","structure with developmental contribution from neural crest")</f>
        <v/>
      </c>
      <c r="B6030" t="inlineStr">
        <is>
          <t>&lt;http://purl.obolibrary.org/obo/UBERON_0010314&gt;</t>
        </is>
      </c>
      <c r="C6030" t="inlineStr">
        <is>
          <t>r4 part of trigeminal sensory column</t>
        </is>
      </c>
      <c r="D6030" t="inlineStr">
        <is>
          <t>&lt;http://purl.obolibrary.org/obo/DMBA_17170&gt;</t>
        </is>
      </c>
    </row>
    <row r="6031">
      <c r="A6031">
        <f>HYPERLINK("https://www.ebi.ac.uk/ols/ontologies/uberon/terms?iri=http://purl.obolibrary.org/obo/UBERON_0010314","structure with developmental contribution from neural crest")</f>
        <v/>
      </c>
      <c r="B6031" t="inlineStr">
        <is>
          <t>&lt;http://purl.obolibrary.org/obo/UBERON_0010314&gt;</t>
        </is>
      </c>
      <c r="C6031" t="inlineStr">
        <is>
          <t>ventricular zone of r4Tr</t>
        </is>
      </c>
      <c r="D6031" t="inlineStr">
        <is>
          <t>&lt;http://purl.obolibrary.org/obo/DMBA_17171&gt;</t>
        </is>
      </c>
    </row>
    <row r="6032">
      <c r="A6032">
        <f>HYPERLINK("https://www.ebi.ac.uk/ols/ontologies/uberon/terms?iri=http://purl.obolibrary.org/obo/UBERON_0010314","structure with developmental contribution from neural crest")</f>
        <v/>
      </c>
      <c r="B6032" t="inlineStr">
        <is>
          <t>&lt;http://purl.obolibrary.org/obo/UBERON_0010314&gt;</t>
        </is>
      </c>
      <c r="C6032" t="inlineStr">
        <is>
          <t>mantle zone of r4Tr</t>
        </is>
      </c>
      <c r="D6032" t="inlineStr">
        <is>
          <t>&lt;http://purl.obolibrary.org/obo/DMBA_17172&gt;</t>
        </is>
      </c>
    </row>
    <row r="6033">
      <c r="A6033">
        <f>HYPERLINK("https://www.ebi.ac.uk/ols/ontologies/uberon/terms?iri=http://purl.obolibrary.org/obo/UBERON_0010314","structure with developmental contribution from neural crest")</f>
        <v/>
      </c>
      <c r="B6033" t="inlineStr">
        <is>
          <t>&lt;http://purl.obolibrary.org/obo/UBERON_0010314&gt;</t>
        </is>
      </c>
      <c r="C6033" t="inlineStr">
        <is>
          <t>r4 part of descending trigeminal sensory nucleus, oral part</t>
        </is>
      </c>
      <c r="D6033" t="inlineStr">
        <is>
          <t>&lt;http://purl.obolibrary.org/obo/DMBA_17173&gt;</t>
        </is>
      </c>
    </row>
    <row r="6034">
      <c r="A6034">
        <f>HYPERLINK("https://www.ebi.ac.uk/ols/ontologies/uberon/terms?iri=http://purl.obolibrary.org/obo/UBERON_0010314","structure with developmental contribution from neural crest")</f>
        <v/>
      </c>
      <c r="B6034" t="inlineStr">
        <is>
          <t>&lt;http://purl.obolibrary.org/obo/UBERON_0010314&gt;</t>
        </is>
      </c>
      <c r="C6034" t="inlineStr">
        <is>
          <t>r4 part of trigeminal transition zone</t>
        </is>
      </c>
      <c r="D6034" t="inlineStr">
        <is>
          <t>&lt;http://purl.obolibrary.org/obo/DMBA_17174&gt;</t>
        </is>
      </c>
    </row>
    <row r="6035">
      <c r="A6035">
        <f>HYPERLINK("https://www.ebi.ac.uk/ols/ontologies/uberon/terms?iri=http://purl.obolibrary.org/obo/UBERON_0010314","structure with developmental contribution from neural crest")</f>
        <v/>
      </c>
      <c r="B6035" t="inlineStr">
        <is>
          <t>&lt;http://purl.obolibrary.org/obo/UBERON_0010314&gt;</t>
        </is>
      </c>
      <c r="C6035" t="inlineStr">
        <is>
          <t>r4 part of dorsal parvicellular reticular formation</t>
        </is>
      </c>
      <c r="D6035" t="inlineStr">
        <is>
          <t>&lt;http://purl.obolibrary.org/obo/DMBA_17175&gt;</t>
        </is>
      </c>
    </row>
    <row r="6036">
      <c r="A6036">
        <f>HYPERLINK("https://www.ebi.ac.uk/ols/ontologies/uberon/terms?iri=http://purl.obolibrary.org/obo/UBERON_0010314","structure with developmental contribution from neural crest")</f>
        <v/>
      </c>
      <c r="B6036" t="inlineStr">
        <is>
          <t>&lt;http://purl.obolibrary.org/obo/UBERON_0010314&gt;</t>
        </is>
      </c>
      <c r="C6036" t="inlineStr">
        <is>
          <t>liminal part of r4 alar plate</t>
        </is>
      </c>
      <c r="D6036" t="inlineStr">
        <is>
          <t>&lt;http://purl.obolibrary.org/obo/DMBA_17176&gt;</t>
        </is>
      </c>
    </row>
    <row r="6037">
      <c r="A6037">
        <f>HYPERLINK("https://www.ebi.ac.uk/ols/ontologies/uberon/terms?iri=http://purl.obolibrary.org/obo/UBERON_0010314","structure with developmental contribution from neural crest")</f>
        <v/>
      </c>
      <c r="B6037" t="inlineStr">
        <is>
          <t>&lt;http://purl.obolibrary.org/obo/UBERON_0010314&gt;</t>
        </is>
      </c>
      <c r="C6037" t="inlineStr">
        <is>
          <t>ventricular zone of r4Lim</t>
        </is>
      </c>
      <c r="D6037" t="inlineStr">
        <is>
          <t>&lt;http://purl.obolibrary.org/obo/DMBA_17177&gt;</t>
        </is>
      </c>
    </row>
    <row r="6038">
      <c r="A6038">
        <f>HYPERLINK("https://www.ebi.ac.uk/ols/ontologies/uberon/terms?iri=http://purl.obolibrary.org/obo/UBERON_0010314","structure with developmental contribution from neural crest")</f>
        <v/>
      </c>
      <c r="B6038" t="inlineStr">
        <is>
          <t>&lt;http://purl.obolibrary.org/obo/UBERON_0010314&gt;</t>
        </is>
      </c>
      <c r="C6038" t="inlineStr">
        <is>
          <t>mantle zone of r4Lim</t>
        </is>
      </c>
      <c r="D6038" t="inlineStr">
        <is>
          <t>&lt;http://purl.obolibrary.org/obo/DMBA_17178&gt;</t>
        </is>
      </c>
    </row>
    <row r="6039">
      <c r="A6039">
        <f>HYPERLINK("https://www.ebi.ac.uk/ols/ontologies/uberon/terms?iri=http://purl.obolibrary.org/obo/UBERON_0010314","structure with developmental contribution from neural crest")</f>
        <v/>
      </c>
      <c r="B6039" t="inlineStr">
        <is>
          <t>&lt;http://purl.obolibrary.org/obo/UBERON_0010314&gt;</t>
        </is>
      </c>
      <c r="C6039" t="inlineStr">
        <is>
          <t>r4 liminal central gray</t>
        </is>
      </c>
      <c r="D6039" t="inlineStr">
        <is>
          <t>&lt;http://purl.obolibrary.org/obo/DMBA_17179&gt;</t>
        </is>
      </c>
    </row>
    <row r="6040">
      <c r="A6040">
        <f>HYPERLINK("https://www.ebi.ac.uk/ols/ontologies/uberon/terms?iri=http://purl.obolibrary.org/obo/UBERON_0010314","structure with developmental contribution from neural crest")</f>
        <v/>
      </c>
      <c r="B6040" t="inlineStr">
        <is>
          <t>&lt;http://purl.obolibrary.org/obo/UBERON_0010314&gt;</t>
        </is>
      </c>
      <c r="C6040" t="inlineStr">
        <is>
          <t>r4 part of ventral parvicellular reticular formation</t>
        </is>
      </c>
      <c r="D6040" t="inlineStr">
        <is>
          <t>&lt;http://purl.obolibrary.org/obo/DMBA_17180&gt;</t>
        </is>
      </c>
    </row>
    <row r="6041">
      <c r="A6041">
        <f>HYPERLINK("https://www.ebi.ac.uk/ols/ontologies/uberon/terms?iri=http://purl.obolibrary.org/obo/UBERON_0010314","structure with developmental contribution from neural crest")</f>
        <v/>
      </c>
      <c r="B6041" t="inlineStr">
        <is>
          <t>&lt;http://purl.obolibrary.org/obo/UBERON_0010314&gt;</t>
        </is>
      </c>
      <c r="C6041" t="inlineStr">
        <is>
          <t>r4 part of A5 noradrenergic cell group</t>
        </is>
      </c>
      <c r="D6041" t="inlineStr">
        <is>
          <t>&lt;http://purl.obolibrary.org/obo/DMBA_17181&gt;</t>
        </is>
      </c>
    </row>
    <row r="6042">
      <c r="A6042">
        <f>HYPERLINK("https://www.ebi.ac.uk/ols/ontologies/uberon/terms?iri=http://purl.obolibrary.org/obo/UBERON_0010314","structure with developmental contribution from neural crest")</f>
        <v/>
      </c>
      <c r="B6042" t="inlineStr">
        <is>
          <t>&lt;http://purl.obolibrary.org/obo/UBERON_0010314&gt;</t>
        </is>
      </c>
      <c r="C6042" t="inlineStr">
        <is>
          <t>r4 basal plate</t>
        </is>
      </c>
      <c r="D6042" t="inlineStr">
        <is>
          <t>&lt;http://purl.obolibrary.org/obo/DMBA_17182&gt;</t>
        </is>
      </c>
    </row>
    <row r="6043">
      <c r="A6043">
        <f>HYPERLINK("https://www.ebi.ac.uk/ols/ontologies/uberon/terms?iri=http://purl.obolibrary.org/obo/UBERON_0010314","structure with developmental contribution from neural crest")</f>
        <v/>
      </c>
      <c r="B6043" t="inlineStr">
        <is>
          <t>&lt;http://purl.obolibrary.org/obo/UBERON_0010314&gt;</t>
        </is>
      </c>
      <c r="C6043" t="inlineStr">
        <is>
          <t>lateral part of r4B</t>
        </is>
      </c>
      <c r="D6043" t="inlineStr">
        <is>
          <t>&lt;http://purl.obolibrary.org/obo/DMBA_17183&gt;</t>
        </is>
      </c>
    </row>
    <row r="6044">
      <c r="A6044">
        <f>HYPERLINK("https://www.ebi.ac.uk/ols/ontologies/uberon/terms?iri=http://purl.obolibrary.org/obo/UBERON_0010314","structure with developmental contribution from neural crest")</f>
        <v/>
      </c>
      <c r="B6044" t="inlineStr">
        <is>
          <t>&lt;http://purl.obolibrary.org/obo/UBERON_0010314&gt;</t>
        </is>
      </c>
      <c r="C6044" t="inlineStr">
        <is>
          <t>ventricular zone of r4BL</t>
        </is>
      </c>
      <c r="D6044" t="inlineStr">
        <is>
          <t>&lt;http://purl.obolibrary.org/obo/DMBA_17184&gt;</t>
        </is>
      </c>
    </row>
    <row r="6045">
      <c r="A6045">
        <f>HYPERLINK("https://www.ebi.ac.uk/ols/ontologies/uberon/terms?iri=http://purl.obolibrary.org/obo/UBERON_0010314","structure with developmental contribution from neural crest")</f>
        <v/>
      </c>
      <c r="B6045" t="inlineStr">
        <is>
          <t>&lt;http://purl.obolibrary.org/obo/UBERON_0010314&gt;</t>
        </is>
      </c>
      <c r="C6045" t="inlineStr">
        <is>
          <t>mantle zone of r4BL</t>
        </is>
      </c>
      <c r="D6045" t="inlineStr">
        <is>
          <t>&lt;http://purl.obolibrary.org/obo/DMBA_17185&gt;</t>
        </is>
      </c>
    </row>
    <row r="6046">
      <c r="A6046">
        <f>HYPERLINK("https://www.ebi.ac.uk/ols/ontologies/uberon/terms?iri=http://purl.obolibrary.org/obo/UBERON_0010314","structure with developmental contribution from neural crest")</f>
        <v/>
      </c>
      <c r="B6046" t="inlineStr">
        <is>
          <t>&lt;http://purl.obolibrary.org/obo/UBERON_0010314&gt;</t>
        </is>
      </c>
      <c r="C6046" t="inlineStr">
        <is>
          <t>periventricular stratum of r4BL</t>
        </is>
      </c>
      <c r="D6046" t="inlineStr">
        <is>
          <t>&lt;http://purl.obolibrary.org/obo/DMBA_17186&gt;</t>
        </is>
      </c>
    </row>
    <row r="6047">
      <c r="A6047">
        <f>HYPERLINK("https://www.ebi.ac.uk/ols/ontologies/uberon/terms?iri=http://purl.obolibrary.org/obo/UBERON_0010314","structure with developmental contribution from neural crest")</f>
        <v/>
      </c>
      <c r="B6047" t="inlineStr">
        <is>
          <t>&lt;http://purl.obolibrary.org/obo/UBERON_0010314&gt;</t>
        </is>
      </c>
      <c r="C6047" t="inlineStr">
        <is>
          <t>r4 part of basolateral intermediate zone</t>
        </is>
      </c>
      <c r="D6047" t="inlineStr">
        <is>
          <t>&lt;http://purl.obolibrary.org/obo/DMBA_17187&gt;</t>
        </is>
      </c>
    </row>
    <row r="6048">
      <c r="A6048">
        <f>HYPERLINK("https://www.ebi.ac.uk/ols/ontologies/uberon/terms?iri=http://purl.obolibrary.org/obo/UBERON_0010314","structure with developmental contribution from neural crest")</f>
        <v/>
      </c>
      <c r="B6048" t="inlineStr">
        <is>
          <t>&lt;http://purl.obolibrary.org/obo/UBERON_0010314&gt;</t>
        </is>
      </c>
      <c r="C6048" t="inlineStr">
        <is>
          <t>intermediate stratum of r4BL</t>
        </is>
      </c>
      <c r="D6048" t="inlineStr">
        <is>
          <t>&lt;http://purl.obolibrary.org/obo/DMBA_17188&gt;</t>
        </is>
      </c>
    </row>
    <row r="6049">
      <c r="A6049">
        <f>HYPERLINK("https://www.ebi.ac.uk/ols/ontologies/uberon/terms?iri=http://purl.obolibrary.org/obo/UBERON_0010314","structure with developmental contribution from neural crest")</f>
        <v/>
      </c>
      <c r="B6049" t="inlineStr">
        <is>
          <t>&lt;http://purl.obolibrary.org/obo/UBERON_0010314&gt;</t>
        </is>
      </c>
      <c r="C6049" t="inlineStr">
        <is>
          <t>efferent vestibular nucleus</t>
        </is>
      </c>
      <c r="D6049" t="inlineStr">
        <is>
          <t>&lt;http://purl.obolibrary.org/obo/DMBA_17189&gt;</t>
        </is>
      </c>
    </row>
    <row r="6050">
      <c r="A6050">
        <f>HYPERLINK("https://www.ebi.ac.uk/ols/ontologies/uberon/terms?iri=http://purl.obolibrary.org/obo/UBERON_0010314","structure with developmental contribution from neural crest")</f>
        <v/>
      </c>
      <c r="B6050" t="inlineStr">
        <is>
          <t>&lt;http://purl.obolibrary.org/obo/UBERON_0010314&gt;</t>
        </is>
      </c>
      <c r="C6050" t="inlineStr">
        <is>
          <t>supragenual nucleus</t>
        </is>
      </c>
      <c r="D6050" t="inlineStr">
        <is>
          <t>&lt;http://purl.obolibrary.org/obo/DMBA_17190&gt;</t>
        </is>
      </c>
    </row>
    <row r="6051">
      <c r="A6051">
        <f>HYPERLINK("https://www.ebi.ac.uk/ols/ontologies/uberon/terms?iri=http://purl.obolibrary.org/obo/UBERON_0010314","structure with developmental contribution from neural crest")</f>
        <v/>
      </c>
      <c r="B6051" t="inlineStr">
        <is>
          <t>&lt;http://purl.obolibrary.org/obo/UBERON_0010314&gt;</t>
        </is>
      </c>
      <c r="C6051" t="inlineStr">
        <is>
          <t>r4 part of basolateral reticular formation</t>
        </is>
      </c>
      <c r="D6051" t="inlineStr">
        <is>
          <t>&lt;http://purl.obolibrary.org/obo/DMBA_17191&gt;</t>
        </is>
      </c>
    </row>
    <row r="6052">
      <c r="A6052">
        <f>HYPERLINK("https://www.ebi.ac.uk/ols/ontologies/uberon/terms?iri=http://purl.obolibrary.org/obo/UBERON_0010314","structure with developmental contribution from neural crest")</f>
        <v/>
      </c>
      <c r="B6052" t="inlineStr">
        <is>
          <t>&lt;http://purl.obolibrary.org/obo/UBERON_0010314&gt;</t>
        </is>
      </c>
      <c r="C6052" t="inlineStr">
        <is>
          <t>superficial stratum of r4BL</t>
        </is>
      </c>
      <c r="D6052" t="inlineStr">
        <is>
          <t>&lt;http://purl.obolibrary.org/obo/DMBA_17192&gt;</t>
        </is>
      </c>
    </row>
    <row r="6053">
      <c r="A6053">
        <f>HYPERLINK("https://www.ebi.ac.uk/ols/ontologies/uberon/terms?iri=http://purl.obolibrary.org/obo/UBERON_0010314","structure with developmental contribution from neural crest")</f>
        <v/>
      </c>
      <c r="B6053" t="inlineStr">
        <is>
          <t>&lt;http://purl.obolibrary.org/obo/UBERON_0010314&gt;</t>
        </is>
      </c>
      <c r="C6053" t="inlineStr">
        <is>
          <t>r4 part of ventral lateral lemniscal nucleus</t>
        </is>
      </c>
      <c r="D6053" t="inlineStr">
        <is>
          <t>&lt;http://purl.obolibrary.org/obo/DMBA_17193&gt;</t>
        </is>
      </c>
    </row>
    <row r="6054">
      <c r="A6054">
        <f>HYPERLINK("https://www.ebi.ac.uk/ols/ontologies/uberon/terms?iri=http://purl.obolibrary.org/obo/UBERON_0010314","structure with developmental contribution from neural crest")</f>
        <v/>
      </c>
      <c r="B6054" t="inlineStr">
        <is>
          <t>&lt;http://purl.obolibrary.org/obo/UBERON_0010314&gt;</t>
        </is>
      </c>
      <c r="C6054" t="inlineStr">
        <is>
          <t>r4 part of medial paralemniscal nucleus</t>
        </is>
      </c>
      <c r="D6054" t="inlineStr">
        <is>
          <t>&lt;http://purl.obolibrary.org/obo/DMBA_17194&gt;</t>
        </is>
      </c>
    </row>
    <row r="6055">
      <c r="A6055">
        <f>HYPERLINK("https://www.ebi.ac.uk/ols/ontologies/uberon/terms?iri=http://purl.obolibrary.org/obo/UBERON_0010314","structure with developmental contribution from neural crest")</f>
        <v/>
      </c>
      <c r="B6055" t="inlineStr">
        <is>
          <t>&lt;http://purl.obolibrary.org/obo/UBERON_0010314&gt;</t>
        </is>
      </c>
      <c r="C6055" t="inlineStr">
        <is>
          <t>r4 part of lateral paralemniscal nucleus</t>
        </is>
      </c>
      <c r="D6055" t="inlineStr">
        <is>
          <t>&lt;http://purl.obolibrary.org/obo/DMBA_17195&gt;</t>
        </is>
      </c>
    </row>
    <row r="6056">
      <c r="A6056">
        <f>HYPERLINK("https://www.ebi.ac.uk/ols/ontologies/uberon/terms?iri=http://purl.obolibrary.org/obo/UBERON_0010314","structure with developmental contribution from neural crest")</f>
        <v/>
      </c>
      <c r="B6056" t="inlineStr">
        <is>
          <t>&lt;http://purl.obolibrary.org/obo/UBERON_0010314&gt;</t>
        </is>
      </c>
      <c r="C6056" t="inlineStr">
        <is>
          <t>intermediate part of r4B</t>
        </is>
      </c>
      <c r="D6056" t="inlineStr">
        <is>
          <t>&lt;http://purl.obolibrary.org/obo/DMBA_17196&gt;</t>
        </is>
      </c>
    </row>
    <row r="6057">
      <c r="A6057">
        <f>HYPERLINK("https://www.ebi.ac.uk/ols/ontologies/uberon/terms?iri=http://purl.obolibrary.org/obo/UBERON_0010314","structure with developmental contribution from neural crest")</f>
        <v/>
      </c>
      <c r="B6057" t="inlineStr">
        <is>
          <t>&lt;http://purl.obolibrary.org/obo/UBERON_0010314&gt;</t>
        </is>
      </c>
      <c r="C6057" t="inlineStr">
        <is>
          <t>ventricular zone of r4BI</t>
        </is>
      </c>
      <c r="D6057" t="inlineStr">
        <is>
          <t>&lt;http://purl.obolibrary.org/obo/DMBA_17197&gt;</t>
        </is>
      </c>
    </row>
    <row r="6058">
      <c r="A6058">
        <f>HYPERLINK("https://www.ebi.ac.uk/ols/ontologies/uberon/terms?iri=http://purl.obolibrary.org/obo/UBERON_0010314","structure with developmental contribution from neural crest")</f>
        <v/>
      </c>
      <c r="B6058" t="inlineStr">
        <is>
          <t>&lt;http://purl.obolibrary.org/obo/UBERON_0010314&gt;</t>
        </is>
      </c>
      <c r="C6058" t="inlineStr">
        <is>
          <t>mantle zone of r4BI</t>
        </is>
      </c>
      <c r="D6058" t="inlineStr">
        <is>
          <t>&lt;http://purl.obolibrary.org/obo/DMBA_17198&gt;</t>
        </is>
      </c>
    </row>
    <row r="6059">
      <c r="A6059">
        <f>HYPERLINK("https://www.ebi.ac.uk/ols/ontologies/uberon/terms?iri=http://purl.obolibrary.org/obo/UBERON_0010314","structure with developmental contribution from neural crest")</f>
        <v/>
      </c>
      <c r="B6059" t="inlineStr">
        <is>
          <t>&lt;http://purl.obolibrary.org/obo/UBERON_0010314&gt;</t>
        </is>
      </c>
      <c r="C6059" t="inlineStr">
        <is>
          <t>periventricular stratum of r4BI</t>
        </is>
      </c>
      <c r="D6059" t="inlineStr">
        <is>
          <t>&lt;http://purl.obolibrary.org/obo/DMBA_17199&gt;</t>
        </is>
      </c>
    </row>
    <row r="6060">
      <c r="A6060">
        <f>HYPERLINK("https://www.ebi.ac.uk/ols/ontologies/uberon/terms?iri=http://purl.obolibrary.org/obo/UBERON_0010314","structure with developmental contribution from neural crest")</f>
        <v/>
      </c>
      <c r="B6060" t="inlineStr">
        <is>
          <t>&lt;http://purl.obolibrary.org/obo/UBERON_0010314&gt;</t>
        </is>
      </c>
      <c r="C6060" t="inlineStr">
        <is>
          <t>r4 part of basointermediate intermediate zone</t>
        </is>
      </c>
      <c r="D6060" t="inlineStr">
        <is>
          <t>&lt;http://purl.obolibrary.org/obo/DMBA_17200&gt;</t>
        </is>
      </c>
    </row>
    <row r="6061">
      <c r="A6061">
        <f>HYPERLINK("https://www.ebi.ac.uk/ols/ontologies/uberon/terms?iri=http://purl.obolibrary.org/obo/UBERON_0010314","structure with developmental contribution from neural crest")</f>
        <v/>
      </c>
      <c r="B6061" t="inlineStr">
        <is>
          <t>&lt;http://purl.obolibrary.org/obo/UBERON_0010314&gt;</t>
        </is>
      </c>
      <c r="C6061" t="inlineStr">
        <is>
          <t>r4 part of central gray nucleus alpha</t>
        </is>
      </c>
      <c r="D6061" t="inlineStr">
        <is>
          <t>&lt;http://purl.obolibrary.org/obo/DMBA_17201&gt;</t>
        </is>
      </c>
    </row>
    <row r="6062">
      <c r="A6062">
        <f>HYPERLINK("https://www.ebi.ac.uk/ols/ontologies/uberon/terms?iri=http://purl.obolibrary.org/obo/UBERON_0010314","structure with developmental contribution from neural crest")</f>
        <v/>
      </c>
      <c r="B6062" t="inlineStr">
        <is>
          <t>&lt;http://purl.obolibrary.org/obo/UBERON_0010314&gt;</t>
        </is>
      </c>
      <c r="C6062" t="inlineStr">
        <is>
          <t>r4 part of central gray nucleus beta</t>
        </is>
      </c>
      <c r="D6062" t="inlineStr">
        <is>
          <t>&lt;http://purl.obolibrary.org/obo/DMBA_17202&gt;</t>
        </is>
      </c>
    </row>
    <row r="6063">
      <c r="A6063">
        <f>HYPERLINK("https://www.ebi.ac.uk/ols/ontologies/uberon/terms?iri=http://purl.obolibrary.org/obo/UBERON_0010314","structure with developmental contribution from neural crest")</f>
        <v/>
      </c>
      <c r="B6063" t="inlineStr">
        <is>
          <t>&lt;http://purl.obolibrary.org/obo/UBERON_0010314&gt;</t>
        </is>
      </c>
      <c r="C6063" t="inlineStr">
        <is>
          <t>intermediate stratum of r4BI</t>
        </is>
      </c>
      <c r="D6063" t="inlineStr">
        <is>
          <t>&lt;http://purl.obolibrary.org/obo/DMBA_17203&gt;</t>
        </is>
      </c>
    </row>
    <row r="6064">
      <c r="A6064">
        <f>HYPERLINK("https://www.ebi.ac.uk/ols/ontologies/uberon/terms?iri=http://purl.obolibrary.org/obo/UBERON_0010314","structure with developmental contribution from neural crest")</f>
        <v/>
      </c>
      <c r="B6064" t="inlineStr">
        <is>
          <t>&lt;http://purl.obolibrary.org/obo/UBERON_0010314&gt;</t>
        </is>
      </c>
      <c r="C6064" t="inlineStr">
        <is>
          <t>r4 part of basointermediate reticular formation</t>
        </is>
      </c>
      <c r="D6064" t="inlineStr">
        <is>
          <t>&lt;http://purl.obolibrary.org/obo/DMBA_17204&gt;</t>
        </is>
      </c>
    </row>
    <row r="6065">
      <c r="A6065">
        <f>HYPERLINK("https://www.ebi.ac.uk/ols/ontologies/uberon/terms?iri=http://purl.obolibrary.org/obo/UBERON_0010314","structure with developmental contribution from neural crest")</f>
        <v/>
      </c>
      <c r="B6065" t="inlineStr">
        <is>
          <t>&lt;http://purl.obolibrary.org/obo/UBERON_0010314&gt;</t>
        </is>
      </c>
      <c r="C6065" t="inlineStr">
        <is>
          <t>superficial stratum of r4BI</t>
        </is>
      </c>
      <c r="D6065" t="inlineStr">
        <is>
          <t>&lt;http://purl.obolibrary.org/obo/DMBA_17205&gt;</t>
        </is>
      </c>
    </row>
    <row r="6066">
      <c r="A6066">
        <f>HYPERLINK("https://www.ebi.ac.uk/ols/ontologies/uberon/terms?iri=http://purl.obolibrary.org/obo/UBERON_0010314","structure with developmental contribution from neural crest")</f>
        <v/>
      </c>
      <c r="B6066" t="inlineStr">
        <is>
          <t>&lt;http://purl.obolibrary.org/obo/UBERON_0010314&gt;</t>
        </is>
      </c>
      <c r="C6066" t="inlineStr">
        <is>
          <t>r4 part of lateral pontine nuclei</t>
        </is>
      </c>
      <c r="D6066" t="inlineStr">
        <is>
          <t>&lt;http://purl.obolibrary.org/obo/DMBA_17206&gt;</t>
        </is>
      </c>
    </row>
    <row r="6067">
      <c r="A6067">
        <f>HYPERLINK("https://www.ebi.ac.uk/ols/ontologies/uberon/terms?iri=http://purl.obolibrary.org/obo/UBERON_0010314","structure with developmental contribution from neural crest")</f>
        <v/>
      </c>
      <c r="B6067" t="inlineStr">
        <is>
          <t>&lt;http://purl.obolibrary.org/obo/UBERON_0010314&gt;</t>
        </is>
      </c>
      <c r="C6067" t="inlineStr">
        <is>
          <t>medial part of r4B</t>
        </is>
      </c>
      <c r="D6067" t="inlineStr">
        <is>
          <t>&lt;http://purl.obolibrary.org/obo/DMBA_17207&gt;</t>
        </is>
      </c>
    </row>
    <row r="6068">
      <c r="A6068">
        <f>HYPERLINK("https://www.ebi.ac.uk/ols/ontologies/uberon/terms?iri=http://purl.obolibrary.org/obo/UBERON_0010314","structure with developmental contribution from neural crest")</f>
        <v/>
      </c>
      <c r="B6068" t="inlineStr">
        <is>
          <t>&lt;http://purl.obolibrary.org/obo/UBERON_0010314&gt;</t>
        </is>
      </c>
      <c r="C6068" t="inlineStr">
        <is>
          <t>ventricular zone of r4BM</t>
        </is>
      </c>
      <c r="D6068" t="inlineStr">
        <is>
          <t>&lt;http://purl.obolibrary.org/obo/DMBA_17208&gt;</t>
        </is>
      </c>
    </row>
    <row r="6069">
      <c r="A6069">
        <f>HYPERLINK("https://www.ebi.ac.uk/ols/ontologies/uberon/terms?iri=http://purl.obolibrary.org/obo/UBERON_0010314","structure with developmental contribution from neural crest")</f>
        <v/>
      </c>
      <c r="B6069" t="inlineStr">
        <is>
          <t>&lt;http://purl.obolibrary.org/obo/UBERON_0010314&gt;</t>
        </is>
      </c>
      <c r="C6069" t="inlineStr">
        <is>
          <t>mantle zone of r4BM</t>
        </is>
      </c>
      <c r="D6069" t="inlineStr">
        <is>
          <t>&lt;http://purl.obolibrary.org/obo/DMBA_17209&gt;</t>
        </is>
      </c>
    </row>
    <row r="6070">
      <c r="A6070">
        <f>HYPERLINK("https://www.ebi.ac.uk/ols/ontologies/uberon/terms?iri=http://purl.obolibrary.org/obo/UBERON_0010314","structure with developmental contribution from neural crest")</f>
        <v/>
      </c>
      <c r="B6070" t="inlineStr">
        <is>
          <t>&lt;http://purl.obolibrary.org/obo/UBERON_0010314&gt;</t>
        </is>
      </c>
      <c r="C6070" t="inlineStr">
        <is>
          <t>periventricular stratum of r4BM</t>
        </is>
      </c>
      <c r="D6070" t="inlineStr">
        <is>
          <t>&lt;http://purl.obolibrary.org/obo/DMBA_17210&gt;</t>
        </is>
      </c>
    </row>
    <row r="6071">
      <c r="A6071">
        <f>HYPERLINK("https://www.ebi.ac.uk/ols/ontologies/uberon/terms?iri=http://purl.obolibrary.org/obo/UBERON_0010314","structure with developmental contribution from neural crest")</f>
        <v/>
      </c>
      <c r="B6071" t="inlineStr">
        <is>
          <t>&lt;http://purl.obolibrary.org/obo/UBERON_0010314&gt;</t>
        </is>
      </c>
      <c r="C6071" t="inlineStr">
        <is>
          <t>r4 part of preabducens central gray</t>
        </is>
      </c>
      <c r="D6071" t="inlineStr">
        <is>
          <t>&lt;http://purl.obolibrary.org/obo/DMBA_17211&gt;</t>
        </is>
      </c>
    </row>
    <row r="6072">
      <c r="A6072">
        <f>HYPERLINK("https://www.ebi.ac.uk/ols/ontologies/uberon/terms?iri=http://purl.obolibrary.org/obo/UBERON_0010314","structure with developmental contribution from neural crest")</f>
        <v/>
      </c>
      <c r="B6072" t="inlineStr">
        <is>
          <t>&lt;http://purl.obolibrary.org/obo/UBERON_0010314&gt;</t>
        </is>
      </c>
      <c r="C6072" t="inlineStr">
        <is>
          <t>intermediate stratum of r4BM</t>
        </is>
      </c>
      <c r="D6072" t="inlineStr">
        <is>
          <t>&lt;http://purl.obolibrary.org/obo/DMBA_17212&gt;</t>
        </is>
      </c>
    </row>
    <row r="6073">
      <c r="A6073">
        <f>HYPERLINK("https://www.ebi.ac.uk/ols/ontologies/uberon/terms?iri=http://purl.obolibrary.org/obo/UBERON_0010314","structure with developmental contribution from neural crest")</f>
        <v/>
      </c>
      <c r="B6073" t="inlineStr">
        <is>
          <t>&lt;http://purl.obolibrary.org/obo/UBERON_0010314&gt;</t>
        </is>
      </c>
      <c r="C6073" t="inlineStr">
        <is>
          <t>r4 part of reticulotegmental nucleus, shell portion</t>
        </is>
      </c>
      <c r="D6073" t="inlineStr">
        <is>
          <t>&lt;http://purl.obolibrary.org/obo/DMBA_17213&gt;</t>
        </is>
      </c>
    </row>
    <row r="6074">
      <c r="A6074">
        <f>HYPERLINK("https://www.ebi.ac.uk/ols/ontologies/uberon/terms?iri=http://purl.obolibrary.org/obo/UBERON_0010314","structure with developmental contribution from neural crest")</f>
        <v/>
      </c>
      <c r="B6074" t="inlineStr">
        <is>
          <t>&lt;http://purl.obolibrary.org/obo/UBERON_0010314&gt;</t>
        </is>
      </c>
      <c r="C6074" t="inlineStr">
        <is>
          <t>r4 part of reticulotegmental nucleus, core portion</t>
        </is>
      </c>
      <c r="D6074" t="inlineStr">
        <is>
          <t>&lt;http://purl.obolibrary.org/obo/DMBA_17214&gt;</t>
        </is>
      </c>
    </row>
    <row r="6075">
      <c r="A6075">
        <f>HYPERLINK("https://www.ebi.ac.uk/ols/ontologies/uberon/terms?iri=http://purl.obolibrary.org/obo/UBERON_0010314","structure with developmental contribution from neural crest")</f>
        <v/>
      </c>
      <c r="B6075" t="inlineStr">
        <is>
          <t>&lt;http://purl.obolibrary.org/obo/UBERON_0010314&gt;</t>
        </is>
      </c>
      <c r="C6075" t="inlineStr">
        <is>
          <t>r4 part of basomedial reticular formation</t>
        </is>
      </c>
      <c r="D6075" t="inlineStr">
        <is>
          <t>&lt;http://purl.obolibrary.org/obo/DMBA_17215&gt;</t>
        </is>
      </c>
    </row>
    <row r="6076">
      <c r="A6076">
        <f>HYPERLINK("https://www.ebi.ac.uk/ols/ontologies/uberon/terms?iri=http://purl.obolibrary.org/obo/UBERON_0010314","structure with developmental contribution from neural crest")</f>
        <v/>
      </c>
      <c r="B6076" t="inlineStr">
        <is>
          <t>&lt;http://purl.obolibrary.org/obo/UBERON_0010314&gt;</t>
        </is>
      </c>
      <c r="C6076" t="inlineStr">
        <is>
          <t>r4 part of pontine raphe cell population</t>
        </is>
      </c>
      <c r="D6076" t="inlineStr">
        <is>
          <t>&lt;http://purl.obolibrary.org/obo/DMBA_17216&gt;</t>
        </is>
      </c>
    </row>
    <row r="6077">
      <c r="A6077">
        <f>HYPERLINK("https://www.ebi.ac.uk/ols/ontologies/uberon/terms?iri=http://purl.obolibrary.org/obo/UBERON_0010314","structure with developmental contribution from neural crest")</f>
        <v/>
      </c>
      <c r="B6077" t="inlineStr">
        <is>
          <t>&lt;http://purl.obolibrary.org/obo/UBERON_0010314&gt;</t>
        </is>
      </c>
      <c r="C6077" t="inlineStr">
        <is>
          <t>superficial stratum of r4BM</t>
        </is>
      </c>
      <c r="D6077" t="inlineStr">
        <is>
          <t>&lt;http://purl.obolibrary.org/obo/DMBA_17217&gt;</t>
        </is>
      </c>
    </row>
    <row r="6078">
      <c r="A6078">
        <f>HYPERLINK("https://www.ebi.ac.uk/ols/ontologies/uberon/terms?iri=http://purl.obolibrary.org/obo/UBERON_0010314","structure with developmental contribution from neural crest")</f>
        <v/>
      </c>
      <c r="B6078" t="inlineStr">
        <is>
          <t>&lt;http://purl.obolibrary.org/obo/UBERON_0010314&gt;</t>
        </is>
      </c>
      <c r="C6078" t="inlineStr">
        <is>
          <t>r4 part of medial pontine nuclei</t>
        </is>
      </c>
      <c r="D6078" t="inlineStr">
        <is>
          <t>&lt;http://purl.obolibrary.org/obo/DMBA_17218&gt;</t>
        </is>
      </c>
    </row>
    <row r="6079">
      <c r="A6079">
        <f>HYPERLINK("https://www.ebi.ac.uk/ols/ontologies/uberon/terms?iri=http://purl.obolibrary.org/obo/UBERON_0010314","structure with developmental contribution from neural crest")</f>
        <v/>
      </c>
      <c r="B6079" t="inlineStr">
        <is>
          <t>&lt;http://purl.obolibrary.org/obo/UBERON_0010314&gt;</t>
        </is>
      </c>
      <c r="C6079" t="inlineStr">
        <is>
          <t>r4 floor plate</t>
        </is>
      </c>
      <c r="D6079" t="inlineStr">
        <is>
          <t>&lt;http://purl.obolibrary.org/obo/DMBA_17219&gt;</t>
        </is>
      </c>
    </row>
    <row r="6080">
      <c r="A6080">
        <f>HYPERLINK("https://www.ebi.ac.uk/ols/ontologies/uberon/terms?iri=http://purl.obolibrary.org/obo/UBERON_0010314","structure with developmental contribution from neural crest")</f>
        <v/>
      </c>
      <c r="B6080" t="inlineStr">
        <is>
          <t>&lt;http://purl.obolibrary.org/obo/UBERON_0010314&gt;</t>
        </is>
      </c>
      <c r="C6080" t="inlineStr">
        <is>
          <t>pontomedullary hindbrain</t>
        </is>
      </c>
      <c r="D6080" t="inlineStr">
        <is>
          <t>&lt;http://purl.obolibrary.org/obo/DMBA_17220&gt;</t>
        </is>
      </c>
    </row>
    <row r="6081">
      <c r="A6081">
        <f>HYPERLINK("https://www.ebi.ac.uk/ols/ontologies/uberon/terms?iri=http://purl.obolibrary.org/obo/UBERON_0010314","structure with developmental contribution from neural crest")</f>
        <v/>
      </c>
      <c r="B6081" t="inlineStr">
        <is>
          <t>&lt;http://purl.obolibrary.org/obo/UBERON_0010314&gt;</t>
        </is>
      </c>
      <c r="C6081" t="inlineStr">
        <is>
          <t>r5 roof plate</t>
        </is>
      </c>
      <c r="D6081" t="inlineStr">
        <is>
          <t>&lt;http://purl.obolibrary.org/obo/DMBA_17222&gt;</t>
        </is>
      </c>
    </row>
    <row r="6082">
      <c r="A6082">
        <f>HYPERLINK("https://www.ebi.ac.uk/ols/ontologies/uberon/terms?iri=http://purl.obolibrary.org/obo/UBERON_0010314","structure with developmental contribution from neural crest")</f>
        <v/>
      </c>
      <c r="B6082" t="inlineStr">
        <is>
          <t>&lt;http://purl.obolibrary.org/obo/UBERON_0010314&gt;</t>
        </is>
      </c>
      <c r="C6082" t="inlineStr">
        <is>
          <t>r5 alar plate</t>
        </is>
      </c>
      <c r="D6082" t="inlineStr">
        <is>
          <t>&lt;http://purl.obolibrary.org/obo/DMBA_17223&gt;</t>
        </is>
      </c>
    </row>
    <row r="6083">
      <c r="A6083">
        <f>HYPERLINK("https://www.ebi.ac.uk/ols/ontologies/uberon/terms?iri=http://purl.obolibrary.org/obo/UBERON_0010314","structure with developmental contribution from neural crest")</f>
        <v/>
      </c>
      <c r="B6083" t="inlineStr">
        <is>
          <t>&lt;http://purl.obolibrary.org/obo/UBERON_0010314&gt;</t>
        </is>
      </c>
      <c r="C6083" t="inlineStr">
        <is>
          <t>r5 part of the cochlear column</t>
        </is>
      </c>
      <c r="D6083" t="inlineStr">
        <is>
          <t>&lt;http://purl.obolibrary.org/obo/DMBA_17224&gt;</t>
        </is>
      </c>
    </row>
    <row r="6084">
      <c r="A6084">
        <f>HYPERLINK("https://www.ebi.ac.uk/ols/ontologies/uberon/terms?iri=http://purl.obolibrary.org/obo/UBERON_0010314","structure with developmental contribution from neural crest")</f>
        <v/>
      </c>
      <c r="B6084" t="inlineStr">
        <is>
          <t>&lt;http://purl.obolibrary.org/obo/UBERON_0010314&gt;</t>
        </is>
      </c>
      <c r="C6084" t="inlineStr">
        <is>
          <t>ventricular zone of r5Co</t>
        </is>
      </c>
      <c r="D6084" t="inlineStr">
        <is>
          <t>&lt;http://purl.obolibrary.org/obo/DMBA_17225&gt;</t>
        </is>
      </c>
    </row>
    <row r="6085">
      <c r="A6085">
        <f>HYPERLINK("https://www.ebi.ac.uk/ols/ontologies/uberon/terms?iri=http://purl.obolibrary.org/obo/UBERON_0010314","structure with developmental contribution from neural crest")</f>
        <v/>
      </c>
      <c r="B6085" t="inlineStr">
        <is>
          <t>&lt;http://purl.obolibrary.org/obo/UBERON_0010314&gt;</t>
        </is>
      </c>
      <c r="C6085" t="inlineStr">
        <is>
          <t>mantle zone of r5Co</t>
        </is>
      </c>
      <c r="D6085" t="inlineStr">
        <is>
          <t>&lt;http://purl.obolibrary.org/obo/DMBA_17226&gt;</t>
        </is>
      </c>
    </row>
    <row r="6086">
      <c r="A6086">
        <f>HYPERLINK("https://www.ebi.ac.uk/ols/ontologies/uberon/terms?iri=http://purl.obolibrary.org/obo/UBERON_0010314","structure with developmental contribution from neural crest")</f>
        <v/>
      </c>
      <c r="B6086" t="inlineStr">
        <is>
          <t>&lt;http://purl.obolibrary.org/obo/UBERON_0010314&gt;</t>
        </is>
      </c>
      <c r="C6086" t="inlineStr">
        <is>
          <t>r5 part of dorsal cochlear nucleus</t>
        </is>
      </c>
      <c r="D6086" t="inlineStr">
        <is>
          <t>&lt;http://purl.obolibrary.org/obo/DMBA_17227&gt;</t>
        </is>
      </c>
    </row>
    <row r="6087">
      <c r="A6087">
        <f>HYPERLINK("https://www.ebi.ac.uk/ols/ontologies/uberon/terms?iri=http://purl.obolibrary.org/obo/UBERON_0010314","structure with developmental contribution from neural crest")</f>
        <v/>
      </c>
      <c r="B6087" t="inlineStr">
        <is>
          <t>&lt;http://purl.obolibrary.org/obo/UBERON_0010314&gt;</t>
        </is>
      </c>
      <c r="C6087" t="inlineStr">
        <is>
          <t>r5 part of posteroventral cochlear nucleus</t>
        </is>
      </c>
      <c r="D6087" t="inlineStr">
        <is>
          <t>&lt;http://purl.obolibrary.org/obo/DMBA_17228&gt;</t>
        </is>
      </c>
    </row>
    <row r="6088">
      <c r="A6088">
        <f>HYPERLINK("https://www.ebi.ac.uk/ols/ontologies/uberon/terms?iri=http://purl.obolibrary.org/obo/UBERON_0010314","structure with developmental contribution from neural crest")</f>
        <v/>
      </c>
      <c r="B6088" t="inlineStr">
        <is>
          <t>&lt;http://purl.obolibrary.org/obo/UBERON_0010314&gt;</t>
        </is>
      </c>
      <c r="C6088" t="inlineStr">
        <is>
          <t>r5 part of the vestibular column</t>
        </is>
      </c>
      <c r="D6088" t="inlineStr">
        <is>
          <t>&lt;http://purl.obolibrary.org/obo/DMBA_17229&gt;</t>
        </is>
      </c>
    </row>
    <row r="6089">
      <c r="A6089">
        <f>HYPERLINK("https://www.ebi.ac.uk/ols/ontologies/uberon/terms?iri=http://purl.obolibrary.org/obo/UBERON_0010314","structure with developmental contribution from neural crest")</f>
        <v/>
      </c>
      <c r="B6089" t="inlineStr">
        <is>
          <t>&lt;http://purl.obolibrary.org/obo/UBERON_0010314&gt;</t>
        </is>
      </c>
      <c r="C6089" t="inlineStr">
        <is>
          <t>ventricular zone of r5Ve</t>
        </is>
      </c>
      <c r="D6089" t="inlineStr">
        <is>
          <t>&lt;http://purl.obolibrary.org/obo/DMBA_17230&gt;</t>
        </is>
      </c>
    </row>
    <row r="6090">
      <c r="A6090">
        <f>HYPERLINK("https://www.ebi.ac.uk/ols/ontologies/uberon/terms?iri=http://purl.obolibrary.org/obo/UBERON_0010314","structure with developmental contribution from neural crest")</f>
        <v/>
      </c>
      <c r="B6090" t="inlineStr">
        <is>
          <t>&lt;http://purl.obolibrary.org/obo/UBERON_0010314&gt;</t>
        </is>
      </c>
      <c r="C6090" t="inlineStr">
        <is>
          <t>mantle zone of r5Ve</t>
        </is>
      </c>
      <c r="D6090" t="inlineStr">
        <is>
          <t>&lt;http://purl.obolibrary.org/obo/DMBA_17231&gt;</t>
        </is>
      </c>
    </row>
    <row r="6091">
      <c r="A6091">
        <f>HYPERLINK("https://www.ebi.ac.uk/ols/ontologies/uberon/terms?iri=http://purl.obolibrary.org/obo/UBERON_0010314","structure with developmental contribution from neural crest")</f>
        <v/>
      </c>
      <c r="B6091" t="inlineStr">
        <is>
          <t>&lt;http://purl.obolibrary.org/obo/UBERON_0010314&gt;</t>
        </is>
      </c>
      <c r="C6091" t="inlineStr">
        <is>
          <t>r5 part of spinal vestibular nucleus</t>
        </is>
      </c>
      <c r="D6091" t="inlineStr">
        <is>
          <t>&lt;http://purl.obolibrary.org/obo/DMBA_17232&gt;</t>
        </is>
      </c>
    </row>
    <row r="6092">
      <c r="A6092">
        <f>HYPERLINK("https://www.ebi.ac.uk/ols/ontologies/uberon/terms?iri=http://purl.obolibrary.org/obo/UBERON_0010314","structure with developmental contribution from neural crest")</f>
        <v/>
      </c>
      <c r="B6092" t="inlineStr">
        <is>
          <t>&lt;http://purl.obolibrary.org/obo/UBERON_0010314&gt;</t>
        </is>
      </c>
      <c r="C6092" t="inlineStr">
        <is>
          <t>r5 part of magnocellular medial vestibular nucleus</t>
        </is>
      </c>
      <c r="D6092" t="inlineStr">
        <is>
          <t>&lt;http://purl.obolibrary.org/obo/DMBA_17233&gt;</t>
        </is>
      </c>
    </row>
    <row r="6093">
      <c r="A6093">
        <f>HYPERLINK("https://www.ebi.ac.uk/ols/ontologies/uberon/terms?iri=http://purl.obolibrary.org/obo/UBERON_0010314","structure with developmental contribution from neural crest")</f>
        <v/>
      </c>
      <c r="B6093" t="inlineStr">
        <is>
          <t>&lt;http://purl.obolibrary.org/obo/UBERON_0010314&gt;</t>
        </is>
      </c>
      <c r="C6093" t="inlineStr">
        <is>
          <t>r5 part of parvocellular medial vestibular nucleus</t>
        </is>
      </c>
      <c r="D6093" t="inlineStr">
        <is>
          <t>&lt;http://purl.obolibrary.org/obo/DMBA_17234&gt;</t>
        </is>
      </c>
    </row>
    <row r="6094">
      <c r="A6094">
        <f>HYPERLINK("https://www.ebi.ac.uk/ols/ontologies/uberon/terms?iri=http://purl.obolibrary.org/obo/UBERON_0010314","structure with developmental contribution from neural crest")</f>
        <v/>
      </c>
      <c r="B6094" t="inlineStr">
        <is>
          <t>&lt;http://purl.obolibrary.org/obo/UBERON_0010314&gt;</t>
        </is>
      </c>
      <c r="C6094" t="inlineStr">
        <is>
          <t>r5 part of the trigeminal column</t>
        </is>
      </c>
      <c r="D6094" t="inlineStr">
        <is>
          <t>&lt;http://purl.obolibrary.org/obo/DMBA_17235&gt;</t>
        </is>
      </c>
    </row>
    <row r="6095">
      <c r="A6095">
        <f>HYPERLINK("https://www.ebi.ac.uk/ols/ontologies/uberon/terms?iri=http://purl.obolibrary.org/obo/UBERON_0010314","structure with developmental contribution from neural crest")</f>
        <v/>
      </c>
      <c r="B6095" t="inlineStr">
        <is>
          <t>&lt;http://purl.obolibrary.org/obo/UBERON_0010314&gt;</t>
        </is>
      </c>
      <c r="C6095" t="inlineStr">
        <is>
          <t>ventricular zone of r5Tr</t>
        </is>
      </c>
      <c r="D6095" t="inlineStr">
        <is>
          <t>&lt;http://purl.obolibrary.org/obo/DMBA_17236&gt;</t>
        </is>
      </c>
    </row>
    <row r="6096">
      <c r="A6096">
        <f>HYPERLINK("https://www.ebi.ac.uk/ols/ontologies/uberon/terms?iri=http://purl.obolibrary.org/obo/UBERON_0010314","structure with developmental contribution from neural crest")</f>
        <v/>
      </c>
      <c r="B6096" t="inlineStr">
        <is>
          <t>&lt;http://purl.obolibrary.org/obo/UBERON_0010314&gt;</t>
        </is>
      </c>
      <c r="C6096" t="inlineStr">
        <is>
          <t>mantle zone of r5Tr</t>
        </is>
      </c>
      <c r="D6096" t="inlineStr">
        <is>
          <t>&lt;http://purl.obolibrary.org/obo/DMBA_17237&gt;</t>
        </is>
      </c>
    </row>
    <row r="6097">
      <c r="A6097">
        <f>HYPERLINK("https://www.ebi.ac.uk/ols/ontologies/uberon/terms?iri=http://purl.obolibrary.org/obo/UBERON_0010314","structure with developmental contribution from neural crest")</f>
        <v/>
      </c>
      <c r="B6097" t="inlineStr">
        <is>
          <t>&lt;http://purl.obolibrary.org/obo/UBERON_0010314&gt;</t>
        </is>
      </c>
      <c r="C6097" t="inlineStr">
        <is>
          <t>r5 part of the oral Sp5 subnucleus</t>
        </is>
      </c>
      <c r="D6097" t="inlineStr">
        <is>
          <t>&lt;http://purl.obolibrary.org/obo/DMBA_17238&gt;</t>
        </is>
      </c>
    </row>
    <row r="6098">
      <c r="A6098">
        <f>HYPERLINK("https://www.ebi.ac.uk/ols/ontologies/uberon/terms?iri=http://purl.obolibrary.org/obo/UBERON_0010314","structure with developmental contribution from neural crest")</f>
        <v/>
      </c>
      <c r="B6098" t="inlineStr">
        <is>
          <t>&lt;http://purl.obolibrary.org/obo/UBERON_0010314&gt;</t>
        </is>
      </c>
      <c r="C6098" t="inlineStr">
        <is>
          <t>r5 part of trigeminal transition zone</t>
        </is>
      </c>
      <c r="D6098" t="inlineStr">
        <is>
          <t>&lt;http://purl.obolibrary.org/obo/DMBA_17239&gt;</t>
        </is>
      </c>
    </row>
    <row r="6099">
      <c r="A6099">
        <f>HYPERLINK("https://www.ebi.ac.uk/ols/ontologies/uberon/terms?iri=http://purl.obolibrary.org/obo/UBERON_0010314","structure with developmental contribution from neural crest")</f>
        <v/>
      </c>
      <c r="B6099" t="inlineStr">
        <is>
          <t>&lt;http://purl.obolibrary.org/obo/UBERON_0010314&gt;</t>
        </is>
      </c>
      <c r="C6099" t="inlineStr">
        <is>
          <t>r5 (gustatory) part of solitary complex</t>
        </is>
      </c>
      <c r="D6099" t="inlineStr">
        <is>
          <t>&lt;http://purl.obolibrary.org/obo/DMBA_17240&gt;</t>
        </is>
      </c>
    </row>
    <row r="6100">
      <c r="A6100">
        <f>HYPERLINK("https://www.ebi.ac.uk/ols/ontologies/uberon/terms?iri=http://purl.obolibrary.org/obo/UBERON_0010314","structure with developmental contribution from neural crest")</f>
        <v/>
      </c>
      <c r="B6100" t="inlineStr">
        <is>
          <t>&lt;http://purl.obolibrary.org/obo/UBERON_0010314&gt;</t>
        </is>
      </c>
      <c r="C6100" t="inlineStr">
        <is>
          <t>r5 part of dorsal parvicellular reticular formation</t>
        </is>
      </c>
      <c r="D6100" t="inlineStr">
        <is>
          <t>&lt;http://purl.obolibrary.org/obo/DMBA_17241&gt;</t>
        </is>
      </c>
    </row>
    <row r="6101">
      <c r="A6101">
        <f>HYPERLINK("https://www.ebi.ac.uk/ols/ontologies/uberon/terms?iri=http://purl.obolibrary.org/obo/UBERON_0010314","structure with developmental contribution from neural crest")</f>
        <v/>
      </c>
      <c r="B6101" t="inlineStr">
        <is>
          <t>&lt;http://purl.obolibrary.org/obo/UBERON_0010314&gt;</t>
        </is>
      </c>
      <c r="C6101" t="inlineStr">
        <is>
          <t>liminal part of the r5 alar plate</t>
        </is>
      </c>
      <c r="D6101" t="inlineStr">
        <is>
          <t>&lt;http://purl.obolibrary.org/obo/DMBA_17242&gt;</t>
        </is>
      </c>
    </row>
    <row r="6102">
      <c r="A6102">
        <f>HYPERLINK("https://www.ebi.ac.uk/ols/ontologies/uberon/terms?iri=http://purl.obolibrary.org/obo/UBERON_0010314","structure with developmental contribution from neural crest")</f>
        <v/>
      </c>
      <c r="B6102" t="inlineStr">
        <is>
          <t>&lt;http://purl.obolibrary.org/obo/UBERON_0010314&gt;</t>
        </is>
      </c>
      <c r="C6102" t="inlineStr">
        <is>
          <t>ventricular zone of r5Lim</t>
        </is>
      </c>
      <c r="D6102" t="inlineStr">
        <is>
          <t>&lt;http://purl.obolibrary.org/obo/DMBA_17243&gt;</t>
        </is>
      </c>
    </row>
    <row r="6103">
      <c r="A6103">
        <f>HYPERLINK("https://www.ebi.ac.uk/ols/ontologies/uberon/terms?iri=http://purl.obolibrary.org/obo/UBERON_0010314","structure with developmental contribution from neural crest")</f>
        <v/>
      </c>
      <c r="B6103" t="inlineStr">
        <is>
          <t>&lt;http://purl.obolibrary.org/obo/UBERON_0010314&gt;</t>
        </is>
      </c>
      <c r="C6103" t="inlineStr">
        <is>
          <t>mantle zone of r5Lim</t>
        </is>
      </c>
      <c r="D6103" t="inlineStr">
        <is>
          <t>&lt;http://purl.obolibrary.org/obo/DMBA_17244&gt;</t>
        </is>
      </c>
    </row>
    <row r="6104">
      <c r="A6104">
        <f>HYPERLINK("https://www.ebi.ac.uk/ols/ontologies/uberon/terms?iri=http://purl.obolibrary.org/obo/UBERON_0010314","structure with developmental contribution from neural crest")</f>
        <v/>
      </c>
      <c r="B6104" t="inlineStr">
        <is>
          <t>&lt;http://purl.obolibrary.org/obo/UBERON_0010314&gt;</t>
        </is>
      </c>
      <c r="C6104" t="inlineStr">
        <is>
          <t>r5 liminal central gray</t>
        </is>
      </c>
      <c r="D6104" t="inlineStr">
        <is>
          <t>&lt;http://purl.obolibrary.org/obo/DMBA_17245&gt;</t>
        </is>
      </c>
    </row>
    <row r="6105">
      <c r="A6105">
        <f>HYPERLINK("https://www.ebi.ac.uk/ols/ontologies/uberon/terms?iri=http://purl.obolibrary.org/obo/UBERON_0010314","structure with developmental contribution from neural crest")</f>
        <v/>
      </c>
      <c r="B6105" t="inlineStr">
        <is>
          <t>&lt;http://purl.obolibrary.org/obo/UBERON_0010314&gt;</t>
        </is>
      </c>
      <c r="C6105" t="inlineStr">
        <is>
          <t>r5 part of ventral parvicellular reticular formation</t>
        </is>
      </c>
      <c r="D6105" t="inlineStr">
        <is>
          <t>&lt;http://purl.obolibrary.org/obo/DMBA_17246&gt;</t>
        </is>
      </c>
    </row>
    <row r="6106">
      <c r="A6106">
        <f>HYPERLINK("https://www.ebi.ac.uk/ols/ontologies/uberon/terms?iri=http://purl.obolibrary.org/obo/UBERON_0010314","structure with developmental contribution from neural crest")</f>
        <v/>
      </c>
      <c r="B6106" t="inlineStr">
        <is>
          <t>&lt;http://purl.obolibrary.org/obo/UBERON_0010314&gt;</t>
        </is>
      </c>
      <c r="C6106" t="inlineStr">
        <is>
          <t>r5 part of A5 noradrenergic cell group</t>
        </is>
      </c>
      <c r="D6106" t="inlineStr">
        <is>
          <t>&lt;http://purl.obolibrary.org/obo/DMBA_17247&gt;</t>
        </is>
      </c>
    </row>
    <row r="6107">
      <c r="A6107">
        <f>HYPERLINK("https://www.ebi.ac.uk/ols/ontologies/uberon/terms?iri=http://purl.obolibrary.org/obo/UBERON_0010314","structure with developmental contribution from neural crest")</f>
        <v/>
      </c>
      <c r="B6107" t="inlineStr">
        <is>
          <t>&lt;http://purl.obolibrary.org/obo/UBERON_0010314&gt;</t>
        </is>
      </c>
      <c r="C6107" t="inlineStr">
        <is>
          <t>superior salivatory parasympathetic nucleus</t>
        </is>
      </c>
      <c r="D6107" t="inlineStr">
        <is>
          <t>&lt;http://purl.obolibrary.org/obo/DMBA_17248&gt;</t>
        </is>
      </c>
    </row>
    <row r="6108">
      <c r="A6108">
        <f>HYPERLINK("https://www.ebi.ac.uk/ols/ontologies/uberon/terms?iri=http://purl.obolibrary.org/obo/UBERON_0010314","structure with developmental contribution from neural crest")</f>
        <v/>
      </c>
      <c r="B6108" t="inlineStr">
        <is>
          <t>&lt;http://purl.obolibrary.org/obo/UBERON_0010314&gt;</t>
        </is>
      </c>
      <c r="C6108" t="inlineStr">
        <is>
          <t>nucleus of the central acoustic tract</t>
        </is>
      </c>
      <c r="D6108" t="inlineStr">
        <is>
          <t>&lt;http://purl.obolibrary.org/obo/DMBA_17249&gt;</t>
        </is>
      </c>
    </row>
    <row r="6109">
      <c r="A6109">
        <f>HYPERLINK("https://www.ebi.ac.uk/ols/ontologies/uberon/terms?iri=http://purl.obolibrary.org/obo/UBERON_0010314","structure with developmental contribution from neural crest")</f>
        <v/>
      </c>
      <c r="B6109" t="inlineStr">
        <is>
          <t>&lt;http://purl.obolibrary.org/obo/UBERON_0010314&gt;</t>
        </is>
      </c>
      <c r="C6109" t="inlineStr">
        <is>
          <t>r5 basal plate</t>
        </is>
      </c>
      <c r="D6109" t="inlineStr">
        <is>
          <t>&lt;http://purl.obolibrary.org/obo/DMBA_17250&gt;</t>
        </is>
      </c>
    </row>
    <row r="6110">
      <c r="A6110">
        <f>HYPERLINK("https://www.ebi.ac.uk/ols/ontologies/uberon/terms?iri=http://purl.obolibrary.org/obo/UBERON_0010314","structure with developmental contribution from neural crest")</f>
        <v/>
      </c>
      <c r="B6110" t="inlineStr">
        <is>
          <t>&lt;http://purl.obolibrary.org/obo/UBERON_0010314&gt;</t>
        </is>
      </c>
      <c r="C6110" t="inlineStr">
        <is>
          <t>lateral part of r5B</t>
        </is>
      </c>
      <c r="D6110" t="inlineStr">
        <is>
          <t>&lt;http://purl.obolibrary.org/obo/DMBA_17251&gt;</t>
        </is>
      </c>
    </row>
    <row r="6111">
      <c r="A6111">
        <f>HYPERLINK("https://www.ebi.ac.uk/ols/ontologies/uberon/terms?iri=http://purl.obolibrary.org/obo/UBERON_0010314","structure with developmental contribution from neural crest")</f>
        <v/>
      </c>
      <c r="B6111" t="inlineStr">
        <is>
          <t>&lt;http://purl.obolibrary.org/obo/UBERON_0010314&gt;</t>
        </is>
      </c>
      <c r="C6111" t="inlineStr">
        <is>
          <t>ventricular zone of r5BL</t>
        </is>
      </c>
      <c r="D6111" t="inlineStr">
        <is>
          <t>&lt;http://purl.obolibrary.org/obo/DMBA_17252&gt;</t>
        </is>
      </c>
    </row>
    <row r="6112">
      <c r="A6112">
        <f>HYPERLINK("https://www.ebi.ac.uk/ols/ontologies/uberon/terms?iri=http://purl.obolibrary.org/obo/UBERON_0010314","structure with developmental contribution from neural crest")</f>
        <v/>
      </c>
      <c r="B6112" t="inlineStr">
        <is>
          <t>&lt;http://purl.obolibrary.org/obo/UBERON_0010314&gt;</t>
        </is>
      </c>
      <c r="C6112" t="inlineStr">
        <is>
          <t>mantle zone of r5BL</t>
        </is>
      </c>
      <c r="D6112" t="inlineStr">
        <is>
          <t>&lt;http://purl.obolibrary.org/obo/DMBA_17253&gt;</t>
        </is>
      </c>
    </row>
    <row r="6113">
      <c r="A6113">
        <f>HYPERLINK("https://www.ebi.ac.uk/ols/ontologies/uberon/terms?iri=http://purl.obolibrary.org/obo/UBERON_0010314","structure with developmental contribution from neural crest")</f>
        <v/>
      </c>
      <c r="B6113" t="inlineStr">
        <is>
          <t>&lt;http://purl.obolibrary.org/obo/UBERON_0010314&gt;</t>
        </is>
      </c>
      <c r="C6113" t="inlineStr">
        <is>
          <t>periventricular stratum of r5BL</t>
        </is>
      </c>
      <c r="D6113" t="inlineStr">
        <is>
          <t>&lt;http://purl.obolibrary.org/obo/DMBA_17254&gt;</t>
        </is>
      </c>
    </row>
    <row r="6114">
      <c r="A6114">
        <f>HYPERLINK("https://www.ebi.ac.uk/ols/ontologies/uberon/terms?iri=http://purl.obolibrary.org/obo/UBERON_0010314","structure with developmental contribution from neural crest")</f>
        <v/>
      </c>
      <c r="B6114" t="inlineStr">
        <is>
          <t>&lt;http://purl.obolibrary.org/obo/UBERON_0010314&gt;</t>
        </is>
      </c>
      <c r="C6114" t="inlineStr">
        <is>
          <t>r5 part of basolateral intermediate zone</t>
        </is>
      </c>
      <c r="D6114" t="inlineStr">
        <is>
          <t>&lt;http://purl.obolibrary.org/obo/DMBA_17255&gt;</t>
        </is>
      </c>
    </row>
    <row r="6115">
      <c r="A6115">
        <f>HYPERLINK("https://www.ebi.ac.uk/ols/ontologies/uberon/terms?iri=http://purl.obolibrary.org/obo/UBERON_0010314","structure with developmental contribution from neural crest")</f>
        <v/>
      </c>
      <c r="B6115" t="inlineStr">
        <is>
          <t>&lt;http://purl.obolibrary.org/obo/UBERON_0010314&gt;</t>
        </is>
      </c>
      <c r="C6115" t="inlineStr">
        <is>
          <t>intermediate stratum of 5BL</t>
        </is>
      </c>
      <c r="D6115" t="inlineStr">
        <is>
          <t>&lt;http://purl.obolibrary.org/obo/DMBA_17256&gt;</t>
        </is>
      </c>
    </row>
    <row r="6116">
      <c r="A6116">
        <f>HYPERLINK("https://www.ebi.ac.uk/ols/ontologies/uberon/terms?iri=http://purl.obolibrary.org/obo/UBERON_0010314","structure with developmental contribution from neural crest")</f>
        <v/>
      </c>
      <c r="B6116" t="inlineStr">
        <is>
          <t>&lt;http://purl.obolibrary.org/obo/UBERON_0010314&gt;</t>
        </is>
      </c>
      <c r="C6116" t="inlineStr">
        <is>
          <t>r5 part of basolateral reticular formation</t>
        </is>
      </c>
      <c r="D6116" t="inlineStr">
        <is>
          <t>&lt;http://purl.obolibrary.org/obo/DMBA_17257&gt;</t>
        </is>
      </c>
    </row>
    <row r="6117">
      <c r="A6117">
        <f>HYPERLINK("https://www.ebi.ac.uk/ols/ontologies/uberon/terms?iri=http://purl.obolibrary.org/obo/UBERON_0010314","structure with developmental contribution from neural crest")</f>
        <v/>
      </c>
      <c r="B6117" t="inlineStr">
        <is>
          <t>&lt;http://purl.obolibrary.org/obo/UBERON_0010314&gt;</t>
        </is>
      </c>
      <c r="C6117" t="inlineStr">
        <is>
          <t>superficial stratum of r5BL</t>
        </is>
      </c>
      <c r="D6117" t="inlineStr">
        <is>
          <t>&lt;http://purl.obolibrary.org/obo/DMBA_17258&gt;</t>
        </is>
      </c>
    </row>
    <row r="6118">
      <c r="A6118">
        <f>HYPERLINK("https://www.ebi.ac.uk/ols/ontologies/uberon/terms?iri=http://purl.obolibrary.org/obo/UBERON_0010314","structure with developmental contribution from neural crest")</f>
        <v/>
      </c>
      <c r="B6118" t="inlineStr">
        <is>
          <t>&lt;http://purl.obolibrary.org/obo/UBERON_0010314&gt;</t>
        </is>
      </c>
      <c r="C6118" t="inlineStr">
        <is>
          <t>r5 part of ventral lateral lemniscal nucleus</t>
        </is>
      </c>
      <c r="D6118" t="inlineStr">
        <is>
          <t>&lt;http://purl.obolibrary.org/obo/DMBA_17259&gt;</t>
        </is>
      </c>
    </row>
    <row r="6119">
      <c r="A6119">
        <f>HYPERLINK("https://www.ebi.ac.uk/ols/ontologies/uberon/terms?iri=http://purl.obolibrary.org/obo/UBERON_0010314","structure with developmental contribution from neural crest")</f>
        <v/>
      </c>
      <c r="B6119" t="inlineStr">
        <is>
          <t>&lt;http://purl.obolibrary.org/obo/UBERON_0010314&gt;</t>
        </is>
      </c>
      <c r="C6119" t="inlineStr">
        <is>
          <t>dorsal periolivary nucleus</t>
        </is>
      </c>
      <c r="D6119" t="inlineStr">
        <is>
          <t>&lt;http://purl.obolibrary.org/obo/DMBA_17260&gt;</t>
        </is>
      </c>
    </row>
    <row r="6120">
      <c r="A6120">
        <f>HYPERLINK("https://www.ebi.ac.uk/ols/ontologies/uberon/terms?iri=http://purl.obolibrary.org/obo/UBERON_0010314","structure with developmental contribution from neural crest")</f>
        <v/>
      </c>
      <c r="B6120" t="inlineStr">
        <is>
          <t>&lt;http://purl.obolibrary.org/obo/UBERON_0010314&gt;</t>
        </is>
      </c>
      <c r="C6120" t="inlineStr">
        <is>
          <t>lateral superior olive</t>
        </is>
      </c>
      <c r="D6120" t="inlineStr">
        <is>
          <t>&lt;http://purl.obolibrary.org/obo/DMBA_17261&gt;</t>
        </is>
      </c>
    </row>
    <row r="6121">
      <c r="A6121">
        <f>HYPERLINK("https://www.ebi.ac.uk/ols/ontologies/uberon/terms?iri=http://purl.obolibrary.org/obo/UBERON_0010314","structure with developmental contribution from neural crest")</f>
        <v/>
      </c>
      <c r="B6121" t="inlineStr">
        <is>
          <t>&lt;http://purl.obolibrary.org/obo/UBERON_0010314&gt;</t>
        </is>
      </c>
      <c r="C6121" t="inlineStr">
        <is>
          <t>medial superior olive</t>
        </is>
      </c>
      <c r="D6121" t="inlineStr">
        <is>
          <t>&lt;http://purl.obolibrary.org/obo/DMBA_17262&gt;</t>
        </is>
      </c>
    </row>
    <row r="6122">
      <c r="A6122">
        <f>HYPERLINK("https://www.ebi.ac.uk/ols/ontologies/uberon/terms?iri=http://purl.obolibrary.org/obo/UBERON_0010314","structure with developmental contribution from neural crest")</f>
        <v/>
      </c>
      <c r="B6122" t="inlineStr">
        <is>
          <t>&lt;http://purl.obolibrary.org/obo/UBERON_0010314&gt;</t>
        </is>
      </c>
      <c r="C6122" t="inlineStr">
        <is>
          <t>rostral periolivary nucleus</t>
        </is>
      </c>
      <c r="D6122" t="inlineStr">
        <is>
          <t>&lt;http://purl.obolibrary.org/obo/DMBA_17263&gt;</t>
        </is>
      </c>
    </row>
    <row r="6123">
      <c r="A6123">
        <f>HYPERLINK("https://www.ebi.ac.uk/ols/ontologies/uberon/terms?iri=http://purl.obolibrary.org/obo/UBERON_0010314","structure with developmental contribution from neural crest")</f>
        <v/>
      </c>
      <c r="B6123" t="inlineStr">
        <is>
          <t>&lt;http://purl.obolibrary.org/obo/UBERON_0010314&gt;</t>
        </is>
      </c>
      <c r="C6123" t="inlineStr">
        <is>
          <t>superior periolivary nucleus</t>
        </is>
      </c>
      <c r="D6123" t="inlineStr">
        <is>
          <t>&lt;http://purl.obolibrary.org/obo/DMBA_17264&gt;</t>
        </is>
      </c>
    </row>
    <row r="6124">
      <c r="A6124">
        <f>HYPERLINK("https://www.ebi.ac.uk/ols/ontologies/uberon/terms?iri=http://purl.obolibrary.org/obo/UBERON_0010314","structure with developmental contribution from neural crest")</f>
        <v/>
      </c>
      <c r="B6124" t="inlineStr">
        <is>
          <t>&lt;http://purl.obolibrary.org/obo/UBERON_0010314&gt;</t>
        </is>
      </c>
      <c r="C6124" t="inlineStr">
        <is>
          <t>ventrolateral periolivary nucleus</t>
        </is>
      </c>
      <c r="D6124" t="inlineStr">
        <is>
          <t>&lt;http://purl.obolibrary.org/obo/DMBA_17265&gt;</t>
        </is>
      </c>
    </row>
    <row r="6125">
      <c r="A6125">
        <f>HYPERLINK("https://www.ebi.ac.uk/ols/ontologies/uberon/terms?iri=http://purl.obolibrary.org/obo/UBERON_0010314","structure with developmental contribution from neural crest")</f>
        <v/>
      </c>
      <c r="B6125" t="inlineStr">
        <is>
          <t>&lt;http://purl.obolibrary.org/obo/UBERON_0010314&gt;</t>
        </is>
      </c>
      <c r="C6125" t="inlineStr">
        <is>
          <t>intermediate part of r5B</t>
        </is>
      </c>
      <c r="D6125" t="inlineStr">
        <is>
          <t>&lt;http://purl.obolibrary.org/obo/DMBA_17266&gt;</t>
        </is>
      </c>
    </row>
    <row r="6126">
      <c r="A6126">
        <f>HYPERLINK("https://www.ebi.ac.uk/ols/ontologies/uberon/terms?iri=http://purl.obolibrary.org/obo/UBERON_0010314","structure with developmental contribution from neural crest")</f>
        <v/>
      </c>
      <c r="B6126" t="inlineStr">
        <is>
          <t>&lt;http://purl.obolibrary.org/obo/UBERON_0010314&gt;</t>
        </is>
      </c>
      <c r="C6126" t="inlineStr">
        <is>
          <t>ventricular zone of r5BI</t>
        </is>
      </c>
      <c r="D6126" t="inlineStr">
        <is>
          <t>&lt;http://purl.obolibrary.org/obo/DMBA_17267&gt;</t>
        </is>
      </c>
    </row>
    <row r="6127">
      <c r="A6127">
        <f>HYPERLINK("https://www.ebi.ac.uk/ols/ontologies/uberon/terms?iri=http://purl.obolibrary.org/obo/UBERON_0010314","structure with developmental contribution from neural crest")</f>
        <v/>
      </c>
      <c r="B6127" t="inlineStr">
        <is>
          <t>&lt;http://purl.obolibrary.org/obo/UBERON_0010314&gt;</t>
        </is>
      </c>
      <c r="C6127" t="inlineStr">
        <is>
          <t>mantle zone of r5BI</t>
        </is>
      </c>
      <c r="D6127" t="inlineStr">
        <is>
          <t>&lt;http://purl.obolibrary.org/obo/DMBA_17268&gt;</t>
        </is>
      </c>
    </row>
    <row r="6128">
      <c r="A6128">
        <f>HYPERLINK("https://www.ebi.ac.uk/ols/ontologies/uberon/terms?iri=http://purl.obolibrary.org/obo/UBERON_0010314","structure with developmental contribution from neural crest")</f>
        <v/>
      </c>
      <c r="B6128" t="inlineStr">
        <is>
          <t>&lt;http://purl.obolibrary.org/obo/UBERON_0010314&gt;</t>
        </is>
      </c>
      <c r="C6128" t="inlineStr">
        <is>
          <t>periventricular stratum of r5BI</t>
        </is>
      </c>
      <c r="D6128" t="inlineStr">
        <is>
          <t>&lt;http://purl.obolibrary.org/obo/DMBA_17269&gt;</t>
        </is>
      </c>
    </row>
    <row r="6129">
      <c r="A6129">
        <f>HYPERLINK("https://www.ebi.ac.uk/ols/ontologies/uberon/terms?iri=http://purl.obolibrary.org/obo/UBERON_0010314","structure with developmental contribution from neural crest")</f>
        <v/>
      </c>
      <c r="B6129" t="inlineStr">
        <is>
          <t>&lt;http://purl.obolibrary.org/obo/UBERON_0010314&gt;</t>
        </is>
      </c>
      <c r="C6129" t="inlineStr">
        <is>
          <t>r5 part of basointermediate intermediate zone</t>
        </is>
      </c>
      <c r="D6129" t="inlineStr">
        <is>
          <t>&lt;http://purl.obolibrary.org/obo/DMBA_17270&gt;</t>
        </is>
      </c>
    </row>
    <row r="6130">
      <c r="A6130">
        <f>HYPERLINK("https://www.ebi.ac.uk/ols/ontologies/uberon/terms?iri=http://purl.obolibrary.org/obo/UBERON_0010314","structure with developmental contribution from neural crest")</f>
        <v/>
      </c>
      <c r="B6130" t="inlineStr">
        <is>
          <t>&lt;http://purl.obolibrary.org/obo/UBERON_0010314&gt;</t>
        </is>
      </c>
      <c r="C6130" t="inlineStr">
        <is>
          <t>intermediate stratum of r5BI</t>
        </is>
      </c>
      <c r="D6130" t="inlineStr">
        <is>
          <t>&lt;http://purl.obolibrary.org/obo/DMBA_17271&gt;</t>
        </is>
      </c>
    </row>
    <row r="6131">
      <c r="A6131">
        <f>HYPERLINK("https://www.ebi.ac.uk/ols/ontologies/uberon/terms?iri=http://purl.obolibrary.org/obo/UBERON_0010314","structure with developmental contribution from neural crest")</f>
        <v/>
      </c>
      <c r="B6131" t="inlineStr">
        <is>
          <t>&lt;http://purl.obolibrary.org/obo/UBERON_0010314&gt;</t>
        </is>
      </c>
      <c r="C6131" t="inlineStr">
        <is>
          <t>r5 part of basointermediate reticular formation</t>
        </is>
      </c>
      <c r="D6131" t="inlineStr">
        <is>
          <t>&lt;http://purl.obolibrary.org/obo/DMBA_17272&gt;</t>
        </is>
      </c>
    </row>
    <row r="6132">
      <c r="A6132">
        <f>HYPERLINK("https://www.ebi.ac.uk/ols/ontologies/uberon/terms?iri=http://purl.obolibrary.org/obo/UBERON_0010314","structure with developmental contribution from neural crest")</f>
        <v/>
      </c>
      <c r="B6132" t="inlineStr">
        <is>
          <t>&lt;http://purl.obolibrary.org/obo/UBERON_0010314&gt;</t>
        </is>
      </c>
      <c r="C6132" t="inlineStr">
        <is>
          <t>superficial stratum of r5BI</t>
        </is>
      </c>
      <c r="D6132" t="inlineStr">
        <is>
          <t>&lt;http://purl.obolibrary.org/obo/DMBA_17273&gt;</t>
        </is>
      </c>
    </row>
    <row r="6133">
      <c r="A6133">
        <f>HYPERLINK("https://www.ebi.ac.uk/ols/ontologies/uberon/terms?iri=http://purl.obolibrary.org/obo/UBERON_0010314","structure with developmental contribution from neural crest")</f>
        <v/>
      </c>
      <c r="B6133" t="inlineStr">
        <is>
          <t>&lt;http://purl.obolibrary.org/obo/UBERON_0010314&gt;</t>
        </is>
      </c>
      <c r="C6133" t="inlineStr">
        <is>
          <t>lateral trapezoid nucleus</t>
        </is>
      </c>
      <c r="D6133" t="inlineStr">
        <is>
          <t>&lt;http://purl.obolibrary.org/obo/DMBA_17274&gt;</t>
        </is>
      </c>
    </row>
    <row r="6134">
      <c r="A6134">
        <f>HYPERLINK("https://www.ebi.ac.uk/ols/ontologies/uberon/terms?iri=http://purl.obolibrary.org/obo/UBERON_0010314","structure with developmental contribution from neural crest")</f>
        <v/>
      </c>
      <c r="B6134" t="inlineStr">
        <is>
          <t>&lt;http://purl.obolibrary.org/obo/UBERON_0010314&gt;</t>
        </is>
      </c>
      <c r="C6134" t="inlineStr">
        <is>
          <t>medial part of r5B</t>
        </is>
      </c>
      <c r="D6134" t="inlineStr">
        <is>
          <t>&lt;http://purl.obolibrary.org/obo/DMBA_17275&gt;</t>
        </is>
      </c>
    </row>
    <row r="6135">
      <c r="A6135">
        <f>HYPERLINK("https://www.ebi.ac.uk/ols/ontologies/uberon/terms?iri=http://purl.obolibrary.org/obo/UBERON_0010314","structure with developmental contribution from neural crest")</f>
        <v/>
      </c>
      <c r="B6135" t="inlineStr">
        <is>
          <t>&lt;http://purl.obolibrary.org/obo/UBERON_0010314&gt;</t>
        </is>
      </c>
      <c r="C6135" t="inlineStr">
        <is>
          <t>ventricular zone of r5BM</t>
        </is>
      </c>
      <c r="D6135" t="inlineStr">
        <is>
          <t>&lt;http://purl.obolibrary.org/obo/DMBA_17276&gt;</t>
        </is>
      </c>
    </row>
    <row r="6136">
      <c r="A6136">
        <f>HYPERLINK("https://www.ebi.ac.uk/ols/ontologies/uberon/terms?iri=http://purl.obolibrary.org/obo/UBERON_0010314","structure with developmental contribution from neural crest")</f>
        <v/>
      </c>
      <c r="B6136" t="inlineStr">
        <is>
          <t>&lt;http://purl.obolibrary.org/obo/UBERON_0010314&gt;</t>
        </is>
      </c>
      <c r="C6136" t="inlineStr">
        <is>
          <t>mantle zone of r5BM</t>
        </is>
      </c>
      <c r="D6136" t="inlineStr">
        <is>
          <t>&lt;http://purl.obolibrary.org/obo/DMBA_17277&gt;</t>
        </is>
      </c>
    </row>
    <row r="6137">
      <c r="A6137">
        <f>HYPERLINK("https://www.ebi.ac.uk/ols/ontologies/uberon/terms?iri=http://purl.obolibrary.org/obo/UBERON_0010314","structure with developmental contribution from neural crest")</f>
        <v/>
      </c>
      <c r="B6137" t="inlineStr">
        <is>
          <t>&lt;http://purl.obolibrary.org/obo/UBERON_0010314&gt;</t>
        </is>
      </c>
      <c r="C6137" t="inlineStr">
        <is>
          <t>periventricular stratum of r5BM</t>
        </is>
      </c>
      <c r="D6137" t="inlineStr">
        <is>
          <t>&lt;http://purl.obolibrary.org/obo/DMBA_17278&gt;</t>
        </is>
      </c>
    </row>
    <row r="6138">
      <c r="A6138">
        <f>HYPERLINK("https://www.ebi.ac.uk/ols/ontologies/uberon/terms?iri=http://purl.obolibrary.org/obo/UBERON_0010314","structure with developmental contribution from neural crest")</f>
        <v/>
      </c>
      <c r="B6138" t="inlineStr">
        <is>
          <t>&lt;http://purl.obolibrary.org/obo/UBERON_0010314&gt;</t>
        </is>
      </c>
      <c r="C6138" t="inlineStr">
        <is>
          <t>abducens motor nucleus</t>
        </is>
      </c>
      <c r="D6138" t="inlineStr">
        <is>
          <t>&lt;http://purl.obolibrary.org/obo/DMBA_17279&gt;</t>
        </is>
      </c>
    </row>
    <row r="6139">
      <c r="A6139">
        <f>HYPERLINK("https://www.ebi.ac.uk/ols/ontologies/uberon/terms?iri=http://purl.obolibrary.org/obo/UBERON_0010314","structure with developmental contribution from neural crest")</f>
        <v/>
      </c>
      <c r="B6139" t="inlineStr">
        <is>
          <t>&lt;http://purl.obolibrary.org/obo/UBERON_0010314&gt;</t>
        </is>
      </c>
      <c r="C6139" t="inlineStr">
        <is>
          <t>intermediate stratum of r5BM</t>
        </is>
      </c>
      <c r="D6139" t="inlineStr">
        <is>
          <t>&lt;http://purl.obolibrary.org/obo/DMBA_17280&gt;</t>
        </is>
      </c>
    </row>
    <row r="6140">
      <c r="A6140">
        <f>HYPERLINK("https://www.ebi.ac.uk/ols/ontologies/uberon/terms?iri=http://purl.obolibrary.org/obo/UBERON_0010314","structure with developmental contribution from neural crest")</f>
        <v/>
      </c>
      <c r="B6140" t="inlineStr">
        <is>
          <t>&lt;http://purl.obolibrary.org/obo/UBERON_0010314&gt;</t>
        </is>
      </c>
      <c r="C6140" t="inlineStr">
        <is>
          <t>para-abducens nucleus</t>
        </is>
      </c>
      <c r="D6140" t="inlineStr">
        <is>
          <t>&lt;http://purl.obolibrary.org/obo/DMBA_17281&gt;</t>
        </is>
      </c>
    </row>
    <row r="6141">
      <c r="A6141">
        <f>HYPERLINK("https://www.ebi.ac.uk/ols/ontologies/uberon/terms?iri=http://purl.obolibrary.org/obo/UBERON_0010314","structure with developmental contribution from neural crest")</f>
        <v/>
      </c>
      <c r="B6141" t="inlineStr">
        <is>
          <t>&lt;http://purl.obolibrary.org/obo/UBERON_0010314&gt;</t>
        </is>
      </c>
      <c r="C6141" t="inlineStr">
        <is>
          <t>retropontine reticular area</t>
        </is>
      </c>
      <c r="D6141" t="inlineStr">
        <is>
          <t>&lt;http://purl.obolibrary.org/obo/DMBA_17282&gt;</t>
        </is>
      </c>
    </row>
    <row r="6142">
      <c r="A6142">
        <f>HYPERLINK("https://www.ebi.ac.uk/ols/ontologies/uberon/terms?iri=http://purl.obolibrary.org/obo/UBERON_0010314","structure with developmental contribution from neural crest")</f>
        <v/>
      </c>
      <c r="B6142" t="inlineStr">
        <is>
          <t>&lt;http://purl.obolibrary.org/obo/UBERON_0010314&gt;</t>
        </is>
      </c>
      <c r="C6142" t="inlineStr">
        <is>
          <t>r5 part of basomedial reticular formation</t>
        </is>
      </c>
      <c r="D6142" t="inlineStr">
        <is>
          <t>&lt;http://purl.obolibrary.org/obo/DMBA_17283&gt;</t>
        </is>
      </c>
    </row>
    <row r="6143">
      <c r="A6143">
        <f>HYPERLINK("https://www.ebi.ac.uk/ols/ontologies/uberon/terms?iri=http://purl.obolibrary.org/obo/UBERON_0010314","structure with developmental contribution from neural crest")</f>
        <v/>
      </c>
      <c r="B6143" t="inlineStr">
        <is>
          <t>&lt;http://purl.obolibrary.org/obo/UBERON_0010314&gt;</t>
        </is>
      </c>
      <c r="C6143" t="inlineStr">
        <is>
          <t>nucleus raphe magnus, r5 part</t>
        </is>
      </c>
      <c r="D6143" t="inlineStr">
        <is>
          <t>&lt;http://purl.obolibrary.org/obo/DMBA_17284&gt;</t>
        </is>
      </c>
    </row>
    <row r="6144">
      <c r="A6144">
        <f>HYPERLINK("https://www.ebi.ac.uk/ols/ontologies/uberon/terms?iri=http://purl.obolibrary.org/obo/UBERON_0010314","structure with developmental contribution from neural crest")</f>
        <v/>
      </c>
      <c r="B6144" t="inlineStr">
        <is>
          <t>&lt;http://purl.obolibrary.org/obo/UBERON_0010314&gt;</t>
        </is>
      </c>
      <c r="C6144" t="inlineStr">
        <is>
          <t>nucleus raphe interpositus</t>
        </is>
      </c>
      <c r="D6144" t="inlineStr">
        <is>
          <t>&lt;http://purl.obolibrary.org/obo/DMBA_17285&gt;</t>
        </is>
      </c>
    </row>
    <row r="6145">
      <c r="A6145">
        <f>HYPERLINK("https://www.ebi.ac.uk/ols/ontologies/uberon/terms?iri=http://purl.obolibrary.org/obo/UBERON_0010314","structure with developmental contribution from neural crest")</f>
        <v/>
      </c>
      <c r="B6145" t="inlineStr">
        <is>
          <t>&lt;http://purl.obolibrary.org/obo/UBERON_0010314&gt;</t>
        </is>
      </c>
      <c r="C6145" t="inlineStr">
        <is>
          <t>superficial stratum of r5BM</t>
        </is>
      </c>
      <c r="D6145" t="inlineStr">
        <is>
          <t>&lt;http://purl.obolibrary.org/obo/DMBA_17286&gt;</t>
        </is>
      </c>
    </row>
    <row r="6146">
      <c r="A6146">
        <f>HYPERLINK("https://www.ebi.ac.uk/ols/ontologies/uberon/terms?iri=http://purl.obolibrary.org/obo/UBERON_0010314","structure with developmental contribution from neural crest")</f>
        <v/>
      </c>
      <c r="B6146" t="inlineStr">
        <is>
          <t>&lt;http://purl.obolibrary.org/obo/UBERON_0010314&gt;</t>
        </is>
      </c>
      <c r="C6146" t="inlineStr">
        <is>
          <t>medial trapezoid nucleus</t>
        </is>
      </c>
      <c r="D6146" t="inlineStr">
        <is>
          <t>&lt;http://purl.obolibrary.org/obo/DMBA_17287&gt;</t>
        </is>
      </c>
    </row>
    <row r="6147">
      <c r="A6147">
        <f>HYPERLINK("https://www.ebi.ac.uk/ols/ontologies/uberon/terms?iri=http://purl.obolibrary.org/obo/UBERON_0010314","structure with developmental contribution from neural crest")</f>
        <v/>
      </c>
      <c r="B6147" t="inlineStr">
        <is>
          <t>&lt;http://purl.obolibrary.org/obo/UBERON_0010314&gt;</t>
        </is>
      </c>
      <c r="C6147" t="inlineStr">
        <is>
          <t>ventromedial periolivary nucleus</t>
        </is>
      </c>
      <c r="D6147" t="inlineStr">
        <is>
          <t>&lt;http://purl.obolibrary.org/obo/DMBA_17288&gt;</t>
        </is>
      </c>
    </row>
    <row r="6148">
      <c r="A6148">
        <f>HYPERLINK("https://www.ebi.ac.uk/ols/ontologies/uberon/terms?iri=http://purl.obolibrary.org/obo/UBERON_0010314","structure with developmental contribution from neural crest")</f>
        <v/>
      </c>
      <c r="B6148" t="inlineStr">
        <is>
          <t>&lt;http://purl.obolibrary.org/obo/UBERON_0010314&gt;</t>
        </is>
      </c>
      <c r="C6148" t="inlineStr">
        <is>
          <t>r5 floor plate</t>
        </is>
      </c>
      <c r="D6148" t="inlineStr">
        <is>
          <t>&lt;http://purl.obolibrary.org/obo/DMBA_17289&gt;</t>
        </is>
      </c>
    </row>
    <row r="6149">
      <c r="A6149">
        <f>HYPERLINK("https://www.ebi.ac.uk/ols/ontologies/uberon/terms?iri=http://purl.obolibrary.org/obo/UBERON_0010314","structure with developmental contribution from neural crest")</f>
        <v/>
      </c>
      <c r="B6149" t="inlineStr">
        <is>
          <t>&lt;http://purl.obolibrary.org/obo/UBERON_0010314&gt;</t>
        </is>
      </c>
      <c r="C6149" t="inlineStr">
        <is>
          <t>r6 roof plate</t>
        </is>
      </c>
      <c r="D6149" t="inlineStr">
        <is>
          <t>&lt;http://purl.obolibrary.org/obo/DMBA_17291&gt;</t>
        </is>
      </c>
    </row>
    <row r="6150">
      <c r="A6150">
        <f>HYPERLINK("https://www.ebi.ac.uk/ols/ontologies/uberon/terms?iri=http://purl.obolibrary.org/obo/UBERON_0010314","structure with developmental contribution from neural crest")</f>
        <v/>
      </c>
      <c r="B6150" t="inlineStr">
        <is>
          <t>&lt;http://purl.obolibrary.org/obo/UBERON_0010314&gt;</t>
        </is>
      </c>
      <c r="C6150" t="inlineStr">
        <is>
          <t>r6 alar plate</t>
        </is>
      </c>
      <c r="D6150" t="inlineStr">
        <is>
          <t>&lt;http://purl.obolibrary.org/obo/DMBA_17292&gt;</t>
        </is>
      </c>
    </row>
    <row r="6151">
      <c r="A6151">
        <f>HYPERLINK("https://www.ebi.ac.uk/ols/ontologies/uberon/terms?iri=http://purl.obolibrary.org/obo/UBERON_0010314","structure with developmental contribution from neural crest")</f>
        <v/>
      </c>
      <c r="B6151" t="inlineStr">
        <is>
          <t>&lt;http://purl.obolibrary.org/obo/UBERON_0010314&gt;</t>
        </is>
      </c>
      <c r="C6151" t="inlineStr">
        <is>
          <t>r6 part of the cochlear column</t>
        </is>
      </c>
      <c r="D6151" t="inlineStr">
        <is>
          <t>&lt;http://purl.obolibrary.org/obo/DMBA_17293&gt;</t>
        </is>
      </c>
    </row>
    <row r="6152">
      <c r="A6152">
        <f>HYPERLINK("https://www.ebi.ac.uk/ols/ontologies/uberon/terms?iri=http://purl.obolibrary.org/obo/UBERON_0010314","structure with developmental contribution from neural crest")</f>
        <v/>
      </c>
      <c r="B6152" t="inlineStr">
        <is>
          <t>&lt;http://purl.obolibrary.org/obo/UBERON_0010314&gt;</t>
        </is>
      </c>
      <c r="C6152" t="inlineStr">
        <is>
          <t>ventricular zone of r6Co</t>
        </is>
      </c>
      <c r="D6152" t="inlineStr">
        <is>
          <t>&lt;http://purl.obolibrary.org/obo/DMBA_17294&gt;</t>
        </is>
      </c>
    </row>
    <row r="6153">
      <c r="A6153">
        <f>HYPERLINK("https://www.ebi.ac.uk/ols/ontologies/uberon/terms?iri=http://purl.obolibrary.org/obo/UBERON_0010314","structure with developmental contribution from neural crest")</f>
        <v/>
      </c>
      <c r="B6153" t="inlineStr">
        <is>
          <t>&lt;http://purl.obolibrary.org/obo/UBERON_0010314&gt;</t>
        </is>
      </c>
      <c r="C6153" t="inlineStr">
        <is>
          <t>mantle zone of r6Co</t>
        </is>
      </c>
      <c r="D6153" t="inlineStr">
        <is>
          <t>&lt;http://purl.obolibrary.org/obo/DMBA_17295&gt;</t>
        </is>
      </c>
    </row>
    <row r="6154">
      <c r="A6154">
        <f>HYPERLINK("https://www.ebi.ac.uk/ols/ontologies/uberon/terms?iri=http://purl.obolibrary.org/obo/UBERON_0010314","structure with developmental contribution from neural crest")</f>
        <v/>
      </c>
      <c r="B6154" t="inlineStr">
        <is>
          <t>&lt;http://purl.obolibrary.org/obo/UBERON_0010314&gt;</t>
        </is>
      </c>
      <c r="C6154" t="inlineStr">
        <is>
          <t>r6 part of dorsal cochlear nucleus</t>
        </is>
      </c>
      <c r="D6154" t="inlineStr">
        <is>
          <t>&lt;http://purl.obolibrary.org/obo/DMBA_17296&gt;</t>
        </is>
      </c>
    </row>
    <row r="6155">
      <c r="A6155">
        <f>HYPERLINK("https://www.ebi.ac.uk/ols/ontologies/uberon/terms?iri=http://purl.obolibrary.org/obo/UBERON_0010314","structure with developmental contribution from neural crest")</f>
        <v/>
      </c>
      <c r="B6155" t="inlineStr">
        <is>
          <t>&lt;http://purl.obolibrary.org/obo/UBERON_0010314&gt;</t>
        </is>
      </c>
      <c r="C6155" t="inlineStr">
        <is>
          <t>r6 part of posteroventral cochlear nucleus</t>
        </is>
      </c>
      <c r="D6155" t="inlineStr">
        <is>
          <t>&lt;http://purl.obolibrary.org/obo/DMBA_17297&gt;</t>
        </is>
      </c>
    </row>
    <row r="6156">
      <c r="A6156">
        <f>HYPERLINK("https://www.ebi.ac.uk/ols/ontologies/uberon/terms?iri=http://purl.obolibrary.org/obo/UBERON_0010314","structure with developmental contribution from neural crest")</f>
        <v/>
      </c>
      <c r="B6156" t="inlineStr">
        <is>
          <t>&lt;http://purl.obolibrary.org/obo/UBERON_0010314&gt;</t>
        </is>
      </c>
      <c r="C6156" t="inlineStr">
        <is>
          <t>r6 part of the vestibular column</t>
        </is>
      </c>
      <c r="D6156" t="inlineStr">
        <is>
          <t>&lt;http://purl.obolibrary.org/obo/DMBA_17298&gt;</t>
        </is>
      </c>
    </row>
    <row r="6157">
      <c r="A6157">
        <f>HYPERLINK("https://www.ebi.ac.uk/ols/ontologies/uberon/terms?iri=http://purl.obolibrary.org/obo/UBERON_0010314","structure with developmental contribution from neural crest")</f>
        <v/>
      </c>
      <c r="B6157" t="inlineStr">
        <is>
          <t>&lt;http://purl.obolibrary.org/obo/UBERON_0010314&gt;</t>
        </is>
      </c>
      <c r="C6157" t="inlineStr">
        <is>
          <t>ventricular zone of r6Ve</t>
        </is>
      </c>
      <c r="D6157" t="inlineStr">
        <is>
          <t>&lt;http://purl.obolibrary.org/obo/DMBA_17299&gt;</t>
        </is>
      </c>
    </row>
    <row r="6158">
      <c r="A6158">
        <f>HYPERLINK("https://www.ebi.ac.uk/ols/ontologies/uberon/terms?iri=http://purl.obolibrary.org/obo/UBERON_0010314","structure with developmental contribution from neural crest")</f>
        <v/>
      </c>
      <c r="B6158" t="inlineStr">
        <is>
          <t>&lt;http://purl.obolibrary.org/obo/UBERON_0010314&gt;</t>
        </is>
      </c>
      <c r="C6158" t="inlineStr">
        <is>
          <t>mantle zone of r6Ve</t>
        </is>
      </c>
      <c r="D6158" t="inlineStr">
        <is>
          <t>&lt;http://purl.obolibrary.org/obo/DMBA_17300&gt;</t>
        </is>
      </c>
    </row>
    <row r="6159">
      <c r="A6159">
        <f>HYPERLINK("https://www.ebi.ac.uk/ols/ontologies/uberon/terms?iri=http://purl.obolibrary.org/obo/UBERON_0010314","structure with developmental contribution from neural crest")</f>
        <v/>
      </c>
      <c r="B6159" t="inlineStr">
        <is>
          <t>&lt;http://purl.obolibrary.org/obo/UBERON_0010314&gt;</t>
        </is>
      </c>
      <c r="C6159" t="inlineStr">
        <is>
          <t>r6 part of spinal vestibular nucleus</t>
        </is>
      </c>
      <c r="D6159" t="inlineStr">
        <is>
          <t>&lt;http://purl.obolibrary.org/obo/DMBA_17301&gt;</t>
        </is>
      </c>
    </row>
    <row r="6160">
      <c r="A6160">
        <f>HYPERLINK("https://www.ebi.ac.uk/ols/ontologies/uberon/terms?iri=http://purl.obolibrary.org/obo/UBERON_0010314","structure with developmental contribution from neural crest")</f>
        <v/>
      </c>
      <c r="B6160" t="inlineStr">
        <is>
          <t>&lt;http://purl.obolibrary.org/obo/UBERON_0010314&gt;</t>
        </is>
      </c>
      <c r="C6160" t="inlineStr">
        <is>
          <t>r6 part of magnocellular medial vestibular nucleus</t>
        </is>
      </c>
      <c r="D6160" t="inlineStr">
        <is>
          <t>&lt;http://purl.obolibrary.org/obo/DMBA_17302&gt;</t>
        </is>
      </c>
    </row>
    <row r="6161">
      <c r="A6161">
        <f>HYPERLINK("https://www.ebi.ac.uk/ols/ontologies/uberon/terms?iri=http://purl.obolibrary.org/obo/UBERON_0010314","structure with developmental contribution from neural crest")</f>
        <v/>
      </c>
      <c r="B6161" t="inlineStr">
        <is>
          <t>&lt;http://purl.obolibrary.org/obo/UBERON_0010314&gt;</t>
        </is>
      </c>
      <c r="C6161" t="inlineStr">
        <is>
          <t>r6 part of parvocellular medial vestibular nucleus</t>
        </is>
      </c>
      <c r="D6161" t="inlineStr">
        <is>
          <t>&lt;http://purl.obolibrary.org/obo/DMBA_17303&gt;</t>
        </is>
      </c>
    </row>
    <row r="6162">
      <c r="A6162">
        <f>HYPERLINK("https://www.ebi.ac.uk/ols/ontologies/uberon/terms?iri=http://purl.obolibrary.org/obo/UBERON_0010314","structure with developmental contribution from neural crest")</f>
        <v/>
      </c>
      <c r="B6162" t="inlineStr">
        <is>
          <t>&lt;http://purl.obolibrary.org/obo/UBERON_0010314&gt;</t>
        </is>
      </c>
      <c r="C6162" t="inlineStr">
        <is>
          <t>r6 part of the trigeminal column</t>
        </is>
      </c>
      <c r="D6162" t="inlineStr">
        <is>
          <t>&lt;http://purl.obolibrary.org/obo/DMBA_17304&gt;</t>
        </is>
      </c>
    </row>
    <row r="6163">
      <c r="A6163">
        <f>HYPERLINK("https://www.ebi.ac.uk/ols/ontologies/uberon/terms?iri=http://purl.obolibrary.org/obo/UBERON_0010314","structure with developmental contribution from neural crest")</f>
        <v/>
      </c>
      <c r="B6163" t="inlineStr">
        <is>
          <t>&lt;http://purl.obolibrary.org/obo/UBERON_0010314&gt;</t>
        </is>
      </c>
      <c r="C6163" t="inlineStr">
        <is>
          <t>ventricular zone of r6Tr</t>
        </is>
      </c>
      <c r="D6163" t="inlineStr">
        <is>
          <t>&lt;http://purl.obolibrary.org/obo/DMBA_17305&gt;</t>
        </is>
      </c>
    </row>
    <row r="6164">
      <c r="A6164">
        <f>HYPERLINK("https://www.ebi.ac.uk/ols/ontologies/uberon/terms?iri=http://purl.obolibrary.org/obo/UBERON_0010314","structure with developmental contribution from neural crest")</f>
        <v/>
      </c>
      <c r="B6164" t="inlineStr">
        <is>
          <t>&lt;http://purl.obolibrary.org/obo/UBERON_0010314&gt;</t>
        </is>
      </c>
      <c r="C6164" t="inlineStr">
        <is>
          <t>mantle zone of r6Tr</t>
        </is>
      </c>
      <c r="D6164" t="inlineStr">
        <is>
          <t>&lt;http://purl.obolibrary.org/obo/DMBA_17306&gt;</t>
        </is>
      </c>
    </row>
    <row r="6165">
      <c r="A6165">
        <f>HYPERLINK("https://www.ebi.ac.uk/ols/ontologies/uberon/terms?iri=http://purl.obolibrary.org/obo/UBERON_0010314","structure with developmental contribution from neural crest")</f>
        <v/>
      </c>
      <c r="B6165" t="inlineStr">
        <is>
          <t>&lt;http://purl.obolibrary.org/obo/UBERON_0010314&gt;</t>
        </is>
      </c>
      <c r="C6165" t="inlineStr">
        <is>
          <t>r6 part of spinal trigeminal nucleus, pars oralis</t>
        </is>
      </c>
      <c r="D6165" t="inlineStr">
        <is>
          <t>&lt;http://purl.obolibrary.org/obo/DMBA_17307&gt;</t>
        </is>
      </c>
    </row>
    <row r="6166">
      <c r="A6166">
        <f>HYPERLINK("https://www.ebi.ac.uk/ols/ontologies/uberon/terms?iri=http://purl.obolibrary.org/obo/UBERON_0010314","structure with developmental contribution from neural crest")</f>
        <v/>
      </c>
      <c r="B6166" t="inlineStr">
        <is>
          <t>&lt;http://purl.obolibrary.org/obo/UBERON_0010314&gt;</t>
        </is>
      </c>
      <c r="C6166" t="inlineStr">
        <is>
          <t>r6 part of trigeminal transition zone</t>
        </is>
      </c>
      <c r="D6166" t="inlineStr">
        <is>
          <t>&lt;http://purl.obolibrary.org/obo/DMBA_17308&gt;</t>
        </is>
      </c>
    </row>
    <row r="6167">
      <c r="A6167">
        <f>HYPERLINK("https://www.ebi.ac.uk/ols/ontologies/uberon/terms?iri=http://purl.obolibrary.org/obo/UBERON_0010314","structure with developmental contribution from neural crest")</f>
        <v/>
      </c>
      <c r="B6167" t="inlineStr">
        <is>
          <t>&lt;http://purl.obolibrary.org/obo/UBERON_0010314&gt;</t>
        </is>
      </c>
      <c r="C6167" t="inlineStr">
        <is>
          <t>r6 (gustatory) part of solitary complex</t>
        </is>
      </c>
      <c r="D6167" t="inlineStr">
        <is>
          <t>&lt;http://purl.obolibrary.org/obo/DMBA_17309&gt;</t>
        </is>
      </c>
    </row>
    <row r="6168">
      <c r="A6168">
        <f>HYPERLINK("https://www.ebi.ac.uk/ols/ontologies/uberon/terms?iri=http://purl.obolibrary.org/obo/UBERON_0010314","structure with developmental contribution from neural crest")</f>
        <v/>
      </c>
      <c r="B6168" t="inlineStr">
        <is>
          <t>&lt;http://purl.obolibrary.org/obo/UBERON_0010314&gt;</t>
        </is>
      </c>
      <c r="C6168" t="inlineStr">
        <is>
          <t>r6 part of dorsal parvicellular reticular formation</t>
        </is>
      </c>
      <c r="D6168" t="inlineStr">
        <is>
          <t>&lt;http://purl.obolibrary.org/obo/DMBA_17310&gt;</t>
        </is>
      </c>
    </row>
    <row r="6169">
      <c r="A6169">
        <f>HYPERLINK("https://www.ebi.ac.uk/ols/ontologies/uberon/terms?iri=http://purl.obolibrary.org/obo/UBERON_0010314","structure with developmental contribution from neural crest")</f>
        <v/>
      </c>
      <c r="B6169" t="inlineStr">
        <is>
          <t>&lt;http://purl.obolibrary.org/obo/UBERON_0010314&gt;</t>
        </is>
      </c>
      <c r="C6169" t="inlineStr">
        <is>
          <t>liminal part of the r6 alar plate</t>
        </is>
      </c>
      <c r="D6169" t="inlineStr">
        <is>
          <t>&lt;http://purl.obolibrary.org/obo/DMBA_17311&gt;</t>
        </is>
      </c>
    </row>
    <row r="6170">
      <c r="A6170">
        <f>HYPERLINK("https://www.ebi.ac.uk/ols/ontologies/uberon/terms?iri=http://purl.obolibrary.org/obo/UBERON_0010314","structure with developmental contribution from neural crest")</f>
        <v/>
      </c>
      <c r="B6170" t="inlineStr">
        <is>
          <t>&lt;http://purl.obolibrary.org/obo/UBERON_0010314&gt;</t>
        </is>
      </c>
      <c r="C6170" t="inlineStr">
        <is>
          <t>ventricular zone of r6Lim</t>
        </is>
      </c>
      <c r="D6170" t="inlineStr">
        <is>
          <t>&lt;http://purl.obolibrary.org/obo/DMBA_17312&gt;</t>
        </is>
      </c>
    </row>
    <row r="6171">
      <c r="A6171">
        <f>HYPERLINK("https://www.ebi.ac.uk/ols/ontologies/uberon/terms?iri=http://purl.obolibrary.org/obo/UBERON_0010314","structure with developmental contribution from neural crest")</f>
        <v/>
      </c>
      <c r="B6171" t="inlineStr">
        <is>
          <t>&lt;http://purl.obolibrary.org/obo/UBERON_0010314&gt;</t>
        </is>
      </c>
      <c r="C6171" t="inlineStr">
        <is>
          <t>mantle zone of r6Lim</t>
        </is>
      </c>
      <c r="D6171" t="inlineStr">
        <is>
          <t>&lt;http://purl.obolibrary.org/obo/DMBA_17313&gt;</t>
        </is>
      </c>
    </row>
    <row r="6172">
      <c r="A6172">
        <f>HYPERLINK("https://www.ebi.ac.uk/ols/ontologies/uberon/terms?iri=http://purl.obolibrary.org/obo/UBERON_0010314","structure with developmental contribution from neural crest")</f>
        <v/>
      </c>
      <c r="B6172" t="inlineStr">
        <is>
          <t>&lt;http://purl.obolibrary.org/obo/UBERON_0010314&gt;</t>
        </is>
      </c>
      <c r="C6172" t="inlineStr">
        <is>
          <t>r6 liminal central gray</t>
        </is>
      </c>
      <c r="D6172" t="inlineStr">
        <is>
          <t>&lt;http://purl.obolibrary.org/obo/DMBA_17314&gt;</t>
        </is>
      </c>
    </row>
    <row r="6173">
      <c r="A6173">
        <f>HYPERLINK("https://www.ebi.ac.uk/ols/ontologies/uberon/terms?iri=http://purl.obolibrary.org/obo/UBERON_0010314","structure with developmental contribution from neural crest")</f>
        <v/>
      </c>
      <c r="B6173" t="inlineStr">
        <is>
          <t>&lt;http://purl.obolibrary.org/obo/UBERON_0010314&gt;</t>
        </is>
      </c>
      <c r="C6173" t="inlineStr">
        <is>
          <t>r6 part of ventral parvicellular reticular formation</t>
        </is>
      </c>
      <c r="D6173" t="inlineStr">
        <is>
          <t>&lt;http://purl.obolibrary.org/obo/DMBA_17315&gt;</t>
        </is>
      </c>
    </row>
    <row r="6174">
      <c r="A6174">
        <f>HYPERLINK("https://www.ebi.ac.uk/ols/ontologies/uberon/terms?iri=http://purl.obolibrary.org/obo/UBERON_0010314","structure with developmental contribution from neural crest")</f>
        <v/>
      </c>
      <c r="B6174" t="inlineStr">
        <is>
          <t>&lt;http://purl.obolibrary.org/obo/UBERON_0010314&gt;</t>
        </is>
      </c>
      <c r="C6174" t="inlineStr">
        <is>
          <t>inferior salivatory parasympathetic nucleus</t>
        </is>
      </c>
      <c r="D6174" t="inlineStr">
        <is>
          <t>&lt;http://purl.obolibrary.org/obo/DMBA_17316&gt;</t>
        </is>
      </c>
    </row>
    <row r="6175">
      <c r="A6175">
        <f>HYPERLINK("https://www.ebi.ac.uk/ols/ontologies/uberon/terms?iri=http://purl.obolibrary.org/obo/UBERON_0010314","structure with developmental contribution from neural crest")</f>
        <v/>
      </c>
      <c r="B6175" t="inlineStr">
        <is>
          <t>&lt;http://purl.obolibrary.org/obo/UBERON_0010314&gt;</t>
        </is>
      </c>
      <c r="C6175" t="inlineStr">
        <is>
          <t>facial motor nucleus</t>
        </is>
      </c>
      <c r="D6175" t="inlineStr">
        <is>
          <t>&lt;http://purl.obolibrary.org/obo/DMBA_17317&gt;</t>
        </is>
      </c>
    </row>
    <row r="6176">
      <c r="A6176">
        <f>HYPERLINK("https://www.ebi.ac.uk/ols/ontologies/uberon/terms?iri=http://purl.obolibrary.org/obo/UBERON_0010314","structure with developmental contribution from neural crest")</f>
        <v/>
      </c>
      <c r="B6176" t="inlineStr">
        <is>
          <t>&lt;http://purl.obolibrary.org/obo/UBERON_0010314&gt;</t>
        </is>
      </c>
      <c r="C6176" t="inlineStr">
        <is>
          <t>r6 basal plate</t>
        </is>
      </c>
      <c r="D6176" t="inlineStr">
        <is>
          <t>&lt;http://purl.obolibrary.org/obo/DMBA_17318&gt;</t>
        </is>
      </c>
    </row>
    <row r="6177">
      <c r="A6177">
        <f>HYPERLINK("https://www.ebi.ac.uk/ols/ontologies/uberon/terms?iri=http://purl.obolibrary.org/obo/UBERON_0010314","structure with developmental contribution from neural crest")</f>
        <v/>
      </c>
      <c r="B6177" t="inlineStr">
        <is>
          <t>&lt;http://purl.obolibrary.org/obo/UBERON_0010314&gt;</t>
        </is>
      </c>
      <c r="C6177" t="inlineStr">
        <is>
          <t>lateral part of r6B</t>
        </is>
      </c>
      <c r="D6177" t="inlineStr">
        <is>
          <t>&lt;http://purl.obolibrary.org/obo/DMBA_17319&gt;</t>
        </is>
      </c>
    </row>
    <row r="6178">
      <c r="A6178">
        <f>HYPERLINK("https://www.ebi.ac.uk/ols/ontologies/uberon/terms?iri=http://purl.obolibrary.org/obo/UBERON_0010314","structure with developmental contribution from neural crest")</f>
        <v/>
      </c>
      <c r="B6178" t="inlineStr">
        <is>
          <t>&lt;http://purl.obolibrary.org/obo/UBERON_0010314&gt;</t>
        </is>
      </c>
      <c r="C6178" t="inlineStr">
        <is>
          <t>ventricular zone of r6BL</t>
        </is>
      </c>
      <c r="D6178" t="inlineStr">
        <is>
          <t>&lt;http://purl.obolibrary.org/obo/DMBA_17320&gt;</t>
        </is>
      </c>
    </row>
    <row r="6179">
      <c r="A6179">
        <f>HYPERLINK("https://www.ebi.ac.uk/ols/ontologies/uberon/terms?iri=http://purl.obolibrary.org/obo/UBERON_0010314","structure with developmental contribution from neural crest")</f>
        <v/>
      </c>
      <c r="B6179" t="inlineStr">
        <is>
          <t>&lt;http://purl.obolibrary.org/obo/UBERON_0010314&gt;</t>
        </is>
      </c>
      <c r="C6179" t="inlineStr">
        <is>
          <t>mantle zone of r6BL</t>
        </is>
      </c>
      <c r="D6179" t="inlineStr">
        <is>
          <t>&lt;http://purl.obolibrary.org/obo/DMBA_17321&gt;</t>
        </is>
      </c>
    </row>
    <row r="6180">
      <c r="A6180">
        <f>HYPERLINK("https://www.ebi.ac.uk/ols/ontologies/uberon/terms?iri=http://purl.obolibrary.org/obo/UBERON_0010314","structure with developmental contribution from neural crest")</f>
        <v/>
      </c>
      <c r="B6180" t="inlineStr">
        <is>
          <t>&lt;http://purl.obolibrary.org/obo/UBERON_0010314&gt;</t>
        </is>
      </c>
      <c r="C6180" t="inlineStr">
        <is>
          <t>periventricular stratum of r6BL</t>
        </is>
      </c>
      <c r="D6180" t="inlineStr">
        <is>
          <t>&lt;http://purl.obolibrary.org/obo/DMBA_17322&gt;</t>
        </is>
      </c>
    </row>
    <row r="6181">
      <c r="A6181">
        <f>HYPERLINK("https://www.ebi.ac.uk/ols/ontologies/uberon/terms?iri=http://purl.obolibrary.org/obo/UBERON_0010314","structure with developmental contribution from neural crest")</f>
        <v/>
      </c>
      <c r="B6181" t="inlineStr">
        <is>
          <t>&lt;http://purl.obolibrary.org/obo/UBERON_0010314&gt;</t>
        </is>
      </c>
      <c r="C6181" t="inlineStr">
        <is>
          <t>r6 part of basolateral intermediate zone</t>
        </is>
      </c>
      <c r="D6181" t="inlineStr">
        <is>
          <t>&lt;http://purl.obolibrary.org/obo/DMBA_17323&gt;</t>
        </is>
      </c>
    </row>
    <row r="6182">
      <c r="A6182">
        <f>HYPERLINK("https://www.ebi.ac.uk/ols/ontologies/uberon/terms?iri=http://purl.obolibrary.org/obo/UBERON_0010314","structure with developmental contribution from neural crest")</f>
        <v/>
      </c>
      <c r="B6182" t="inlineStr">
        <is>
          <t>&lt;http://purl.obolibrary.org/obo/UBERON_0010314&gt;</t>
        </is>
      </c>
      <c r="C6182" t="inlineStr">
        <is>
          <t>intermediate stratum of r6BL</t>
        </is>
      </c>
      <c r="D6182" t="inlineStr">
        <is>
          <t>&lt;http://purl.obolibrary.org/obo/DMBA_17324&gt;</t>
        </is>
      </c>
    </row>
    <row r="6183">
      <c r="A6183">
        <f>HYPERLINK("https://www.ebi.ac.uk/ols/ontologies/uberon/terms?iri=http://purl.obolibrary.org/obo/UBERON_0010314","structure with developmental contribution from neural crest")</f>
        <v/>
      </c>
      <c r="B6183" t="inlineStr">
        <is>
          <t>&lt;http://purl.obolibrary.org/obo/UBERON_0010314&gt;</t>
        </is>
      </c>
      <c r="C6183" t="inlineStr">
        <is>
          <t>r6 part of the basolateral reticular formation</t>
        </is>
      </c>
      <c r="D6183" t="inlineStr">
        <is>
          <t>&lt;http://purl.obolibrary.org/obo/DMBA_17325&gt;</t>
        </is>
      </c>
    </row>
    <row r="6184">
      <c r="A6184">
        <f>HYPERLINK("https://www.ebi.ac.uk/ols/ontologies/uberon/terms?iri=http://purl.obolibrary.org/obo/UBERON_0010314","structure with developmental contribution from neural crest")</f>
        <v/>
      </c>
      <c r="B6184" t="inlineStr">
        <is>
          <t>&lt;http://purl.obolibrary.org/obo/UBERON_0010314&gt;</t>
        </is>
      </c>
      <c r="C6184" t="inlineStr">
        <is>
          <t>superficial stratum of r6BL</t>
        </is>
      </c>
      <c r="D6184" t="inlineStr">
        <is>
          <t>&lt;http://purl.obolibrary.org/obo/DMBA_17326&gt;</t>
        </is>
      </c>
    </row>
    <row r="6185">
      <c r="A6185">
        <f>HYPERLINK("https://www.ebi.ac.uk/ols/ontologies/uberon/terms?iri=http://purl.obolibrary.org/obo/UBERON_0010314","structure with developmental contribution from neural crest")</f>
        <v/>
      </c>
      <c r="B6185" t="inlineStr">
        <is>
          <t>&lt;http://purl.obolibrary.org/obo/UBERON_0010314&gt;</t>
        </is>
      </c>
      <c r="C6185" t="inlineStr">
        <is>
          <t>retrotrapezoid nucleus</t>
        </is>
      </c>
      <c r="D6185" t="inlineStr">
        <is>
          <t>&lt;http://purl.obolibrary.org/obo/DMBA_17327&gt;</t>
        </is>
      </c>
    </row>
    <row r="6186">
      <c r="A6186">
        <f>HYPERLINK("https://www.ebi.ac.uk/ols/ontologies/uberon/terms?iri=http://purl.obolibrary.org/obo/UBERON_0010314","structure with developmental contribution from neural crest")</f>
        <v/>
      </c>
      <c r="B6186" t="inlineStr">
        <is>
          <t>&lt;http://purl.obolibrary.org/obo/UBERON_0010314&gt;</t>
        </is>
      </c>
      <c r="C6186" t="inlineStr">
        <is>
          <t>intermediate part of r6B</t>
        </is>
      </c>
      <c r="D6186" t="inlineStr">
        <is>
          <t>&lt;http://purl.obolibrary.org/obo/DMBA_17328&gt;</t>
        </is>
      </c>
    </row>
    <row r="6187">
      <c r="A6187">
        <f>HYPERLINK("https://www.ebi.ac.uk/ols/ontologies/uberon/terms?iri=http://purl.obolibrary.org/obo/UBERON_0010314","structure with developmental contribution from neural crest")</f>
        <v/>
      </c>
      <c r="B6187" t="inlineStr">
        <is>
          <t>&lt;http://purl.obolibrary.org/obo/UBERON_0010314&gt;</t>
        </is>
      </c>
      <c r="C6187" t="inlineStr">
        <is>
          <t>ventricular zone of r6BI</t>
        </is>
      </c>
      <c r="D6187" t="inlineStr">
        <is>
          <t>&lt;http://purl.obolibrary.org/obo/DMBA_17329&gt;</t>
        </is>
      </c>
    </row>
    <row r="6188">
      <c r="A6188">
        <f>HYPERLINK("https://www.ebi.ac.uk/ols/ontologies/uberon/terms?iri=http://purl.obolibrary.org/obo/UBERON_0010314","structure with developmental contribution from neural crest")</f>
        <v/>
      </c>
      <c r="B6188" t="inlineStr">
        <is>
          <t>&lt;http://purl.obolibrary.org/obo/UBERON_0010314&gt;</t>
        </is>
      </c>
      <c r="C6188" t="inlineStr">
        <is>
          <t>mantle zone of r6BI</t>
        </is>
      </c>
      <c r="D6188" t="inlineStr">
        <is>
          <t>&lt;http://purl.obolibrary.org/obo/DMBA_17330&gt;</t>
        </is>
      </c>
    </row>
    <row r="6189">
      <c r="A6189">
        <f>HYPERLINK("https://www.ebi.ac.uk/ols/ontologies/uberon/terms?iri=http://purl.obolibrary.org/obo/UBERON_0010314","structure with developmental contribution from neural crest")</f>
        <v/>
      </c>
      <c r="B6189" t="inlineStr">
        <is>
          <t>&lt;http://purl.obolibrary.org/obo/UBERON_0010314&gt;</t>
        </is>
      </c>
      <c r="C6189" t="inlineStr">
        <is>
          <t>periventricular stratum of r6BI</t>
        </is>
      </c>
      <c r="D6189" t="inlineStr">
        <is>
          <t>&lt;http://purl.obolibrary.org/obo/DMBA_17331&gt;</t>
        </is>
      </c>
    </row>
    <row r="6190">
      <c r="A6190">
        <f>HYPERLINK("https://www.ebi.ac.uk/ols/ontologies/uberon/terms?iri=http://purl.obolibrary.org/obo/UBERON_0010314","structure with developmental contribution from neural crest")</f>
        <v/>
      </c>
      <c r="B6190" t="inlineStr">
        <is>
          <t>&lt;http://purl.obolibrary.org/obo/UBERON_0010314&gt;</t>
        </is>
      </c>
      <c r="C6190" t="inlineStr">
        <is>
          <t>r6 part of basointermediate intermediate zone</t>
        </is>
      </c>
      <c r="D6190" t="inlineStr">
        <is>
          <t>&lt;http://purl.obolibrary.org/obo/DMBA_17332&gt;</t>
        </is>
      </c>
    </row>
    <row r="6191">
      <c r="A6191">
        <f>HYPERLINK("https://www.ebi.ac.uk/ols/ontologies/uberon/terms?iri=http://purl.obolibrary.org/obo/UBERON_0010314","structure with developmental contribution from neural crest")</f>
        <v/>
      </c>
      <c r="B6191" t="inlineStr">
        <is>
          <t>&lt;http://purl.obolibrary.org/obo/UBERON_0010314&gt;</t>
        </is>
      </c>
      <c r="C6191" t="inlineStr">
        <is>
          <t>intermediate stratum of r6BI</t>
        </is>
      </c>
      <c r="D6191" t="inlineStr">
        <is>
          <t>&lt;http://purl.obolibrary.org/obo/DMBA_17333&gt;</t>
        </is>
      </c>
    </row>
    <row r="6192">
      <c r="A6192">
        <f>HYPERLINK("https://www.ebi.ac.uk/ols/ontologies/uberon/terms?iri=http://purl.obolibrary.org/obo/UBERON_0010314","structure with developmental contribution from neural crest")</f>
        <v/>
      </c>
      <c r="B6192" t="inlineStr">
        <is>
          <t>&lt;http://purl.obolibrary.org/obo/UBERON_0010314&gt;</t>
        </is>
      </c>
      <c r="C6192" t="inlineStr">
        <is>
          <t>r6 part of basointermediate reticular formation</t>
        </is>
      </c>
      <c r="D6192" t="inlineStr">
        <is>
          <t>&lt;http://purl.obolibrary.org/obo/DMBA_17334&gt;</t>
        </is>
      </c>
    </row>
    <row r="6193">
      <c r="A6193">
        <f>HYPERLINK("https://www.ebi.ac.uk/ols/ontologies/uberon/terms?iri=http://purl.obolibrary.org/obo/UBERON_0010314","structure with developmental contribution from neural crest")</f>
        <v/>
      </c>
      <c r="B6193" t="inlineStr">
        <is>
          <t>&lt;http://purl.obolibrary.org/obo/UBERON_0010314&gt;</t>
        </is>
      </c>
      <c r="C6193" t="inlineStr">
        <is>
          <t>superficial stratum of r6BI</t>
        </is>
      </c>
      <c r="D6193" t="inlineStr">
        <is>
          <t>&lt;http://purl.obolibrary.org/obo/DMBA_17335&gt;</t>
        </is>
      </c>
    </row>
    <row r="6194">
      <c r="A6194">
        <f>HYPERLINK("https://www.ebi.ac.uk/ols/ontologies/uberon/terms?iri=http://purl.obolibrary.org/obo/UBERON_0010314","structure with developmental contribution from neural crest")</f>
        <v/>
      </c>
      <c r="B6194" t="inlineStr">
        <is>
          <t>&lt;http://purl.obolibrary.org/obo/UBERON_0010314&gt;</t>
        </is>
      </c>
      <c r="C6194" t="inlineStr">
        <is>
          <t>r6 part of paragigantocellular nucleus</t>
        </is>
      </c>
      <c r="D6194" t="inlineStr">
        <is>
          <t>&lt;http://purl.obolibrary.org/obo/DMBA_17336&gt;</t>
        </is>
      </c>
    </row>
    <row r="6195">
      <c r="A6195">
        <f>HYPERLINK("https://www.ebi.ac.uk/ols/ontologies/uberon/terms?iri=http://purl.obolibrary.org/obo/UBERON_0010314","structure with developmental contribution from neural crest")</f>
        <v/>
      </c>
      <c r="B6195" t="inlineStr">
        <is>
          <t>&lt;http://purl.obolibrary.org/obo/UBERON_0010314&gt;</t>
        </is>
      </c>
      <c r="C6195" t="inlineStr">
        <is>
          <t>r6 part of rostral ventromedial reticular area</t>
        </is>
      </c>
      <c r="D6195" t="inlineStr">
        <is>
          <t>&lt;http://purl.obolibrary.org/obo/DMBA_17337&gt;</t>
        </is>
      </c>
    </row>
    <row r="6196">
      <c r="A6196">
        <f>HYPERLINK("https://www.ebi.ac.uk/ols/ontologies/uberon/terms?iri=http://purl.obolibrary.org/obo/UBERON_0010314","structure with developmental contribution from neural crest")</f>
        <v/>
      </c>
      <c r="B6196" t="inlineStr">
        <is>
          <t>&lt;http://purl.obolibrary.org/obo/UBERON_0010314&gt;</t>
        </is>
      </c>
      <c r="C6196" t="inlineStr">
        <is>
          <t>medial part of r6B</t>
        </is>
      </c>
      <c r="D6196" t="inlineStr">
        <is>
          <t>&lt;http://purl.obolibrary.org/obo/DMBA_17338&gt;</t>
        </is>
      </c>
    </row>
    <row r="6197">
      <c r="A6197">
        <f>HYPERLINK("https://www.ebi.ac.uk/ols/ontologies/uberon/terms?iri=http://purl.obolibrary.org/obo/UBERON_0010314","structure with developmental contribution from neural crest")</f>
        <v/>
      </c>
      <c r="B6197" t="inlineStr">
        <is>
          <t>&lt;http://purl.obolibrary.org/obo/UBERON_0010314&gt;</t>
        </is>
      </c>
      <c r="C6197" t="inlineStr">
        <is>
          <t>ventricular zone of r6BM</t>
        </is>
      </c>
      <c r="D6197" t="inlineStr">
        <is>
          <t>&lt;http://purl.obolibrary.org/obo/DMBA_17339&gt;</t>
        </is>
      </c>
    </row>
    <row r="6198">
      <c r="A6198">
        <f>HYPERLINK("https://www.ebi.ac.uk/ols/ontologies/uberon/terms?iri=http://purl.obolibrary.org/obo/UBERON_0010314","structure with developmental contribution from neural crest")</f>
        <v/>
      </c>
      <c r="B6198" t="inlineStr">
        <is>
          <t>&lt;http://purl.obolibrary.org/obo/UBERON_0010314&gt;</t>
        </is>
      </c>
      <c r="C6198" t="inlineStr">
        <is>
          <t>mantle zone of r6BM</t>
        </is>
      </c>
      <c r="D6198" t="inlineStr">
        <is>
          <t>&lt;http://purl.obolibrary.org/obo/DMBA_17340&gt;</t>
        </is>
      </c>
    </row>
    <row r="6199">
      <c r="A6199">
        <f>HYPERLINK("https://www.ebi.ac.uk/ols/ontologies/uberon/terms?iri=http://purl.obolibrary.org/obo/UBERON_0010314","structure with developmental contribution from neural crest")</f>
        <v/>
      </c>
      <c r="B6199" t="inlineStr">
        <is>
          <t>&lt;http://purl.obolibrary.org/obo/UBERON_0010314&gt;</t>
        </is>
      </c>
      <c r="C6199" t="inlineStr">
        <is>
          <t>periventricular stratum of r6BM</t>
        </is>
      </c>
      <c r="D6199" t="inlineStr">
        <is>
          <t>&lt;http://purl.obolibrary.org/obo/DMBA_17341&gt;</t>
        </is>
      </c>
    </row>
    <row r="6200">
      <c r="A6200">
        <f>HYPERLINK("https://www.ebi.ac.uk/ols/ontologies/uberon/terms?iri=http://purl.obolibrary.org/obo/UBERON_0010314","structure with developmental contribution from neural crest")</f>
        <v/>
      </c>
      <c r="B6200" t="inlineStr">
        <is>
          <t>&lt;http://purl.obolibrary.org/obo/UBERON_0010314&gt;</t>
        </is>
      </c>
      <c r="C6200" t="inlineStr">
        <is>
          <t>r6 part of nucleus prepositus</t>
        </is>
      </c>
      <c r="D6200" t="inlineStr">
        <is>
          <t>&lt;http://purl.obolibrary.org/obo/DMBA_17342&gt;</t>
        </is>
      </c>
    </row>
    <row r="6201">
      <c r="A6201">
        <f>HYPERLINK("https://www.ebi.ac.uk/ols/ontologies/uberon/terms?iri=http://purl.obolibrary.org/obo/UBERON_0010314","structure with developmental contribution from neural crest")</f>
        <v/>
      </c>
      <c r="B6201" t="inlineStr">
        <is>
          <t>&lt;http://purl.obolibrary.org/obo/UBERON_0010314&gt;</t>
        </is>
      </c>
      <c r="C6201" t="inlineStr">
        <is>
          <t>intermediate stratum of r6BM</t>
        </is>
      </c>
      <c r="D6201" t="inlineStr">
        <is>
          <t>&lt;http://purl.obolibrary.org/obo/DMBA_17343&gt;</t>
        </is>
      </c>
    </row>
    <row r="6202">
      <c r="A6202">
        <f>HYPERLINK("https://www.ebi.ac.uk/ols/ontologies/uberon/terms?iri=http://purl.obolibrary.org/obo/UBERON_0010314","structure with developmental contribution from neural crest")</f>
        <v/>
      </c>
      <c r="B6202" t="inlineStr">
        <is>
          <t>&lt;http://purl.obolibrary.org/obo/UBERON_0010314&gt;</t>
        </is>
      </c>
      <c r="C6202" t="inlineStr">
        <is>
          <t>r6 part of basomedial reticular formation</t>
        </is>
      </c>
      <c r="D6202" t="inlineStr">
        <is>
          <t>&lt;http://purl.obolibrary.org/obo/DMBA_17344&gt;</t>
        </is>
      </c>
    </row>
    <row r="6203">
      <c r="A6203">
        <f>HYPERLINK("https://www.ebi.ac.uk/ols/ontologies/uberon/terms?iri=http://purl.obolibrary.org/obo/UBERON_0010314","structure with developmental contribution from neural crest")</f>
        <v/>
      </c>
      <c r="B6203" t="inlineStr">
        <is>
          <t>&lt;http://purl.obolibrary.org/obo/UBERON_0010314&gt;</t>
        </is>
      </c>
      <c r="C6203" t="inlineStr">
        <is>
          <t>raphe magnus nucleus, r6 part</t>
        </is>
      </c>
      <c r="D6203" t="inlineStr">
        <is>
          <t>&lt;http://purl.obolibrary.org/obo/DMBA_17345&gt;</t>
        </is>
      </c>
    </row>
    <row r="6204">
      <c r="A6204">
        <f>HYPERLINK("https://www.ebi.ac.uk/ols/ontologies/uberon/terms?iri=http://purl.obolibrary.org/obo/UBERON_0010314","structure with developmental contribution from neural crest")</f>
        <v/>
      </c>
      <c r="B6204" t="inlineStr">
        <is>
          <t>&lt;http://purl.obolibrary.org/obo/UBERON_0010314&gt;</t>
        </is>
      </c>
      <c r="C6204" t="inlineStr">
        <is>
          <t>r6 part of gigantocellular reticular area</t>
        </is>
      </c>
      <c r="D6204" t="inlineStr">
        <is>
          <t>&lt;http://purl.obolibrary.org/obo/DMBA_17346&gt;</t>
        </is>
      </c>
    </row>
    <row r="6205">
      <c r="A6205">
        <f>HYPERLINK("https://www.ebi.ac.uk/ols/ontologies/uberon/terms?iri=http://purl.obolibrary.org/obo/UBERON_0010314","structure with developmental contribution from neural crest")</f>
        <v/>
      </c>
      <c r="B6205" t="inlineStr">
        <is>
          <t>&lt;http://purl.obolibrary.org/obo/UBERON_0010314&gt;</t>
        </is>
      </c>
      <c r="C6205" t="inlineStr">
        <is>
          <t>r6 part of ventral gigangocellular reticular area</t>
        </is>
      </c>
      <c r="D6205" t="inlineStr">
        <is>
          <t>&lt;http://purl.obolibrary.org/obo/DMBA_17347&gt;</t>
        </is>
      </c>
    </row>
    <row r="6206">
      <c r="A6206">
        <f>HYPERLINK("https://www.ebi.ac.uk/ols/ontologies/uberon/terms?iri=http://purl.obolibrary.org/obo/UBERON_0010314","structure with developmental contribution from neural crest")</f>
        <v/>
      </c>
      <c r="B6206" t="inlineStr">
        <is>
          <t>&lt;http://purl.obolibrary.org/obo/UBERON_0010314&gt;</t>
        </is>
      </c>
      <c r="C6206" t="inlineStr">
        <is>
          <t>superficial stratum of r6BM</t>
        </is>
      </c>
      <c r="D6206" t="inlineStr">
        <is>
          <t>&lt;http://purl.obolibrary.org/obo/DMBA_17348&gt;</t>
        </is>
      </c>
    </row>
    <row r="6207">
      <c r="A6207">
        <f>HYPERLINK("https://www.ebi.ac.uk/ols/ontologies/uberon/terms?iri=http://purl.obolibrary.org/obo/UBERON_0010314","structure with developmental contribution from neural crest")</f>
        <v/>
      </c>
      <c r="B6207" t="inlineStr">
        <is>
          <t>&lt;http://purl.obolibrary.org/obo/UBERON_0010314&gt;</t>
        </is>
      </c>
      <c r="C6207" t="inlineStr">
        <is>
          <t>r6 part of nucleus raphe pallidus</t>
        </is>
      </c>
      <c r="D6207" t="inlineStr">
        <is>
          <t>&lt;http://purl.obolibrary.org/obo/DMBA_17349&gt;</t>
        </is>
      </c>
    </row>
    <row r="6208">
      <c r="A6208">
        <f>HYPERLINK("https://www.ebi.ac.uk/ols/ontologies/uberon/terms?iri=http://purl.obolibrary.org/obo/UBERON_0010314","structure with developmental contribution from neural crest")</f>
        <v/>
      </c>
      <c r="B6208" t="inlineStr">
        <is>
          <t>&lt;http://purl.obolibrary.org/obo/UBERON_0010314&gt;</t>
        </is>
      </c>
      <c r="C6208" t="inlineStr">
        <is>
          <t>r6 part of parapyramidal nucleus</t>
        </is>
      </c>
      <c r="D6208" t="inlineStr">
        <is>
          <t>&lt;http://purl.obolibrary.org/obo/DMBA_17350&gt;</t>
        </is>
      </c>
    </row>
    <row r="6209">
      <c r="A6209">
        <f>HYPERLINK("https://www.ebi.ac.uk/ols/ontologies/uberon/terms?iri=http://purl.obolibrary.org/obo/UBERON_0010314","structure with developmental contribution from neural crest")</f>
        <v/>
      </c>
      <c r="B6209" t="inlineStr">
        <is>
          <t>&lt;http://purl.obolibrary.org/obo/UBERON_0010314&gt;</t>
        </is>
      </c>
      <c r="C6209" t="inlineStr">
        <is>
          <t>r6 floor plate</t>
        </is>
      </c>
      <c r="D6209" t="inlineStr">
        <is>
          <t>&lt;http://purl.obolibrary.org/obo/DMBA_17351&gt;</t>
        </is>
      </c>
    </row>
    <row r="6210">
      <c r="A6210">
        <f>HYPERLINK("https://www.ebi.ac.uk/ols/ontologies/uberon/terms?iri=http://purl.obolibrary.org/obo/UBERON_0010314","structure with developmental contribution from neural crest")</f>
        <v/>
      </c>
      <c r="B6210" t="inlineStr">
        <is>
          <t>&lt;http://purl.obolibrary.org/obo/UBERON_0010314&gt;</t>
        </is>
      </c>
      <c r="C6210" t="inlineStr">
        <is>
          <t>r7 roof plate</t>
        </is>
      </c>
      <c r="D6210" t="inlineStr">
        <is>
          <t>&lt;http://purl.obolibrary.org/obo/DMBA_17354&gt;</t>
        </is>
      </c>
    </row>
    <row r="6211">
      <c r="A6211">
        <f>HYPERLINK("https://www.ebi.ac.uk/ols/ontologies/uberon/terms?iri=http://purl.obolibrary.org/obo/UBERON_0010314","structure with developmental contribution from neural crest")</f>
        <v/>
      </c>
      <c r="B6211" t="inlineStr">
        <is>
          <t>&lt;http://purl.obolibrary.org/obo/UBERON_0010314&gt;</t>
        </is>
      </c>
      <c r="C6211" t="inlineStr">
        <is>
          <t>r7 alar plate</t>
        </is>
      </c>
      <c r="D6211" t="inlineStr">
        <is>
          <t>&lt;http://purl.obolibrary.org/obo/DMBA_17355&gt;</t>
        </is>
      </c>
    </row>
    <row r="6212">
      <c r="A6212">
        <f>HYPERLINK("https://www.ebi.ac.uk/ols/ontologies/uberon/terms?iri=http://purl.obolibrary.org/obo/UBERON_0010314","structure with developmental contribution from neural crest")</f>
        <v/>
      </c>
      <c r="B6212" t="inlineStr">
        <is>
          <t>&lt;http://purl.obolibrary.org/obo/UBERON_0010314&gt;</t>
        </is>
      </c>
      <c r="C6212" t="inlineStr">
        <is>
          <t>r7 part of cochlear column</t>
        </is>
      </c>
      <c r="D6212" t="inlineStr">
        <is>
          <t>&lt;http://purl.obolibrary.org/obo/DMBA_17356&gt;</t>
        </is>
      </c>
    </row>
    <row r="6213">
      <c r="A6213">
        <f>HYPERLINK("https://www.ebi.ac.uk/ols/ontologies/uberon/terms?iri=http://purl.obolibrary.org/obo/UBERON_0010314","structure with developmental contribution from neural crest")</f>
        <v/>
      </c>
      <c r="B6213" t="inlineStr">
        <is>
          <t>&lt;http://purl.obolibrary.org/obo/UBERON_0010314&gt;</t>
        </is>
      </c>
      <c r="C6213" t="inlineStr">
        <is>
          <t>ventricular zone of r7Co</t>
        </is>
      </c>
      <c r="D6213" t="inlineStr">
        <is>
          <t>&lt;http://purl.obolibrary.org/obo/DMBA_17357&gt;</t>
        </is>
      </c>
    </row>
    <row r="6214">
      <c r="A6214">
        <f>HYPERLINK("https://www.ebi.ac.uk/ols/ontologies/uberon/terms?iri=http://purl.obolibrary.org/obo/UBERON_0010314","structure with developmental contribution from neural crest")</f>
        <v/>
      </c>
      <c r="B6214" t="inlineStr">
        <is>
          <t>&lt;http://purl.obolibrary.org/obo/UBERON_0010314&gt;</t>
        </is>
      </c>
      <c r="C6214" t="inlineStr">
        <is>
          <t>mantle zone of r7Co</t>
        </is>
      </c>
      <c r="D6214" t="inlineStr">
        <is>
          <t>&lt;http://purl.obolibrary.org/obo/DMBA_17358&gt;</t>
        </is>
      </c>
    </row>
    <row r="6215">
      <c r="A6215">
        <f>HYPERLINK("https://www.ebi.ac.uk/ols/ontologies/uberon/terms?iri=http://purl.obolibrary.org/obo/UBERON_0010314","structure with developmental contribution from neural crest")</f>
        <v/>
      </c>
      <c r="B6215" t="inlineStr">
        <is>
          <t>&lt;http://purl.obolibrary.org/obo/UBERON_0010314&gt;</t>
        </is>
      </c>
      <c r="C6215" t="inlineStr">
        <is>
          <t>r7 part of the dorsal cochlear nucleus</t>
        </is>
      </c>
      <c r="D6215" t="inlineStr">
        <is>
          <t>&lt;http://purl.obolibrary.org/obo/DMBA_17359&gt;</t>
        </is>
      </c>
    </row>
    <row r="6216">
      <c r="A6216">
        <f>HYPERLINK("https://www.ebi.ac.uk/ols/ontologies/uberon/terms?iri=http://purl.obolibrary.org/obo/UBERON_0010314","structure with developmental contribution from neural crest")</f>
        <v/>
      </c>
      <c r="B6216" t="inlineStr">
        <is>
          <t>&lt;http://purl.obolibrary.org/obo/UBERON_0010314&gt;</t>
        </is>
      </c>
      <c r="C6216" t="inlineStr">
        <is>
          <t>r7 part of the posteroventral cochlear nucleus</t>
        </is>
      </c>
      <c r="D6216" t="inlineStr">
        <is>
          <t>&lt;http://purl.obolibrary.org/obo/DMBA_17360&gt;</t>
        </is>
      </c>
    </row>
    <row r="6217">
      <c r="A6217">
        <f>HYPERLINK("https://www.ebi.ac.uk/ols/ontologies/uberon/terms?iri=http://purl.obolibrary.org/obo/UBERON_0010314","structure with developmental contribution from neural crest")</f>
        <v/>
      </c>
      <c r="B6217" t="inlineStr">
        <is>
          <t>&lt;http://purl.obolibrary.org/obo/UBERON_0010314&gt;</t>
        </is>
      </c>
      <c r="C6217" t="inlineStr">
        <is>
          <t>r7 part of the vestibular column</t>
        </is>
      </c>
      <c r="D6217" t="inlineStr">
        <is>
          <t>&lt;http://purl.obolibrary.org/obo/DMBA_17361&gt;</t>
        </is>
      </c>
    </row>
    <row r="6218">
      <c r="A6218">
        <f>HYPERLINK("https://www.ebi.ac.uk/ols/ontologies/uberon/terms?iri=http://purl.obolibrary.org/obo/UBERON_0010314","structure with developmental contribution from neural crest")</f>
        <v/>
      </c>
      <c r="B6218" t="inlineStr">
        <is>
          <t>&lt;http://purl.obolibrary.org/obo/UBERON_0010314&gt;</t>
        </is>
      </c>
      <c r="C6218" t="inlineStr">
        <is>
          <t>ventricular zone of r7Ve</t>
        </is>
      </c>
      <c r="D6218" t="inlineStr">
        <is>
          <t>&lt;http://purl.obolibrary.org/obo/DMBA_17362&gt;</t>
        </is>
      </c>
    </row>
    <row r="6219">
      <c r="A6219">
        <f>HYPERLINK("https://www.ebi.ac.uk/ols/ontologies/uberon/terms?iri=http://purl.obolibrary.org/obo/UBERON_0010314","structure with developmental contribution from neural crest")</f>
        <v/>
      </c>
      <c r="B6219" t="inlineStr">
        <is>
          <t>&lt;http://purl.obolibrary.org/obo/UBERON_0010314&gt;</t>
        </is>
      </c>
      <c r="C6219" t="inlineStr">
        <is>
          <t>mantle zone of r7Ve</t>
        </is>
      </c>
      <c r="D6219" t="inlineStr">
        <is>
          <t>&lt;http://purl.obolibrary.org/obo/DMBA_17363&gt;</t>
        </is>
      </c>
    </row>
    <row r="6220">
      <c r="A6220">
        <f>HYPERLINK("https://www.ebi.ac.uk/ols/ontologies/uberon/terms?iri=http://purl.obolibrary.org/obo/UBERON_0010314","structure with developmental contribution from neural crest")</f>
        <v/>
      </c>
      <c r="B6220" t="inlineStr">
        <is>
          <t>&lt;http://purl.obolibrary.org/obo/UBERON_0010314&gt;</t>
        </is>
      </c>
      <c r="C6220" t="inlineStr">
        <is>
          <t>r7 part of spinal vestibular nucleus</t>
        </is>
      </c>
      <c r="D6220" t="inlineStr">
        <is>
          <t>&lt;http://purl.obolibrary.org/obo/DMBA_17364&gt;</t>
        </is>
      </c>
    </row>
    <row r="6221">
      <c r="A6221">
        <f>HYPERLINK("https://www.ebi.ac.uk/ols/ontologies/uberon/terms?iri=http://purl.obolibrary.org/obo/UBERON_0010314","structure with developmental contribution from neural crest")</f>
        <v/>
      </c>
      <c r="B6221" t="inlineStr">
        <is>
          <t>&lt;http://purl.obolibrary.org/obo/UBERON_0010314&gt;</t>
        </is>
      </c>
      <c r="C6221" t="inlineStr">
        <is>
          <t>r7 part of parvocellular medial vestibular nucleus</t>
        </is>
      </c>
      <c r="D6221" t="inlineStr">
        <is>
          <t>&lt;http://purl.obolibrary.org/obo/DMBA_17365&gt;</t>
        </is>
      </c>
    </row>
    <row r="6222">
      <c r="A6222">
        <f>HYPERLINK("https://www.ebi.ac.uk/ols/ontologies/uberon/terms?iri=http://purl.obolibrary.org/obo/UBERON_0010314","structure with developmental contribution from neural crest")</f>
        <v/>
      </c>
      <c r="B6222" t="inlineStr">
        <is>
          <t>&lt;http://purl.obolibrary.org/obo/UBERON_0010314&gt;</t>
        </is>
      </c>
      <c r="C6222" t="inlineStr">
        <is>
          <t>r7 part of the trigeminal column</t>
        </is>
      </c>
      <c r="D6222" t="inlineStr">
        <is>
          <t>&lt;http://purl.obolibrary.org/obo/DMBA_17366&gt;</t>
        </is>
      </c>
    </row>
    <row r="6223">
      <c r="A6223">
        <f>HYPERLINK("https://www.ebi.ac.uk/ols/ontologies/uberon/terms?iri=http://purl.obolibrary.org/obo/UBERON_0010314","structure with developmental contribution from neural crest")</f>
        <v/>
      </c>
      <c r="B6223" t="inlineStr">
        <is>
          <t>&lt;http://purl.obolibrary.org/obo/UBERON_0010314&gt;</t>
        </is>
      </c>
      <c r="C6223" t="inlineStr">
        <is>
          <t>ventricular zone of r7Tr</t>
        </is>
      </c>
      <c r="D6223" t="inlineStr">
        <is>
          <t>&lt;http://purl.obolibrary.org/obo/DMBA_17367&gt;</t>
        </is>
      </c>
    </row>
    <row r="6224">
      <c r="A6224">
        <f>HYPERLINK("https://www.ebi.ac.uk/ols/ontologies/uberon/terms?iri=http://purl.obolibrary.org/obo/UBERON_0010314","structure with developmental contribution from neural crest")</f>
        <v/>
      </c>
      <c r="B6224" t="inlineStr">
        <is>
          <t>&lt;http://purl.obolibrary.org/obo/UBERON_0010314&gt;</t>
        </is>
      </c>
      <c r="C6224" t="inlineStr">
        <is>
          <t>mantle zone of r7Tr</t>
        </is>
      </c>
      <c r="D6224" t="inlineStr">
        <is>
          <t>&lt;http://purl.obolibrary.org/obo/DMBA_17368&gt;</t>
        </is>
      </c>
    </row>
    <row r="6225">
      <c r="A6225">
        <f>HYPERLINK("https://www.ebi.ac.uk/ols/ontologies/uberon/terms?iri=http://purl.obolibrary.org/obo/UBERON_0010314","structure with developmental contribution from neural crest")</f>
        <v/>
      </c>
      <c r="B6225" t="inlineStr">
        <is>
          <t>&lt;http://purl.obolibrary.org/obo/UBERON_0010314&gt;</t>
        </is>
      </c>
      <c r="C6225" t="inlineStr">
        <is>
          <t>r7 part of spinal trigeminal nucleus, interpolar part</t>
        </is>
      </c>
      <c r="D6225" t="inlineStr">
        <is>
          <t>&lt;http://purl.obolibrary.org/obo/DMBA_17369&gt;</t>
        </is>
      </c>
    </row>
    <row r="6226">
      <c r="A6226">
        <f>HYPERLINK("https://www.ebi.ac.uk/ols/ontologies/uberon/terms?iri=http://purl.obolibrary.org/obo/UBERON_0010314","structure with developmental contribution from neural crest")</f>
        <v/>
      </c>
      <c r="B6226" t="inlineStr">
        <is>
          <t>&lt;http://purl.obolibrary.org/obo/UBERON_0010314&gt;</t>
        </is>
      </c>
      <c r="C6226" t="inlineStr">
        <is>
          <t>r7 part of trigeminal transition zone</t>
        </is>
      </c>
      <c r="D6226" t="inlineStr">
        <is>
          <t>&lt;http://purl.obolibrary.org/obo/DMBA_17370&gt;</t>
        </is>
      </c>
    </row>
    <row r="6227">
      <c r="A6227">
        <f>HYPERLINK("https://www.ebi.ac.uk/ols/ontologies/uberon/terms?iri=http://purl.obolibrary.org/obo/UBERON_0010314","structure with developmental contribution from neural crest")</f>
        <v/>
      </c>
      <c r="B6227" t="inlineStr">
        <is>
          <t>&lt;http://purl.obolibrary.org/obo/UBERON_0010314&gt;</t>
        </is>
      </c>
      <c r="C6227" t="inlineStr">
        <is>
          <t>r7 (gustatory) part of solitary complex</t>
        </is>
      </c>
      <c r="D6227" t="inlineStr">
        <is>
          <t>&lt;http://purl.obolibrary.org/obo/DMBA_17371&gt;</t>
        </is>
      </c>
    </row>
    <row r="6228">
      <c r="A6228">
        <f>HYPERLINK("https://www.ebi.ac.uk/ols/ontologies/uberon/terms?iri=http://purl.obolibrary.org/obo/UBERON_0010314","structure with developmental contribution from neural crest")</f>
        <v/>
      </c>
      <c r="B6228" t="inlineStr">
        <is>
          <t>&lt;http://purl.obolibrary.org/obo/UBERON_0010314&gt;</t>
        </is>
      </c>
      <c r="C6228" t="inlineStr">
        <is>
          <t>r7 part of dorsal parvicellular reticular formation</t>
        </is>
      </c>
      <c r="D6228" t="inlineStr">
        <is>
          <t>&lt;http://purl.obolibrary.org/obo/DMBA_17372&gt;</t>
        </is>
      </c>
    </row>
    <row r="6229">
      <c r="A6229">
        <f>HYPERLINK("https://www.ebi.ac.uk/ols/ontologies/uberon/terms?iri=http://purl.obolibrary.org/obo/UBERON_0010314","structure with developmental contribution from neural crest")</f>
        <v/>
      </c>
      <c r="B6229" t="inlineStr">
        <is>
          <t>&lt;http://purl.obolibrary.org/obo/UBERON_0010314&gt;</t>
        </is>
      </c>
      <c r="C6229" t="inlineStr">
        <is>
          <t>liminal part of the r7 alar plate</t>
        </is>
      </c>
      <c r="D6229" t="inlineStr">
        <is>
          <t>&lt;http://purl.obolibrary.org/obo/DMBA_17373&gt;</t>
        </is>
      </c>
    </row>
    <row r="6230">
      <c r="A6230">
        <f>HYPERLINK("https://www.ebi.ac.uk/ols/ontologies/uberon/terms?iri=http://purl.obolibrary.org/obo/UBERON_0010314","structure with developmental contribution from neural crest")</f>
        <v/>
      </c>
      <c r="B6230" t="inlineStr">
        <is>
          <t>&lt;http://purl.obolibrary.org/obo/UBERON_0010314&gt;</t>
        </is>
      </c>
      <c r="C6230" t="inlineStr">
        <is>
          <t>ventricular zone of r7Lim</t>
        </is>
      </c>
      <c r="D6230" t="inlineStr">
        <is>
          <t>&lt;http://purl.obolibrary.org/obo/DMBA_17374&gt;</t>
        </is>
      </c>
    </row>
    <row r="6231">
      <c r="A6231">
        <f>HYPERLINK("https://www.ebi.ac.uk/ols/ontologies/uberon/terms?iri=http://purl.obolibrary.org/obo/UBERON_0010314","structure with developmental contribution from neural crest")</f>
        <v/>
      </c>
      <c r="B6231" t="inlineStr">
        <is>
          <t>&lt;http://purl.obolibrary.org/obo/UBERON_0010314&gt;</t>
        </is>
      </c>
      <c r="C6231" t="inlineStr">
        <is>
          <t>mantle zone of r7Lim</t>
        </is>
      </c>
      <c r="D6231" t="inlineStr">
        <is>
          <t>&lt;http://purl.obolibrary.org/obo/DMBA_17375&gt;</t>
        </is>
      </c>
    </row>
    <row r="6232">
      <c r="A6232">
        <f>HYPERLINK("https://www.ebi.ac.uk/ols/ontologies/uberon/terms?iri=http://purl.obolibrary.org/obo/UBERON_0010314","structure with developmental contribution from neural crest")</f>
        <v/>
      </c>
      <c r="B6232" t="inlineStr">
        <is>
          <t>&lt;http://purl.obolibrary.org/obo/UBERON_0010314&gt;</t>
        </is>
      </c>
      <c r="C6232" t="inlineStr">
        <is>
          <t>r7 liminal central gray</t>
        </is>
      </c>
      <c r="D6232" t="inlineStr">
        <is>
          <t>&lt;http://purl.obolibrary.org/obo/DMBA_17376&gt;</t>
        </is>
      </c>
    </row>
    <row r="6233">
      <c r="A6233">
        <f>HYPERLINK("https://www.ebi.ac.uk/ols/ontologies/uberon/terms?iri=http://purl.obolibrary.org/obo/UBERON_0010314","structure with developmental contribution from neural crest")</f>
        <v/>
      </c>
      <c r="B6233" t="inlineStr">
        <is>
          <t>&lt;http://purl.obolibrary.org/obo/UBERON_0010314&gt;</t>
        </is>
      </c>
      <c r="C6233" t="inlineStr">
        <is>
          <t>vagal motor nucleus</t>
        </is>
      </c>
      <c r="D6233" t="inlineStr">
        <is>
          <t>&lt;http://purl.obolibrary.org/obo/DMBA_17377&gt;</t>
        </is>
      </c>
    </row>
    <row r="6234">
      <c r="A6234">
        <f>HYPERLINK("https://www.ebi.ac.uk/ols/ontologies/uberon/terms?iri=http://purl.obolibrary.org/obo/UBERON_0010314","structure with developmental contribution from neural crest")</f>
        <v/>
      </c>
      <c r="B6234" t="inlineStr">
        <is>
          <t>&lt;http://purl.obolibrary.org/obo/UBERON_0010314&gt;</t>
        </is>
      </c>
      <c r="C6234" t="inlineStr">
        <is>
          <t>r7 portion of ambiguous motor nucleus</t>
        </is>
      </c>
      <c r="D6234" t="inlineStr">
        <is>
          <t>&lt;http://purl.obolibrary.org/obo/DMBA_17378&gt;</t>
        </is>
      </c>
    </row>
    <row r="6235">
      <c r="A6235">
        <f>HYPERLINK("https://www.ebi.ac.uk/ols/ontologies/uberon/terms?iri=http://purl.obolibrary.org/obo/UBERON_0010314","structure with developmental contribution from neural crest")</f>
        <v/>
      </c>
      <c r="B6235" t="inlineStr">
        <is>
          <t>&lt;http://purl.obolibrary.org/obo/UBERON_0010314&gt;</t>
        </is>
      </c>
      <c r="C6235" t="inlineStr">
        <is>
          <t>r7 part of ventral parvicellular reticular formation</t>
        </is>
      </c>
      <c r="D6235" t="inlineStr">
        <is>
          <t>&lt;http://purl.obolibrary.org/obo/DMBA_17379&gt;</t>
        </is>
      </c>
    </row>
    <row r="6236">
      <c r="A6236">
        <f>HYPERLINK("https://www.ebi.ac.uk/ols/ontologies/uberon/terms?iri=http://purl.obolibrary.org/obo/UBERON_0010314","structure with developmental contribution from neural crest")</f>
        <v/>
      </c>
      <c r="B6236" t="inlineStr">
        <is>
          <t>&lt;http://purl.obolibrary.org/obo/UBERON_0010314&gt;</t>
        </is>
      </c>
      <c r="C6236" t="inlineStr">
        <is>
          <t>r7 basal plate</t>
        </is>
      </c>
      <c r="D6236" t="inlineStr">
        <is>
          <t>&lt;http://purl.obolibrary.org/obo/DMBA_17380&gt;</t>
        </is>
      </c>
    </row>
    <row r="6237">
      <c r="A6237">
        <f>HYPERLINK("https://www.ebi.ac.uk/ols/ontologies/uberon/terms?iri=http://purl.obolibrary.org/obo/UBERON_0010314","structure with developmental contribution from neural crest")</f>
        <v/>
      </c>
      <c r="B6237" t="inlineStr">
        <is>
          <t>&lt;http://purl.obolibrary.org/obo/UBERON_0010314&gt;</t>
        </is>
      </c>
      <c r="C6237" t="inlineStr">
        <is>
          <t>lateral part of r7B</t>
        </is>
      </c>
      <c r="D6237" t="inlineStr">
        <is>
          <t>&lt;http://purl.obolibrary.org/obo/DMBA_17381&gt;</t>
        </is>
      </c>
    </row>
    <row r="6238">
      <c r="A6238">
        <f>HYPERLINK("https://www.ebi.ac.uk/ols/ontologies/uberon/terms?iri=http://purl.obolibrary.org/obo/UBERON_0010314","structure with developmental contribution from neural crest")</f>
        <v/>
      </c>
      <c r="B6238" t="inlineStr">
        <is>
          <t>&lt;http://purl.obolibrary.org/obo/UBERON_0010314&gt;</t>
        </is>
      </c>
      <c r="C6238" t="inlineStr">
        <is>
          <t>ventricular zone of r7BL</t>
        </is>
      </c>
      <c r="D6238" t="inlineStr">
        <is>
          <t>&lt;http://purl.obolibrary.org/obo/DMBA_17382&gt;</t>
        </is>
      </c>
    </row>
    <row r="6239">
      <c r="A6239">
        <f>HYPERLINK("https://www.ebi.ac.uk/ols/ontologies/uberon/terms?iri=http://purl.obolibrary.org/obo/UBERON_0010314","structure with developmental contribution from neural crest")</f>
        <v/>
      </c>
      <c r="B6239" t="inlineStr">
        <is>
          <t>&lt;http://purl.obolibrary.org/obo/UBERON_0010314&gt;</t>
        </is>
      </c>
      <c r="C6239" t="inlineStr">
        <is>
          <t>mantle zone of r7BL</t>
        </is>
      </c>
      <c r="D6239" t="inlineStr">
        <is>
          <t>&lt;http://purl.obolibrary.org/obo/DMBA_17383&gt;</t>
        </is>
      </c>
    </row>
    <row r="6240">
      <c r="A6240">
        <f>HYPERLINK("https://www.ebi.ac.uk/ols/ontologies/uberon/terms?iri=http://purl.obolibrary.org/obo/UBERON_0010314","structure with developmental contribution from neural crest")</f>
        <v/>
      </c>
      <c r="B6240" t="inlineStr">
        <is>
          <t>&lt;http://purl.obolibrary.org/obo/UBERON_0010314&gt;</t>
        </is>
      </c>
      <c r="C6240" t="inlineStr">
        <is>
          <t>periventricular stratum of r7BL</t>
        </is>
      </c>
      <c r="D6240" t="inlineStr">
        <is>
          <t>&lt;http://purl.obolibrary.org/obo/DMBA_17384&gt;</t>
        </is>
      </c>
    </row>
    <row r="6241">
      <c r="A6241">
        <f>HYPERLINK("https://www.ebi.ac.uk/ols/ontologies/uberon/terms?iri=http://purl.obolibrary.org/obo/UBERON_0010314","structure with developmental contribution from neural crest")</f>
        <v/>
      </c>
      <c r="B6241" t="inlineStr">
        <is>
          <t>&lt;http://purl.obolibrary.org/obo/UBERON_0010314&gt;</t>
        </is>
      </c>
      <c r="C6241" t="inlineStr">
        <is>
          <t>r7 part of the basolateral intermediate zone</t>
        </is>
      </c>
      <c r="D6241" t="inlineStr">
        <is>
          <t>&lt;http://purl.obolibrary.org/obo/DMBA_17385&gt;</t>
        </is>
      </c>
    </row>
    <row r="6242">
      <c r="A6242">
        <f>HYPERLINK("https://www.ebi.ac.uk/ols/ontologies/uberon/terms?iri=http://purl.obolibrary.org/obo/UBERON_0010314","structure with developmental contribution from neural crest")</f>
        <v/>
      </c>
      <c r="B6242" t="inlineStr">
        <is>
          <t>&lt;http://purl.obolibrary.org/obo/UBERON_0010314&gt;</t>
        </is>
      </c>
      <c r="C6242" t="inlineStr">
        <is>
          <t>intermediate stratum of r7BL</t>
        </is>
      </c>
      <c r="D6242" t="inlineStr">
        <is>
          <t>&lt;http://purl.obolibrary.org/obo/DMBA_17386&gt;</t>
        </is>
      </c>
    </row>
    <row r="6243">
      <c r="A6243">
        <f>HYPERLINK("https://www.ebi.ac.uk/ols/ontologies/uberon/terms?iri=http://purl.obolibrary.org/obo/UBERON_0010314","structure with developmental contribution from neural crest")</f>
        <v/>
      </c>
      <c r="B6243" t="inlineStr">
        <is>
          <t>&lt;http://purl.obolibrary.org/obo/UBERON_0010314&gt;</t>
        </is>
      </c>
      <c r="C6243" t="inlineStr">
        <is>
          <t>r7 part of basolateral reticular formation</t>
        </is>
      </c>
      <c r="D6243" t="inlineStr">
        <is>
          <t>&lt;http://purl.obolibrary.org/obo/DMBA_17387&gt;</t>
        </is>
      </c>
    </row>
    <row r="6244">
      <c r="A6244">
        <f>HYPERLINK("https://www.ebi.ac.uk/ols/ontologies/uberon/terms?iri=http://purl.obolibrary.org/obo/UBERON_0010314","structure with developmental contribution from neural crest")</f>
        <v/>
      </c>
      <c r="B6244" t="inlineStr">
        <is>
          <t>&lt;http://purl.obolibrary.org/obo/UBERON_0010314&gt;</t>
        </is>
      </c>
      <c r="C6244" t="inlineStr">
        <is>
          <t>superficial stratum of r7BL</t>
        </is>
      </c>
      <c r="D6244" t="inlineStr">
        <is>
          <t>&lt;http://purl.obolibrary.org/obo/DMBA_17388&gt;</t>
        </is>
      </c>
    </row>
    <row r="6245">
      <c r="A6245">
        <f>HYPERLINK("https://www.ebi.ac.uk/ols/ontologies/uberon/terms?iri=http://purl.obolibrary.org/obo/UBERON_0010314","structure with developmental contribution from neural crest")</f>
        <v/>
      </c>
      <c r="B6245" t="inlineStr">
        <is>
          <t>&lt;http://purl.obolibrary.org/obo/UBERON_0010314&gt;</t>
        </is>
      </c>
      <c r="C6245" t="inlineStr">
        <is>
          <t>rostral ventrolateral reticular area</t>
        </is>
      </c>
      <c r="D6245" t="inlineStr">
        <is>
          <t>&lt;http://purl.obolibrary.org/obo/DMBA_17389&gt;</t>
        </is>
      </c>
    </row>
    <row r="6246">
      <c r="A6246">
        <f>HYPERLINK("https://www.ebi.ac.uk/ols/ontologies/uberon/terms?iri=http://purl.obolibrary.org/obo/UBERON_0010314","structure with developmental contribution from neural crest")</f>
        <v/>
      </c>
      <c r="B6246" t="inlineStr">
        <is>
          <t>&lt;http://purl.obolibrary.org/obo/UBERON_0010314&gt;</t>
        </is>
      </c>
      <c r="C6246" t="inlineStr">
        <is>
          <t>intermediate part of r7B</t>
        </is>
      </c>
      <c r="D6246" t="inlineStr">
        <is>
          <t>&lt;http://purl.obolibrary.org/obo/DMBA_17390&gt;</t>
        </is>
      </c>
    </row>
    <row r="6247">
      <c r="A6247">
        <f>HYPERLINK("https://www.ebi.ac.uk/ols/ontologies/uberon/terms?iri=http://purl.obolibrary.org/obo/UBERON_0010314","structure with developmental contribution from neural crest")</f>
        <v/>
      </c>
      <c r="B6247" t="inlineStr">
        <is>
          <t>&lt;http://purl.obolibrary.org/obo/UBERON_0010314&gt;</t>
        </is>
      </c>
      <c r="C6247" t="inlineStr">
        <is>
          <t>ventricular zone of r7BI</t>
        </is>
      </c>
      <c r="D6247" t="inlineStr">
        <is>
          <t>&lt;http://purl.obolibrary.org/obo/DMBA_17391&gt;</t>
        </is>
      </c>
    </row>
    <row r="6248">
      <c r="A6248">
        <f>HYPERLINK("https://www.ebi.ac.uk/ols/ontologies/uberon/terms?iri=http://purl.obolibrary.org/obo/UBERON_0010314","structure with developmental contribution from neural crest")</f>
        <v/>
      </c>
      <c r="B6248" t="inlineStr">
        <is>
          <t>&lt;http://purl.obolibrary.org/obo/UBERON_0010314&gt;</t>
        </is>
      </c>
      <c r="C6248" t="inlineStr">
        <is>
          <t>mantle zone of r7BI</t>
        </is>
      </c>
      <c r="D6248" t="inlineStr">
        <is>
          <t>&lt;http://purl.obolibrary.org/obo/DMBA_17392&gt;</t>
        </is>
      </c>
    </row>
    <row r="6249">
      <c r="A6249">
        <f>HYPERLINK("https://www.ebi.ac.uk/ols/ontologies/uberon/terms?iri=http://purl.obolibrary.org/obo/UBERON_0010314","structure with developmental contribution from neural crest")</f>
        <v/>
      </c>
      <c r="B6249" t="inlineStr">
        <is>
          <t>&lt;http://purl.obolibrary.org/obo/UBERON_0010314&gt;</t>
        </is>
      </c>
      <c r="C6249" t="inlineStr">
        <is>
          <t>periventricular stratum of r7BI</t>
        </is>
      </c>
      <c r="D6249" t="inlineStr">
        <is>
          <t>&lt;http://purl.obolibrary.org/obo/DMBA_17393&gt;</t>
        </is>
      </c>
    </row>
    <row r="6250">
      <c r="A6250">
        <f>HYPERLINK("https://www.ebi.ac.uk/ols/ontologies/uberon/terms?iri=http://purl.obolibrary.org/obo/UBERON_0010314","structure with developmental contribution from neural crest")</f>
        <v/>
      </c>
      <c r="B6250" t="inlineStr">
        <is>
          <t>&lt;http://purl.obolibrary.org/obo/UBERON_0010314&gt;</t>
        </is>
      </c>
      <c r="C6250" t="inlineStr">
        <is>
          <t>r7 part of the basointermediate intermediate zone</t>
        </is>
      </c>
      <c r="D6250" t="inlineStr">
        <is>
          <t>&lt;http://purl.obolibrary.org/obo/DMBA_17394&gt;</t>
        </is>
      </c>
    </row>
    <row r="6251">
      <c r="A6251">
        <f>HYPERLINK("https://www.ebi.ac.uk/ols/ontologies/uberon/terms?iri=http://purl.obolibrary.org/obo/UBERON_0010314","structure with developmental contribution from neural crest")</f>
        <v/>
      </c>
      <c r="B6251" t="inlineStr">
        <is>
          <t>&lt;http://purl.obolibrary.org/obo/UBERON_0010314&gt;</t>
        </is>
      </c>
      <c r="C6251" t="inlineStr">
        <is>
          <t>intermediate stratum of r7BI</t>
        </is>
      </c>
      <c r="D6251" t="inlineStr">
        <is>
          <t>&lt;http://purl.obolibrary.org/obo/DMBA_17395&gt;</t>
        </is>
      </c>
    </row>
    <row r="6252">
      <c r="A6252">
        <f>HYPERLINK("https://www.ebi.ac.uk/ols/ontologies/uberon/terms?iri=http://purl.obolibrary.org/obo/UBERON_0010314","structure with developmental contribution from neural crest")</f>
        <v/>
      </c>
      <c r="B6252" t="inlineStr">
        <is>
          <t>&lt;http://purl.obolibrary.org/obo/UBERON_0010314&gt;</t>
        </is>
      </c>
      <c r="C6252" t="inlineStr">
        <is>
          <t>r7 part of the basointermediate reticular formation</t>
        </is>
      </c>
      <c r="D6252" t="inlineStr">
        <is>
          <t>&lt;http://purl.obolibrary.org/obo/DMBA_17396&gt;</t>
        </is>
      </c>
    </row>
    <row r="6253">
      <c r="A6253">
        <f>HYPERLINK("https://www.ebi.ac.uk/ols/ontologies/uberon/terms?iri=http://purl.obolibrary.org/obo/UBERON_0010314","structure with developmental contribution from neural crest")</f>
        <v/>
      </c>
      <c r="B6253" t="inlineStr">
        <is>
          <t>&lt;http://purl.obolibrary.org/obo/UBERON_0010314&gt;</t>
        </is>
      </c>
      <c r="C6253" t="inlineStr">
        <is>
          <t>superficial stratum of r7BI</t>
        </is>
      </c>
      <c r="D6253" t="inlineStr">
        <is>
          <t>&lt;http://purl.obolibrary.org/obo/DMBA_17397&gt;</t>
        </is>
      </c>
    </row>
    <row r="6254">
      <c r="A6254">
        <f>HYPERLINK("https://www.ebi.ac.uk/ols/ontologies/uberon/terms?iri=http://purl.obolibrary.org/obo/UBERON_0010314","structure with developmental contribution from neural crest")</f>
        <v/>
      </c>
      <c r="B6254" t="inlineStr">
        <is>
          <t>&lt;http://purl.obolibrary.org/obo/UBERON_0010314&gt;</t>
        </is>
      </c>
      <c r="C6254" t="inlineStr">
        <is>
          <t>r7 part of paragigantocellular nucleus</t>
        </is>
      </c>
      <c r="D6254" t="inlineStr">
        <is>
          <t>&lt;http://purl.obolibrary.org/obo/DMBA_17398&gt;</t>
        </is>
      </c>
    </row>
    <row r="6255">
      <c r="A6255">
        <f>HYPERLINK("https://www.ebi.ac.uk/ols/ontologies/uberon/terms?iri=http://purl.obolibrary.org/obo/UBERON_0010314","structure with developmental contribution from neural crest")</f>
        <v/>
      </c>
      <c r="B6255" t="inlineStr">
        <is>
          <t>&lt;http://purl.obolibrary.org/obo/UBERON_0010314&gt;</t>
        </is>
      </c>
      <c r="C6255" t="inlineStr">
        <is>
          <t>r7 part of rostral ventromedial reticular area</t>
        </is>
      </c>
      <c r="D6255" t="inlineStr">
        <is>
          <t>&lt;http://purl.obolibrary.org/obo/DMBA_17399&gt;</t>
        </is>
      </c>
    </row>
    <row r="6256">
      <c r="A6256">
        <f>HYPERLINK("https://www.ebi.ac.uk/ols/ontologies/uberon/terms?iri=http://purl.obolibrary.org/obo/UBERON_0010314","structure with developmental contribution from neural crest")</f>
        <v/>
      </c>
      <c r="B6256" t="inlineStr">
        <is>
          <t>&lt;http://purl.obolibrary.org/obo/UBERON_0010314&gt;</t>
        </is>
      </c>
      <c r="C6256" t="inlineStr">
        <is>
          <t>medial part of r7B</t>
        </is>
      </c>
      <c r="D6256" t="inlineStr">
        <is>
          <t>&lt;http://purl.obolibrary.org/obo/DMBA_17400&gt;</t>
        </is>
      </c>
    </row>
    <row r="6257">
      <c r="A6257">
        <f>HYPERLINK("https://www.ebi.ac.uk/ols/ontologies/uberon/terms?iri=http://purl.obolibrary.org/obo/UBERON_0010314","structure with developmental contribution from neural crest")</f>
        <v/>
      </c>
      <c r="B6257" t="inlineStr">
        <is>
          <t>&lt;http://purl.obolibrary.org/obo/UBERON_0010314&gt;</t>
        </is>
      </c>
      <c r="C6257" t="inlineStr">
        <is>
          <t>ventricular zone of r7BM</t>
        </is>
      </c>
      <c r="D6257" t="inlineStr">
        <is>
          <t>&lt;http://purl.obolibrary.org/obo/DMBA_17401&gt;</t>
        </is>
      </c>
    </row>
    <row r="6258">
      <c r="A6258">
        <f>HYPERLINK("https://www.ebi.ac.uk/ols/ontologies/uberon/terms?iri=http://purl.obolibrary.org/obo/UBERON_0010314","structure with developmental contribution from neural crest")</f>
        <v/>
      </c>
      <c r="B6258" t="inlineStr">
        <is>
          <t>&lt;http://purl.obolibrary.org/obo/UBERON_0010314&gt;</t>
        </is>
      </c>
      <c r="C6258" t="inlineStr">
        <is>
          <t>mantle zone of r7BM</t>
        </is>
      </c>
      <c r="D6258" t="inlineStr">
        <is>
          <t>&lt;http://purl.obolibrary.org/obo/DMBA_17402&gt;</t>
        </is>
      </c>
    </row>
    <row r="6259">
      <c r="A6259">
        <f>HYPERLINK("https://www.ebi.ac.uk/ols/ontologies/uberon/terms?iri=http://purl.obolibrary.org/obo/UBERON_0010314","structure with developmental contribution from neural crest")</f>
        <v/>
      </c>
      <c r="B6259" t="inlineStr">
        <is>
          <t>&lt;http://purl.obolibrary.org/obo/UBERON_0010314&gt;</t>
        </is>
      </c>
      <c r="C6259" t="inlineStr">
        <is>
          <t>periventricular stratum of r7BM</t>
        </is>
      </c>
      <c r="D6259" t="inlineStr">
        <is>
          <t>&lt;http://purl.obolibrary.org/obo/DMBA_17403&gt;</t>
        </is>
      </c>
    </row>
    <row r="6260">
      <c r="A6260">
        <f>HYPERLINK("https://www.ebi.ac.uk/ols/ontologies/uberon/terms?iri=http://purl.obolibrary.org/obo/UBERON_0010314","structure with developmental contribution from neural crest")</f>
        <v/>
      </c>
      <c r="B6260" t="inlineStr">
        <is>
          <t>&lt;http://purl.obolibrary.org/obo/UBERON_0010314&gt;</t>
        </is>
      </c>
      <c r="C6260" t="inlineStr">
        <is>
          <t>r7 part of nucleus prepositus</t>
        </is>
      </c>
      <c r="D6260" t="inlineStr">
        <is>
          <t>&lt;http://purl.obolibrary.org/obo/DMBA_17404&gt;</t>
        </is>
      </c>
    </row>
    <row r="6261">
      <c r="A6261">
        <f>HYPERLINK("https://www.ebi.ac.uk/ols/ontologies/uberon/terms?iri=http://purl.obolibrary.org/obo/UBERON_0010314","structure with developmental contribution from neural crest")</f>
        <v/>
      </c>
      <c r="B6261" t="inlineStr">
        <is>
          <t>&lt;http://purl.obolibrary.org/obo/UBERON_0010314&gt;</t>
        </is>
      </c>
      <c r="C6261" t="inlineStr">
        <is>
          <t>r7 portion of the hypoglossal motor nucleus</t>
        </is>
      </c>
      <c r="D6261" t="inlineStr">
        <is>
          <t>&lt;http://purl.obolibrary.org/obo/DMBA_17405&gt;</t>
        </is>
      </c>
    </row>
    <row r="6262">
      <c r="A6262">
        <f>HYPERLINK("https://www.ebi.ac.uk/ols/ontologies/uberon/terms?iri=http://purl.obolibrary.org/obo/UBERON_0010314","structure with developmental contribution from neural crest")</f>
        <v/>
      </c>
      <c r="B6262" t="inlineStr">
        <is>
          <t>&lt;http://purl.obolibrary.org/obo/UBERON_0010314&gt;</t>
        </is>
      </c>
      <c r="C6262" t="inlineStr">
        <is>
          <t>r7 part of the nucleus of Roller</t>
        </is>
      </c>
      <c r="D6262" t="inlineStr">
        <is>
          <t>&lt;http://purl.obolibrary.org/obo/DMBA_17406&gt;</t>
        </is>
      </c>
    </row>
    <row r="6263">
      <c r="A6263">
        <f>HYPERLINK("https://www.ebi.ac.uk/ols/ontologies/uberon/terms?iri=http://purl.obolibrary.org/obo/UBERON_0010314","structure with developmental contribution from neural crest")</f>
        <v/>
      </c>
      <c r="B6263" t="inlineStr">
        <is>
          <t>&lt;http://purl.obolibrary.org/obo/UBERON_0010314&gt;</t>
        </is>
      </c>
      <c r="C6263" t="inlineStr">
        <is>
          <t>intermediate stratum of r7BM</t>
        </is>
      </c>
      <c r="D6263" t="inlineStr">
        <is>
          <t>&lt;http://purl.obolibrary.org/obo/DMBA_17407&gt;</t>
        </is>
      </c>
    </row>
    <row r="6264">
      <c r="A6264">
        <f>HYPERLINK("https://www.ebi.ac.uk/ols/ontologies/uberon/terms?iri=http://purl.obolibrary.org/obo/UBERON_0010314","structure with developmental contribution from neural crest")</f>
        <v/>
      </c>
      <c r="B6264" t="inlineStr">
        <is>
          <t>&lt;http://purl.obolibrary.org/obo/UBERON_0010314&gt;</t>
        </is>
      </c>
      <c r="C6264" t="inlineStr">
        <is>
          <t>r7 raphe obscurus cell population</t>
        </is>
      </c>
      <c r="D6264" t="inlineStr">
        <is>
          <t>&lt;http://purl.obolibrary.org/obo/DMBA_17408&gt;</t>
        </is>
      </c>
    </row>
    <row r="6265">
      <c r="A6265">
        <f>HYPERLINK("https://www.ebi.ac.uk/ols/ontologies/uberon/terms?iri=http://purl.obolibrary.org/obo/UBERON_0010314","structure with developmental contribution from neural crest")</f>
        <v/>
      </c>
      <c r="B6265" t="inlineStr">
        <is>
          <t>&lt;http://purl.obolibrary.org/obo/UBERON_0010314&gt;</t>
        </is>
      </c>
      <c r="C6265" t="inlineStr">
        <is>
          <t>r7 part of basomedial reticular formation</t>
        </is>
      </c>
      <c r="D6265" t="inlineStr">
        <is>
          <t>&lt;http://purl.obolibrary.org/obo/DMBA_17409&gt;</t>
        </is>
      </c>
    </row>
    <row r="6266">
      <c r="A6266">
        <f>HYPERLINK("https://www.ebi.ac.uk/ols/ontologies/uberon/terms?iri=http://purl.obolibrary.org/obo/UBERON_0010314","structure with developmental contribution from neural crest")</f>
        <v/>
      </c>
      <c r="B6266" t="inlineStr">
        <is>
          <t>&lt;http://purl.obolibrary.org/obo/UBERON_0010314&gt;</t>
        </is>
      </c>
      <c r="C6266" t="inlineStr">
        <is>
          <t>r7 part of gigantocellular reticular area</t>
        </is>
      </c>
      <c r="D6266" t="inlineStr">
        <is>
          <t>&lt;http://purl.obolibrary.org/obo/DMBA_17410&gt;</t>
        </is>
      </c>
    </row>
    <row r="6267">
      <c r="A6267">
        <f>HYPERLINK("https://www.ebi.ac.uk/ols/ontologies/uberon/terms?iri=http://purl.obolibrary.org/obo/UBERON_0010314","structure with developmental contribution from neural crest")</f>
        <v/>
      </c>
      <c r="B6267" t="inlineStr">
        <is>
          <t>&lt;http://purl.obolibrary.org/obo/UBERON_0010314&gt;</t>
        </is>
      </c>
      <c r="C6267" t="inlineStr">
        <is>
          <t>r7 part of ventral gigangocellular reticular area</t>
        </is>
      </c>
      <c r="D6267" t="inlineStr">
        <is>
          <t>&lt;http://purl.obolibrary.org/obo/DMBA_17411&gt;</t>
        </is>
      </c>
    </row>
    <row r="6268">
      <c r="A6268">
        <f>HYPERLINK("https://www.ebi.ac.uk/ols/ontologies/uberon/terms?iri=http://purl.obolibrary.org/obo/UBERON_0010314","structure with developmental contribution from neural crest")</f>
        <v/>
      </c>
      <c r="B6268" t="inlineStr">
        <is>
          <t>&lt;http://purl.obolibrary.org/obo/UBERON_0010314&gt;</t>
        </is>
      </c>
      <c r="C6268" t="inlineStr">
        <is>
          <t>superficial stratum of r7BM</t>
        </is>
      </c>
      <c r="D6268" t="inlineStr">
        <is>
          <t>&lt;http://purl.obolibrary.org/obo/DMBA_17412&gt;</t>
        </is>
      </c>
    </row>
    <row r="6269">
      <c r="A6269">
        <f>HYPERLINK("https://www.ebi.ac.uk/ols/ontologies/uberon/terms?iri=http://purl.obolibrary.org/obo/UBERON_0010314","structure with developmental contribution from neural crest")</f>
        <v/>
      </c>
      <c r="B6269" t="inlineStr">
        <is>
          <t>&lt;http://purl.obolibrary.org/obo/UBERON_0010314&gt;</t>
        </is>
      </c>
      <c r="C6269" t="inlineStr">
        <is>
          <t>r7 raphe pallidus cell population</t>
        </is>
      </c>
      <c r="D6269" t="inlineStr">
        <is>
          <t>&lt;http://purl.obolibrary.org/obo/DMBA_17413&gt;</t>
        </is>
      </c>
    </row>
    <row r="6270">
      <c r="A6270">
        <f>HYPERLINK("https://www.ebi.ac.uk/ols/ontologies/uberon/terms?iri=http://purl.obolibrary.org/obo/UBERON_0010314","structure with developmental contribution from neural crest")</f>
        <v/>
      </c>
      <c r="B6270" t="inlineStr">
        <is>
          <t>&lt;http://purl.obolibrary.org/obo/UBERON_0010314&gt;</t>
        </is>
      </c>
      <c r="C6270" t="inlineStr">
        <is>
          <t>r7 part of parapyramidal nucleus</t>
        </is>
      </c>
      <c r="D6270" t="inlineStr">
        <is>
          <t>&lt;http://purl.obolibrary.org/obo/DMBA_17414&gt;</t>
        </is>
      </c>
    </row>
    <row r="6271">
      <c r="A6271">
        <f>HYPERLINK("https://www.ebi.ac.uk/ols/ontologies/uberon/terms?iri=http://purl.obolibrary.org/obo/UBERON_0010314","structure with developmental contribution from neural crest")</f>
        <v/>
      </c>
      <c r="B6271" t="inlineStr">
        <is>
          <t>&lt;http://purl.obolibrary.org/obo/UBERON_0010314&gt;</t>
        </is>
      </c>
      <c r="C6271" t="inlineStr">
        <is>
          <t>r7 floor plate</t>
        </is>
      </c>
      <c r="D6271" t="inlineStr">
        <is>
          <t>&lt;http://purl.obolibrary.org/obo/DMBA_17415&gt;</t>
        </is>
      </c>
    </row>
    <row r="6272">
      <c r="A6272">
        <f>HYPERLINK("https://www.ebi.ac.uk/ols/ontologies/uberon/terms?iri=http://purl.obolibrary.org/obo/UBERON_0010314","structure with developmental contribution from neural crest")</f>
        <v/>
      </c>
      <c r="B6272" t="inlineStr">
        <is>
          <t>&lt;http://purl.obolibrary.org/obo/UBERON_0010314&gt;</t>
        </is>
      </c>
      <c r="C6272" t="inlineStr">
        <is>
          <t>r8 roof plate</t>
        </is>
      </c>
      <c r="D6272" t="inlineStr">
        <is>
          <t>&lt;http://purl.obolibrary.org/obo/DMBA_17417&gt;</t>
        </is>
      </c>
    </row>
    <row r="6273">
      <c r="A6273">
        <f>HYPERLINK("https://www.ebi.ac.uk/ols/ontologies/uberon/terms?iri=http://purl.obolibrary.org/obo/UBERON_0010314","structure with developmental contribution from neural crest")</f>
        <v/>
      </c>
      <c r="B6273" t="inlineStr">
        <is>
          <t>&lt;http://purl.obolibrary.org/obo/UBERON_0010314&gt;</t>
        </is>
      </c>
      <c r="C6273" t="inlineStr">
        <is>
          <t>r8 alar plate</t>
        </is>
      </c>
      <c r="D6273" t="inlineStr">
        <is>
          <t>&lt;http://purl.obolibrary.org/obo/DMBA_17418&gt;</t>
        </is>
      </c>
    </row>
    <row r="6274">
      <c r="A6274">
        <f>HYPERLINK("https://www.ebi.ac.uk/ols/ontologies/uberon/terms?iri=http://purl.obolibrary.org/obo/UBERON_0010314","structure with developmental contribution from neural crest")</f>
        <v/>
      </c>
      <c r="B6274" t="inlineStr">
        <is>
          <t>&lt;http://purl.obolibrary.org/obo/UBERON_0010314&gt;</t>
        </is>
      </c>
      <c r="C6274" t="inlineStr">
        <is>
          <t>r8 part of the vestibular column</t>
        </is>
      </c>
      <c r="D6274" t="inlineStr">
        <is>
          <t>&lt;http://purl.obolibrary.org/obo/DMBA_17419&gt;</t>
        </is>
      </c>
    </row>
    <row r="6275">
      <c r="A6275">
        <f>HYPERLINK("https://www.ebi.ac.uk/ols/ontologies/uberon/terms?iri=http://purl.obolibrary.org/obo/UBERON_0010314","structure with developmental contribution from neural crest")</f>
        <v/>
      </c>
      <c r="B6275" t="inlineStr">
        <is>
          <t>&lt;http://purl.obolibrary.org/obo/UBERON_0010314&gt;</t>
        </is>
      </c>
      <c r="C6275" t="inlineStr">
        <is>
          <t>ventricular zone of r8Ve</t>
        </is>
      </c>
      <c r="D6275" t="inlineStr">
        <is>
          <t>&lt;http://purl.obolibrary.org/obo/DMBA_17420&gt;</t>
        </is>
      </c>
    </row>
    <row r="6276">
      <c r="A6276">
        <f>HYPERLINK("https://www.ebi.ac.uk/ols/ontologies/uberon/terms?iri=http://purl.obolibrary.org/obo/UBERON_0010314","structure with developmental contribution from neural crest")</f>
        <v/>
      </c>
      <c r="B6276" t="inlineStr">
        <is>
          <t>&lt;http://purl.obolibrary.org/obo/UBERON_0010314&gt;</t>
        </is>
      </c>
      <c r="C6276" t="inlineStr">
        <is>
          <t>mantle zone of r8Ve</t>
        </is>
      </c>
      <c r="D6276" t="inlineStr">
        <is>
          <t>&lt;http://purl.obolibrary.org/obo/DMBA_17421&gt;</t>
        </is>
      </c>
    </row>
    <row r="6277">
      <c r="A6277">
        <f>HYPERLINK("https://www.ebi.ac.uk/ols/ontologies/uberon/terms?iri=http://purl.obolibrary.org/obo/UBERON_0010314","structure with developmental contribution from neural crest")</f>
        <v/>
      </c>
      <c r="B6277" t="inlineStr">
        <is>
          <t>&lt;http://purl.obolibrary.org/obo/UBERON_0010314&gt;</t>
        </is>
      </c>
      <c r="C6277" t="inlineStr">
        <is>
          <t>r8 part of spinal vestibular nucleus</t>
        </is>
      </c>
      <c r="D6277" t="inlineStr">
        <is>
          <t>&lt;http://purl.obolibrary.org/obo/DMBA_17422&gt;</t>
        </is>
      </c>
    </row>
    <row r="6278">
      <c r="A6278">
        <f>HYPERLINK("https://www.ebi.ac.uk/ols/ontologies/uberon/terms?iri=http://purl.obolibrary.org/obo/UBERON_0010314","structure with developmental contribution from neural crest")</f>
        <v/>
      </c>
      <c r="B6278" t="inlineStr">
        <is>
          <t>&lt;http://purl.obolibrary.org/obo/UBERON_0010314&gt;</t>
        </is>
      </c>
      <c r="C6278" t="inlineStr">
        <is>
          <t>r8 part of parvocellular medial vestibular nucleus</t>
        </is>
      </c>
      <c r="D6278" t="inlineStr">
        <is>
          <t>&lt;http://purl.obolibrary.org/obo/DMBA_17423&gt;</t>
        </is>
      </c>
    </row>
    <row r="6279">
      <c r="A6279">
        <f>HYPERLINK("https://www.ebi.ac.uk/ols/ontologies/uberon/terms?iri=http://purl.obolibrary.org/obo/UBERON_0010314","structure with developmental contribution from neural crest")</f>
        <v/>
      </c>
      <c r="B6279" t="inlineStr">
        <is>
          <t>&lt;http://purl.obolibrary.org/obo/UBERON_0010314&gt;</t>
        </is>
      </c>
      <c r="C6279" t="inlineStr">
        <is>
          <t>r8 part of the trigeminal column</t>
        </is>
      </c>
      <c r="D6279" t="inlineStr">
        <is>
          <t>&lt;http://purl.obolibrary.org/obo/DMBA_17424&gt;</t>
        </is>
      </c>
    </row>
    <row r="6280">
      <c r="A6280">
        <f>HYPERLINK("https://www.ebi.ac.uk/ols/ontologies/uberon/terms?iri=http://purl.obolibrary.org/obo/UBERON_0010314","structure with developmental contribution from neural crest")</f>
        <v/>
      </c>
      <c r="B6280" t="inlineStr">
        <is>
          <t>&lt;http://purl.obolibrary.org/obo/UBERON_0010314&gt;</t>
        </is>
      </c>
      <c r="C6280" t="inlineStr">
        <is>
          <t>ventricular zone of r8Tr</t>
        </is>
      </c>
      <c r="D6280" t="inlineStr">
        <is>
          <t>&lt;http://purl.obolibrary.org/obo/DMBA_17425&gt;</t>
        </is>
      </c>
    </row>
    <row r="6281">
      <c r="A6281">
        <f>HYPERLINK("https://www.ebi.ac.uk/ols/ontologies/uberon/terms?iri=http://purl.obolibrary.org/obo/UBERON_0010314","structure with developmental contribution from neural crest")</f>
        <v/>
      </c>
      <c r="B6281" t="inlineStr">
        <is>
          <t>&lt;http://purl.obolibrary.org/obo/UBERON_0010314&gt;</t>
        </is>
      </c>
      <c r="C6281" t="inlineStr">
        <is>
          <t>mantle zone of r8Tr</t>
        </is>
      </c>
      <c r="D6281" t="inlineStr">
        <is>
          <t>&lt;http://purl.obolibrary.org/obo/DMBA_17426&gt;</t>
        </is>
      </c>
    </row>
    <row r="6282">
      <c r="A6282">
        <f>HYPERLINK("https://www.ebi.ac.uk/ols/ontologies/uberon/terms?iri=http://purl.obolibrary.org/obo/UBERON_0010314","structure with developmental contribution from neural crest")</f>
        <v/>
      </c>
      <c r="B6282" t="inlineStr">
        <is>
          <t>&lt;http://purl.obolibrary.org/obo/UBERON_0010314&gt;</t>
        </is>
      </c>
      <c r="C6282" t="inlineStr">
        <is>
          <t>r8 part of spinal trigeminal nucleus, interpolar part</t>
        </is>
      </c>
      <c r="D6282" t="inlineStr">
        <is>
          <t>&lt;http://purl.obolibrary.org/obo/DMBA_17427&gt;</t>
        </is>
      </c>
    </row>
    <row r="6283">
      <c r="A6283">
        <f>HYPERLINK("https://www.ebi.ac.uk/ols/ontologies/uberon/terms?iri=http://purl.obolibrary.org/obo/UBERON_0010314","structure with developmental contribution from neural crest")</f>
        <v/>
      </c>
      <c r="B6283" t="inlineStr">
        <is>
          <t>&lt;http://purl.obolibrary.org/obo/UBERON_0010314&gt;</t>
        </is>
      </c>
      <c r="C6283" t="inlineStr">
        <is>
          <t>r8 part of trigeminal transition zone</t>
        </is>
      </c>
      <c r="D6283" t="inlineStr">
        <is>
          <t>&lt;http://purl.obolibrary.org/obo/DMBA_17428&gt;</t>
        </is>
      </c>
    </row>
    <row r="6284">
      <c r="A6284">
        <f>HYPERLINK("https://www.ebi.ac.uk/ols/ontologies/uberon/terms?iri=http://purl.obolibrary.org/obo/UBERON_0010314","structure with developmental contribution from neural crest")</f>
        <v/>
      </c>
      <c r="B6284" t="inlineStr">
        <is>
          <t>&lt;http://purl.obolibrary.org/obo/UBERON_0010314&gt;</t>
        </is>
      </c>
      <c r="C6284" t="inlineStr">
        <is>
          <t>r8 (gustatory) part of solitary complex</t>
        </is>
      </c>
      <c r="D6284" t="inlineStr">
        <is>
          <t>&lt;http://purl.obolibrary.org/obo/DMBA_17429&gt;</t>
        </is>
      </c>
    </row>
    <row r="6285">
      <c r="A6285">
        <f>HYPERLINK("https://www.ebi.ac.uk/ols/ontologies/uberon/terms?iri=http://purl.obolibrary.org/obo/UBERON_0010314","structure with developmental contribution from neural crest")</f>
        <v/>
      </c>
      <c r="B6285" t="inlineStr">
        <is>
          <t>&lt;http://purl.obolibrary.org/obo/UBERON_0010314&gt;</t>
        </is>
      </c>
      <c r="C6285" t="inlineStr">
        <is>
          <t>r8 part of dorsal parvicellular reticular formation</t>
        </is>
      </c>
      <c r="D6285" t="inlineStr">
        <is>
          <t>&lt;http://purl.obolibrary.org/obo/DMBA_17430&gt;</t>
        </is>
      </c>
    </row>
    <row r="6286">
      <c r="A6286">
        <f>HYPERLINK("https://www.ebi.ac.uk/ols/ontologies/uberon/terms?iri=http://purl.obolibrary.org/obo/UBERON_0010314","structure with developmental contribution from neural crest")</f>
        <v/>
      </c>
      <c r="B6286" t="inlineStr">
        <is>
          <t>&lt;http://purl.obolibrary.org/obo/UBERON_0010314&gt;</t>
        </is>
      </c>
      <c r="C6286" t="inlineStr">
        <is>
          <t>liminal part of the r8 alar plate</t>
        </is>
      </c>
      <c r="D6286" t="inlineStr">
        <is>
          <t>&lt;http://purl.obolibrary.org/obo/DMBA_17431&gt;</t>
        </is>
      </c>
    </row>
    <row r="6287">
      <c r="A6287">
        <f>HYPERLINK("https://www.ebi.ac.uk/ols/ontologies/uberon/terms?iri=http://purl.obolibrary.org/obo/UBERON_0010314","structure with developmental contribution from neural crest")</f>
        <v/>
      </c>
      <c r="B6287" t="inlineStr">
        <is>
          <t>&lt;http://purl.obolibrary.org/obo/UBERON_0010314&gt;</t>
        </is>
      </c>
      <c r="C6287" t="inlineStr">
        <is>
          <t>ventricular zone of r8Lim</t>
        </is>
      </c>
      <c r="D6287" t="inlineStr">
        <is>
          <t>&lt;http://purl.obolibrary.org/obo/DMBA_17432&gt;</t>
        </is>
      </c>
    </row>
    <row r="6288">
      <c r="A6288">
        <f>HYPERLINK("https://www.ebi.ac.uk/ols/ontologies/uberon/terms?iri=http://purl.obolibrary.org/obo/UBERON_0010314","structure with developmental contribution from neural crest")</f>
        <v/>
      </c>
      <c r="B6288" t="inlineStr">
        <is>
          <t>&lt;http://purl.obolibrary.org/obo/UBERON_0010314&gt;</t>
        </is>
      </c>
      <c r="C6288" t="inlineStr">
        <is>
          <t>mantle zone of r8Lim</t>
        </is>
      </c>
      <c r="D6288" t="inlineStr">
        <is>
          <t>&lt;http://purl.obolibrary.org/obo/DMBA_17433&gt;</t>
        </is>
      </c>
    </row>
    <row r="6289">
      <c r="A6289">
        <f>HYPERLINK("https://www.ebi.ac.uk/ols/ontologies/uberon/terms?iri=http://purl.obolibrary.org/obo/UBERON_0010314","structure with developmental contribution from neural crest")</f>
        <v/>
      </c>
      <c r="B6289" t="inlineStr">
        <is>
          <t>&lt;http://purl.obolibrary.org/obo/UBERON_0010314&gt;</t>
        </is>
      </c>
      <c r="C6289" t="inlineStr">
        <is>
          <t>r8 part of ventral parvicellular reticular formation</t>
        </is>
      </c>
      <c r="D6289" t="inlineStr">
        <is>
          <t>&lt;http://purl.obolibrary.org/obo/DMBA_17434&gt;</t>
        </is>
      </c>
    </row>
    <row r="6290">
      <c r="A6290">
        <f>HYPERLINK("https://www.ebi.ac.uk/ols/ontologies/uberon/terms?iri=http://purl.obolibrary.org/obo/UBERON_0010314","structure with developmental contribution from neural crest")</f>
        <v/>
      </c>
      <c r="B6290" t="inlineStr">
        <is>
          <t>&lt;http://purl.obolibrary.org/obo/UBERON_0010314&gt;</t>
        </is>
      </c>
      <c r="C6290" t="inlineStr">
        <is>
          <t>r8 portion of vagal motor nucleus</t>
        </is>
      </c>
      <c r="D6290" t="inlineStr">
        <is>
          <t>&lt;http://purl.obolibrary.org/obo/DMBA_17435&gt;</t>
        </is>
      </c>
    </row>
    <row r="6291">
      <c r="A6291">
        <f>HYPERLINK("https://www.ebi.ac.uk/ols/ontologies/uberon/terms?iri=http://purl.obolibrary.org/obo/UBERON_0010314","structure with developmental contribution from neural crest")</f>
        <v/>
      </c>
      <c r="B6291" t="inlineStr">
        <is>
          <t>&lt;http://purl.obolibrary.org/obo/UBERON_0010314&gt;</t>
        </is>
      </c>
      <c r="C6291" t="inlineStr">
        <is>
          <t>r8 portion of ambiguous motor nucleus</t>
        </is>
      </c>
      <c r="D6291" t="inlineStr">
        <is>
          <t>&lt;http://purl.obolibrary.org/obo/DMBA_17436&gt;</t>
        </is>
      </c>
    </row>
    <row r="6292">
      <c r="A6292">
        <f>HYPERLINK("https://www.ebi.ac.uk/ols/ontologies/uberon/terms?iri=http://purl.obolibrary.org/obo/UBERON_0010314","structure with developmental contribution from neural crest")</f>
        <v/>
      </c>
      <c r="B6292" t="inlineStr">
        <is>
          <t>&lt;http://purl.obolibrary.org/obo/UBERON_0010314&gt;</t>
        </is>
      </c>
      <c r="C6292" t="inlineStr">
        <is>
          <t>r8 basal plate</t>
        </is>
      </c>
      <c r="D6292" t="inlineStr">
        <is>
          <t>&lt;http://purl.obolibrary.org/obo/DMBA_17437&gt;</t>
        </is>
      </c>
    </row>
    <row r="6293">
      <c r="A6293">
        <f>HYPERLINK("https://www.ebi.ac.uk/ols/ontologies/uberon/terms?iri=http://purl.obolibrary.org/obo/UBERON_0010314","structure with developmental contribution from neural crest")</f>
        <v/>
      </c>
      <c r="B6293" t="inlineStr">
        <is>
          <t>&lt;http://purl.obolibrary.org/obo/UBERON_0010314&gt;</t>
        </is>
      </c>
      <c r="C6293" t="inlineStr">
        <is>
          <t>lateral part of r8B</t>
        </is>
      </c>
      <c r="D6293" t="inlineStr">
        <is>
          <t>&lt;http://purl.obolibrary.org/obo/DMBA_17438&gt;</t>
        </is>
      </c>
    </row>
    <row r="6294">
      <c r="A6294">
        <f>HYPERLINK("https://www.ebi.ac.uk/ols/ontologies/uberon/terms?iri=http://purl.obolibrary.org/obo/UBERON_0010314","structure with developmental contribution from neural crest")</f>
        <v/>
      </c>
      <c r="B6294" t="inlineStr">
        <is>
          <t>&lt;http://purl.obolibrary.org/obo/UBERON_0010314&gt;</t>
        </is>
      </c>
      <c r="C6294" t="inlineStr">
        <is>
          <t>ventricular zone of r8BL</t>
        </is>
      </c>
      <c r="D6294" t="inlineStr">
        <is>
          <t>&lt;http://purl.obolibrary.org/obo/DMBA_17439&gt;</t>
        </is>
      </c>
    </row>
    <row r="6295">
      <c r="A6295">
        <f>HYPERLINK("https://www.ebi.ac.uk/ols/ontologies/uberon/terms?iri=http://purl.obolibrary.org/obo/UBERON_0010314","structure with developmental contribution from neural crest")</f>
        <v/>
      </c>
      <c r="B6295" t="inlineStr">
        <is>
          <t>&lt;http://purl.obolibrary.org/obo/UBERON_0010314&gt;</t>
        </is>
      </c>
      <c r="C6295" t="inlineStr">
        <is>
          <t>mantle zone of r8BL</t>
        </is>
      </c>
      <c r="D6295" t="inlineStr">
        <is>
          <t>&lt;http://purl.obolibrary.org/obo/DMBA_17440&gt;</t>
        </is>
      </c>
    </row>
    <row r="6296">
      <c r="A6296">
        <f>HYPERLINK("https://www.ebi.ac.uk/ols/ontologies/uberon/terms?iri=http://purl.obolibrary.org/obo/UBERON_0010314","structure with developmental contribution from neural crest")</f>
        <v/>
      </c>
      <c r="B6296" t="inlineStr">
        <is>
          <t>&lt;http://purl.obolibrary.org/obo/UBERON_0010314&gt;</t>
        </is>
      </c>
      <c r="C6296" t="inlineStr">
        <is>
          <t>periventricular stratum of r8BL</t>
        </is>
      </c>
      <c r="D6296" t="inlineStr">
        <is>
          <t>&lt;http://purl.obolibrary.org/obo/DMBA_17441&gt;</t>
        </is>
      </c>
    </row>
    <row r="6297">
      <c r="A6297">
        <f>HYPERLINK("https://www.ebi.ac.uk/ols/ontologies/uberon/terms?iri=http://purl.obolibrary.org/obo/UBERON_0010314","structure with developmental contribution from neural crest")</f>
        <v/>
      </c>
      <c r="B6297" t="inlineStr">
        <is>
          <t>&lt;http://purl.obolibrary.org/obo/UBERON_0010314&gt;</t>
        </is>
      </c>
      <c r="C6297" t="inlineStr">
        <is>
          <t>r8 part of basolateral intermediate zone</t>
        </is>
      </c>
      <c r="D6297" t="inlineStr">
        <is>
          <t>&lt;http://purl.obolibrary.org/obo/DMBA_17442&gt;</t>
        </is>
      </c>
    </row>
    <row r="6298">
      <c r="A6298">
        <f>HYPERLINK("https://www.ebi.ac.uk/ols/ontologies/uberon/terms?iri=http://purl.obolibrary.org/obo/UBERON_0010314","structure with developmental contribution from neural crest")</f>
        <v/>
      </c>
      <c r="B6298" t="inlineStr">
        <is>
          <t>&lt;http://purl.obolibrary.org/obo/UBERON_0010314&gt;</t>
        </is>
      </c>
      <c r="C6298" t="inlineStr">
        <is>
          <t>intermediate stratum of r8BL</t>
        </is>
      </c>
      <c r="D6298" t="inlineStr">
        <is>
          <t>&lt;http://purl.obolibrary.org/obo/DMBA_17443&gt;</t>
        </is>
      </c>
    </row>
    <row r="6299">
      <c r="A6299">
        <f>HYPERLINK("https://www.ebi.ac.uk/ols/ontologies/uberon/terms?iri=http://purl.obolibrary.org/obo/UBERON_0010314","structure with developmental contribution from neural crest")</f>
        <v/>
      </c>
      <c r="B6299" t="inlineStr">
        <is>
          <t>&lt;http://purl.obolibrary.org/obo/UBERON_0010314&gt;</t>
        </is>
      </c>
      <c r="C6299" t="inlineStr">
        <is>
          <t>r8 part of basolateral reticular formation</t>
        </is>
      </c>
      <c r="D6299" t="inlineStr">
        <is>
          <t>&lt;http://purl.obolibrary.org/obo/DMBA_17444&gt;</t>
        </is>
      </c>
    </row>
    <row r="6300">
      <c r="A6300">
        <f>HYPERLINK("https://www.ebi.ac.uk/ols/ontologies/uberon/terms?iri=http://purl.obolibrary.org/obo/UBERON_0010314","structure with developmental contribution from neural crest")</f>
        <v/>
      </c>
      <c r="B6300" t="inlineStr">
        <is>
          <t>&lt;http://purl.obolibrary.org/obo/UBERON_0010314&gt;</t>
        </is>
      </c>
      <c r="C6300" t="inlineStr">
        <is>
          <t>superficial stratum of r8BL</t>
        </is>
      </c>
      <c r="D6300" t="inlineStr">
        <is>
          <t>&lt;http://purl.obolibrary.org/obo/DMBA_17445&gt;</t>
        </is>
      </c>
    </row>
    <row r="6301">
      <c r="A6301">
        <f>HYPERLINK("https://www.ebi.ac.uk/ols/ontologies/uberon/terms?iri=http://purl.obolibrary.org/obo/UBERON_0010314","structure with developmental contribution from neural crest")</f>
        <v/>
      </c>
      <c r="B6301" t="inlineStr">
        <is>
          <t>&lt;http://purl.obolibrary.org/obo/UBERON_0010314&gt;</t>
        </is>
      </c>
      <c r="C6301" t="inlineStr">
        <is>
          <t>r8 part of lateral reticular nucleus</t>
        </is>
      </c>
      <c r="D6301" t="inlineStr">
        <is>
          <t>&lt;http://purl.obolibrary.org/obo/DMBA_17446&gt;</t>
        </is>
      </c>
    </row>
    <row r="6302">
      <c r="A6302">
        <f>HYPERLINK("https://www.ebi.ac.uk/ols/ontologies/uberon/terms?iri=http://purl.obolibrary.org/obo/UBERON_0010314","structure with developmental contribution from neural crest")</f>
        <v/>
      </c>
      <c r="B6302" t="inlineStr">
        <is>
          <t>&lt;http://purl.obolibrary.org/obo/UBERON_0010314&gt;</t>
        </is>
      </c>
      <c r="C6302" t="inlineStr">
        <is>
          <t>parvocellular part of r8LRt</t>
        </is>
      </c>
      <c r="D6302" t="inlineStr">
        <is>
          <t>&lt;http://purl.obolibrary.org/obo/DMBA_17447&gt;</t>
        </is>
      </c>
    </row>
    <row r="6303">
      <c r="A6303">
        <f>HYPERLINK("https://www.ebi.ac.uk/ols/ontologies/uberon/terms?iri=http://purl.obolibrary.org/obo/UBERON_0010314","structure with developmental contribution from neural crest")</f>
        <v/>
      </c>
      <c r="B6303" t="inlineStr">
        <is>
          <t>&lt;http://purl.obolibrary.org/obo/UBERON_0010314&gt;</t>
        </is>
      </c>
      <c r="C6303" t="inlineStr">
        <is>
          <t>r8 part of linear nucleus</t>
        </is>
      </c>
      <c r="D6303" t="inlineStr">
        <is>
          <t>&lt;http://purl.obolibrary.org/obo/DMBA_17448&gt;</t>
        </is>
      </c>
    </row>
    <row r="6304">
      <c r="A6304">
        <f>HYPERLINK("https://www.ebi.ac.uk/ols/ontologies/uberon/terms?iri=http://purl.obolibrary.org/obo/UBERON_0010314","structure with developmental contribution from neural crest")</f>
        <v/>
      </c>
      <c r="B6304" t="inlineStr">
        <is>
          <t>&lt;http://purl.obolibrary.org/obo/UBERON_0010314&gt;</t>
        </is>
      </c>
      <c r="C6304" t="inlineStr">
        <is>
          <t>intermediate part of r8B</t>
        </is>
      </c>
      <c r="D6304" t="inlineStr">
        <is>
          <t>&lt;http://purl.obolibrary.org/obo/DMBA_17449&gt;</t>
        </is>
      </c>
    </row>
    <row r="6305">
      <c r="A6305">
        <f>HYPERLINK("https://www.ebi.ac.uk/ols/ontologies/uberon/terms?iri=http://purl.obolibrary.org/obo/UBERON_0010314","structure with developmental contribution from neural crest")</f>
        <v/>
      </c>
      <c r="B6305" t="inlineStr">
        <is>
          <t>&lt;http://purl.obolibrary.org/obo/UBERON_0010314&gt;</t>
        </is>
      </c>
      <c r="C6305" t="inlineStr">
        <is>
          <t>ventricular zone of r8BI</t>
        </is>
      </c>
      <c r="D6305" t="inlineStr">
        <is>
          <t>&lt;http://purl.obolibrary.org/obo/DMBA_17450&gt;</t>
        </is>
      </c>
    </row>
    <row r="6306">
      <c r="A6306">
        <f>HYPERLINK("https://www.ebi.ac.uk/ols/ontologies/uberon/terms?iri=http://purl.obolibrary.org/obo/UBERON_0010314","structure with developmental contribution from neural crest")</f>
        <v/>
      </c>
      <c r="B6306" t="inlineStr">
        <is>
          <t>&lt;http://purl.obolibrary.org/obo/UBERON_0010314&gt;</t>
        </is>
      </c>
      <c r="C6306" t="inlineStr">
        <is>
          <t>mantle zone of r8BI</t>
        </is>
      </c>
      <c r="D6306" t="inlineStr">
        <is>
          <t>&lt;http://purl.obolibrary.org/obo/DMBA_17451&gt;</t>
        </is>
      </c>
    </row>
    <row r="6307">
      <c r="A6307">
        <f>HYPERLINK("https://www.ebi.ac.uk/ols/ontologies/uberon/terms?iri=http://purl.obolibrary.org/obo/UBERON_0010314","structure with developmental contribution from neural crest")</f>
        <v/>
      </c>
      <c r="B6307" t="inlineStr">
        <is>
          <t>&lt;http://purl.obolibrary.org/obo/UBERON_0010314&gt;</t>
        </is>
      </c>
      <c r="C6307" t="inlineStr">
        <is>
          <t>periventricular stratum of r8BI</t>
        </is>
      </c>
      <c r="D6307" t="inlineStr">
        <is>
          <t>&lt;http://purl.obolibrary.org/obo/DMBA_17452&gt;</t>
        </is>
      </c>
    </row>
    <row r="6308">
      <c r="A6308">
        <f>HYPERLINK("https://www.ebi.ac.uk/ols/ontologies/uberon/terms?iri=http://purl.obolibrary.org/obo/UBERON_0010314","structure with developmental contribution from neural crest")</f>
        <v/>
      </c>
      <c r="B6308" t="inlineStr">
        <is>
          <t>&lt;http://purl.obolibrary.org/obo/UBERON_0010314&gt;</t>
        </is>
      </c>
      <c r="C6308" t="inlineStr">
        <is>
          <t>r8 part of basointermediate intermediate zone</t>
        </is>
      </c>
      <c r="D6308" t="inlineStr">
        <is>
          <t>&lt;http://purl.obolibrary.org/obo/DMBA_17453&gt;</t>
        </is>
      </c>
    </row>
    <row r="6309">
      <c r="A6309">
        <f>HYPERLINK("https://www.ebi.ac.uk/ols/ontologies/uberon/terms?iri=http://purl.obolibrary.org/obo/UBERON_0010314","structure with developmental contribution from neural crest")</f>
        <v/>
      </c>
      <c r="B6309" t="inlineStr">
        <is>
          <t>&lt;http://purl.obolibrary.org/obo/UBERON_0010314&gt;</t>
        </is>
      </c>
      <c r="C6309" t="inlineStr">
        <is>
          <t>r8 part of nucleus intercalatus Staderini</t>
        </is>
      </c>
      <c r="D6309" t="inlineStr">
        <is>
          <t>&lt;http://purl.obolibrary.org/obo/DMBA_17454&gt;</t>
        </is>
      </c>
    </row>
    <row r="6310">
      <c r="A6310">
        <f>HYPERLINK("https://www.ebi.ac.uk/ols/ontologies/uberon/terms?iri=http://purl.obolibrary.org/obo/UBERON_0010314","structure with developmental contribution from neural crest")</f>
        <v/>
      </c>
      <c r="B6310" t="inlineStr">
        <is>
          <t>&lt;http://purl.obolibrary.org/obo/UBERON_0010314&gt;</t>
        </is>
      </c>
      <c r="C6310" t="inlineStr">
        <is>
          <t>intermediate stratum of r8BI</t>
        </is>
      </c>
      <c r="D6310" t="inlineStr">
        <is>
          <t>&lt;http://purl.obolibrary.org/obo/DMBA_17455&gt;</t>
        </is>
      </c>
    </row>
    <row r="6311">
      <c r="A6311">
        <f>HYPERLINK("https://www.ebi.ac.uk/ols/ontologies/uberon/terms?iri=http://purl.obolibrary.org/obo/UBERON_0010314","structure with developmental contribution from neural crest")</f>
        <v/>
      </c>
      <c r="B6311" t="inlineStr">
        <is>
          <t>&lt;http://purl.obolibrary.org/obo/UBERON_0010314&gt;</t>
        </is>
      </c>
      <c r="C6311" t="inlineStr">
        <is>
          <t>r8 part of basointermediate reticular formation</t>
        </is>
      </c>
      <c r="D6311" t="inlineStr">
        <is>
          <t>&lt;http://purl.obolibrary.org/obo/DMBA_17456&gt;</t>
        </is>
      </c>
    </row>
    <row r="6312">
      <c r="A6312">
        <f>HYPERLINK("https://www.ebi.ac.uk/ols/ontologies/uberon/terms?iri=http://purl.obolibrary.org/obo/UBERON_0010314","structure with developmental contribution from neural crest")</f>
        <v/>
      </c>
      <c r="B6312" t="inlineStr">
        <is>
          <t>&lt;http://purl.obolibrary.org/obo/UBERON_0010314&gt;</t>
        </is>
      </c>
      <c r="C6312" t="inlineStr">
        <is>
          <t>superficial stratum of r8BI</t>
        </is>
      </c>
      <c r="D6312" t="inlineStr">
        <is>
          <t>&lt;http://purl.obolibrary.org/obo/DMBA_17457&gt;</t>
        </is>
      </c>
    </row>
    <row r="6313">
      <c r="A6313">
        <f>HYPERLINK("https://www.ebi.ac.uk/ols/ontologies/uberon/terms?iri=http://purl.obolibrary.org/obo/UBERON_0010314","structure with developmental contribution from neural crest")</f>
        <v/>
      </c>
      <c r="B6313" t="inlineStr">
        <is>
          <t>&lt;http://purl.obolibrary.org/obo/UBERON_0010314&gt;</t>
        </is>
      </c>
      <c r="C6313" t="inlineStr">
        <is>
          <t>r8 part of rostral ventromedial reticular area</t>
        </is>
      </c>
      <c r="D6313" t="inlineStr">
        <is>
          <t>&lt;http://purl.obolibrary.org/obo/DMBA_17458&gt;</t>
        </is>
      </c>
    </row>
    <row r="6314">
      <c r="A6314">
        <f>HYPERLINK("https://www.ebi.ac.uk/ols/ontologies/uberon/terms?iri=http://purl.obolibrary.org/obo/UBERON_0010314","structure with developmental contribution from neural crest")</f>
        <v/>
      </c>
      <c r="B6314" t="inlineStr">
        <is>
          <t>&lt;http://purl.obolibrary.org/obo/UBERON_0010314&gt;</t>
        </is>
      </c>
      <c r="C6314" t="inlineStr">
        <is>
          <t>r8 part of the paragigantocellular nucleus</t>
        </is>
      </c>
      <c r="D6314" t="inlineStr">
        <is>
          <t>&lt;http://purl.obolibrary.org/obo/DMBA_17459&gt;</t>
        </is>
      </c>
    </row>
    <row r="6315">
      <c r="A6315">
        <f>HYPERLINK("https://www.ebi.ac.uk/ols/ontologies/uberon/terms?iri=http://purl.obolibrary.org/obo/UBERON_0010314","structure with developmental contribution from neural crest")</f>
        <v/>
      </c>
      <c r="B6315" t="inlineStr">
        <is>
          <t>&lt;http://purl.obolibrary.org/obo/UBERON_0010314&gt;</t>
        </is>
      </c>
      <c r="C6315" t="inlineStr">
        <is>
          <t>medial part of r8B</t>
        </is>
      </c>
      <c r="D6315" t="inlineStr">
        <is>
          <t>&lt;http://purl.obolibrary.org/obo/DMBA_17460&gt;</t>
        </is>
      </c>
    </row>
    <row r="6316">
      <c r="A6316">
        <f>HYPERLINK("https://www.ebi.ac.uk/ols/ontologies/uberon/terms?iri=http://purl.obolibrary.org/obo/UBERON_0010314","structure with developmental contribution from neural crest")</f>
        <v/>
      </c>
      <c r="B6316" t="inlineStr">
        <is>
          <t>&lt;http://purl.obolibrary.org/obo/UBERON_0010314&gt;</t>
        </is>
      </c>
      <c r="C6316" t="inlineStr">
        <is>
          <t>ventricular zone of r8BM</t>
        </is>
      </c>
      <c r="D6316" t="inlineStr">
        <is>
          <t>&lt;http://purl.obolibrary.org/obo/DMBA_17461&gt;</t>
        </is>
      </c>
    </row>
    <row r="6317">
      <c r="A6317">
        <f>HYPERLINK("https://www.ebi.ac.uk/ols/ontologies/uberon/terms?iri=http://purl.obolibrary.org/obo/UBERON_0010314","structure with developmental contribution from neural crest")</f>
        <v/>
      </c>
      <c r="B6317" t="inlineStr">
        <is>
          <t>&lt;http://purl.obolibrary.org/obo/UBERON_0010314&gt;</t>
        </is>
      </c>
      <c r="C6317" t="inlineStr">
        <is>
          <t>mantle zone of r8BM</t>
        </is>
      </c>
      <c r="D6317" t="inlineStr">
        <is>
          <t>&lt;http://purl.obolibrary.org/obo/DMBA_17462&gt;</t>
        </is>
      </c>
    </row>
    <row r="6318">
      <c r="A6318">
        <f>HYPERLINK("https://www.ebi.ac.uk/ols/ontologies/uberon/terms?iri=http://purl.obolibrary.org/obo/UBERON_0010314","structure with developmental contribution from neural crest")</f>
        <v/>
      </c>
      <c r="B6318" t="inlineStr">
        <is>
          <t>&lt;http://purl.obolibrary.org/obo/UBERON_0010314&gt;</t>
        </is>
      </c>
      <c r="C6318" t="inlineStr">
        <is>
          <t>periventricular stratum of r8BM</t>
        </is>
      </c>
      <c r="D6318" t="inlineStr">
        <is>
          <t>&lt;http://purl.obolibrary.org/obo/DMBA_17463&gt;</t>
        </is>
      </c>
    </row>
    <row r="6319">
      <c r="A6319">
        <f>HYPERLINK("https://www.ebi.ac.uk/ols/ontologies/uberon/terms?iri=http://purl.obolibrary.org/obo/UBERON_0010314","structure with developmental contribution from neural crest")</f>
        <v/>
      </c>
      <c r="B6319" t="inlineStr">
        <is>
          <t>&lt;http://purl.obolibrary.org/obo/UBERON_0010314&gt;</t>
        </is>
      </c>
      <c r="C6319" t="inlineStr">
        <is>
          <t>r8 part of nucleus prepositus</t>
        </is>
      </c>
      <c r="D6319" t="inlineStr">
        <is>
          <t>&lt;http://purl.obolibrary.org/obo/DMBA_17464&gt;</t>
        </is>
      </c>
    </row>
    <row r="6320">
      <c r="A6320">
        <f>HYPERLINK("https://www.ebi.ac.uk/ols/ontologies/uberon/terms?iri=http://purl.obolibrary.org/obo/UBERON_0010314","structure with developmental contribution from neural crest")</f>
        <v/>
      </c>
      <c r="B6320" t="inlineStr">
        <is>
          <t>&lt;http://purl.obolibrary.org/obo/UBERON_0010314&gt;</t>
        </is>
      </c>
      <c r="C6320" t="inlineStr">
        <is>
          <t>r8 portion of the hypoglossal motor nucleus</t>
        </is>
      </c>
      <c r="D6320" t="inlineStr">
        <is>
          <t>&lt;http://purl.obolibrary.org/obo/DMBA_17465&gt;</t>
        </is>
      </c>
    </row>
    <row r="6321">
      <c r="A6321">
        <f>HYPERLINK("https://www.ebi.ac.uk/ols/ontologies/uberon/terms?iri=http://purl.obolibrary.org/obo/UBERON_0010314","structure with developmental contribution from neural crest")</f>
        <v/>
      </c>
      <c r="B6321" t="inlineStr">
        <is>
          <t>&lt;http://purl.obolibrary.org/obo/UBERON_0010314&gt;</t>
        </is>
      </c>
      <c r="C6321" t="inlineStr">
        <is>
          <t>r8 part of nucleus of Roller</t>
        </is>
      </c>
      <c r="D6321" t="inlineStr">
        <is>
          <t>&lt;http://purl.obolibrary.org/obo/DMBA_17466&gt;</t>
        </is>
      </c>
    </row>
    <row r="6322">
      <c r="A6322">
        <f>HYPERLINK("https://www.ebi.ac.uk/ols/ontologies/uberon/terms?iri=http://purl.obolibrary.org/obo/UBERON_0010314","structure with developmental contribution from neural crest")</f>
        <v/>
      </c>
      <c r="B6322" t="inlineStr">
        <is>
          <t>&lt;http://purl.obolibrary.org/obo/UBERON_0010314&gt;</t>
        </is>
      </c>
      <c r="C6322" t="inlineStr">
        <is>
          <t>intermediate stratum of r8BM</t>
        </is>
      </c>
      <c r="D6322" t="inlineStr">
        <is>
          <t>&lt;http://purl.obolibrary.org/obo/DMBA_17467&gt;</t>
        </is>
      </c>
    </row>
    <row r="6323">
      <c r="A6323">
        <f>HYPERLINK("https://www.ebi.ac.uk/ols/ontologies/uberon/terms?iri=http://purl.obolibrary.org/obo/UBERON_0010314","structure with developmental contribution from neural crest")</f>
        <v/>
      </c>
      <c r="B6323" t="inlineStr">
        <is>
          <t>&lt;http://purl.obolibrary.org/obo/UBERON_0010314&gt;</t>
        </is>
      </c>
      <c r="C6323" t="inlineStr">
        <is>
          <t>r8 raphe obscurus cell population</t>
        </is>
      </c>
      <c r="D6323" t="inlineStr">
        <is>
          <t>&lt;http://purl.obolibrary.org/obo/DMBA_17468&gt;</t>
        </is>
      </c>
    </row>
    <row r="6324">
      <c r="A6324">
        <f>HYPERLINK("https://www.ebi.ac.uk/ols/ontologies/uberon/terms?iri=http://purl.obolibrary.org/obo/UBERON_0010314","structure with developmental contribution from neural crest")</f>
        <v/>
      </c>
      <c r="B6324" t="inlineStr">
        <is>
          <t>&lt;http://purl.obolibrary.org/obo/UBERON_0010314&gt;</t>
        </is>
      </c>
      <c r="C6324" t="inlineStr">
        <is>
          <t>r8 part of basomedial reticular formation</t>
        </is>
      </c>
      <c r="D6324" t="inlineStr">
        <is>
          <t>&lt;http://purl.obolibrary.org/obo/DMBA_17469&gt;</t>
        </is>
      </c>
    </row>
    <row r="6325">
      <c r="A6325">
        <f>HYPERLINK("https://www.ebi.ac.uk/ols/ontologies/uberon/terms?iri=http://purl.obolibrary.org/obo/UBERON_0010314","structure with developmental contribution from neural crest")</f>
        <v/>
      </c>
      <c r="B6325" t="inlineStr">
        <is>
          <t>&lt;http://purl.obolibrary.org/obo/UBERON_0010314&gt;</t>
        </is>
      </c>
      <c r="C6325" t="inlineStr">
        <is>
          <t>r8 part of gigantocellular reticular area</t>
        </is>
      </c>
      <c r="D6325" t="inlineStr">
        <is>
          <t>&lt;http://purl.obolibrary.org/obo/DMBA_17470&gt;</t>
        </is>
      </c>
    </row>
    <row r="6326">
      <c r="A6326">
        <f>HYPERLINK("https://www.ebi.ac.uk/ols/ontologies/uberon/terms?iri=http://purl.obolibrary.org/obo/UBERON_0010314","structure with developmental contribution from neural crest")</f>
        <v/>
      </c>
      <c r="B6326" t="inlineStr">
        <is>
          <t>&lt;http://purl.obolibrary.org/obo/UBERON_0010314&gt;</t>
        </is>
      </c>
      <c r="C6326" t="inlineStr">
        <is>
          <t>r8 part of ventral gigangocellular reticular area</t>
        </is>
      </c>
      <c r="D6326" t="inlineStr">
        <is>
          <t>&lt;http://purl.obolibrary.org/obo/DMBA_17471&gt;</t>
        </is>
      </c>
    </row>
    <row r="6327">
      <c r="A6327">
        <f>HYPERLINK("https://www.ebi.ac.uk/ols/ontologies/uberon/terms?iri=http://purl.obolibrary.org/obo/UBERON_0010314","structure with developmental contribution from neural crest")</f>
        <v/>
      </c>
      <c r="B6327" t="inlineStr">
        <is>
          <t>&lt;http://purl.obolibrary.org/obo/UBERON_0010314&gt;</t>
        </is>
      </c>
      <c r="C6327" t="inlineStr">
        <is>
          <t>superficial stratum of r8BM</t>
        </is>
      </c>
      <c r="D6327" t="inlineStr">
        <is>
          <t>&lt;http://purl.obolibrary.org/obo/DMBA_17472&gt;</t>
        </is>
      </c>
    </row>
    <row r="6328">
      <c r="A6328">
        <f>HYPERLINK("https://www.ebi.ac.uk/ols/ontologies/uberon/terms?iri=http://purl.obolibrary.org/obo/UBERON_0010314","structure with developmental contribution from neural crest")</f>
        <v/>
      </c>
      <c r="B6328" t="inlineStr">
        <is>
          <t>&lt;http://purl.obolibrary.org/obo/UBERON_0010314&gt;</t>
        </is>
      </c>
      <c r="C6328" t="inlineStr">
        <is>
          <t>r8 raphe pallidus cell population</t>
        </is>
      </c>
      <c r="D6328" t="inlineStr">
        <is>
          <t>&lt;http://purl.obolibrary.org/obo/DMBA_17473&gt;</t>
        </is>
      </c>
    </row>
    <row r="6329">
      <c r="A6329">
        <f>HYPERLINK("https://www.ebi.ac.uk/ols/ontologies/uberon/terms?iri=http://purl.obolibrary.org/obo/UBERON_0010314","structure with developmental contribution from neural crest")</f>
        <v/>
      </c>
      <c r="B6329" t="inlineStr">
        <is>
          <t>&lt;http://purl.obolibrary.org/obo/UBERON_0010314&gt;</t>
        </is>
      </c>
      <c r="C6329" t="inlineStr">
        <is>
          <t>r8 part of inferior olive</t>
        </is>
      </c>
      <c r="D6329" t="inlineStr">
        <is>
          <t>&lt;http://purl.obolibrary.org/obo/DMBA_17474&gt;</t>
        </is>
      </c>
    </row>
    <row r="6330">
      <c r="A6330">
        <f>HYPERLINK("https://www.ebi.ac.uk/ols/ontologies/uberon/terms?iri=http://purl.obolibrary.org/obo/UBERON_0010314","structure with developmental contribution from neural crest")</f>
        <v/>
      </c>
      <c r="B6330" t="inlineStr">
        <is>
          <t>&lt;http://purl.obolibrary.org/obo/UBERON_0010314&gt;</t>
        </is>
      </c>
      <c r="C6330" t="inlineStr">
        <is>
          <t>r8 floor plate</t>
        </is>
      </c>
      <c r="D6330" t="inlineStr">
        <is>
          <t>&lt;http://purl.obolibrary.org/obo/DMBA_17475&gt;</t>
        </is>
      </c>
    </row>
    <row r="6331">
      <c r="A6331">
        <f>HYPERLINK("https://www.ebi.ac.uk/ols/ontologies/uberon/terms?iri=http://purl.obolibrary.org/obo/UBERON_0010314","structure with developmental contribution from neural crest")</f>
        <v/>
      </c>
      <c r="B6331" t="inlineStr">
        <is>
          <t>&lt;http://purl.obolibrary.org/obo/UBERON_0010314&gt;</t>
        </is>
      </c>
      <c r="C6331" t="inlineStr">
        <is>
          <t>r9 roof plate</t>
        </is>
      </c>
      <c r="D6331" t="inlineStr">
        <is>
          <t>&lt;http://purl.obolibrary.org/obo/DMBA_17477&gt;</t>
        </is>
      </c>
    </row>
    <row r="6332">
      <c r="A6332">
        <f>HYPERLINK("https://www.ebi.ac.uk/ols/ontologies/uberon/terms?iri=http://purl.obolibrary.org/obo/UBERON_0010314","structure with developmental contribution from neural crest")</f>
        <v/>
      </c>
      <c r="B6332" t="inlineStr">
        <is>
          <t>&lt;http://purl.obolibrary.org/obo/UBERON_0010314&gt;</t>
        </is>
      </c>
      <c r="C6332" t="inlineStr">
        <is>
          <t>r9 alar plate</t>
        </is>
      </c>
      <c r="D6332" t="inlineStr">
        <is>
          <t>&lt;http://purl.obolibrary.org/obo/DMBA_17478&gt;</t>
        </is>
      </c>
    </row>
    <row r="6333">
      <c r="A6333">
        <f>HYPERLINK("https://www.ebi.ac.uk/ols/ontologies/uberon/terms?iri=http://purl.obolibrary.org/obo/UBERON_0010314","structure with developmental contribution from neural crest")</f>
        <v/>
      </c>
      <c r="B6333" t="inlineStr">
        <is>
          <t>&lt;http://purl.obolibrary.org/obo/UBERON_0010314&gt;</t>
        </is>
      </c>
      <c r="C6333" t="inlineStr">
        <is>
          <t>r9 part of the vestibular column</t>
        </is>
      </c>
      <c r="D6333" t="inlineStr">
        <is>
          <t>&lt;http://purl.obolibrary.org/obo/DMBA_17479&gt;</t>
        </is>
      </c>
    </row>
    <row r="6334">
      <c r="A6334">
        <f>HYPERLINK("https://www.ebi.ac.uk/ols/ontologies/uberon/terms?iri=http://purl.obolibrary.org/obo/UBERON_0010314","structure with developmental contribution from neural crest")</f>
        <v/>
      </c>
      <c r="B6334" t="inlineStr">
        <is>
          <t>&lt;http://purl.obolibrary.org/obo/UBERON_0010314&gt;</t>
        </is>
      </c>
      <c r="C6334" t="inlineStr">
        <is>
          <t>ventricular zone of r9Ve</t>
        </is>
      </c>
      <c r="D6334" t="inlineStr">
        <is>
          <t>&lt;http://purl.obolibrary.org/obo/DMBA_17480&gt;</t>
        </is>
      </c>
    </row>
    <row r="6335">
      <c r="A6335">
        <f>HYPERLINK("https://www.ebi.ac.uk/ols/ontologies/uberon/terms?iri=http://purl.obolibrary.org/obo/UBERON_0010314","structure with developmental contribution from neural crest")</f>
        <v/>
      </c>
      <c r="B6335" t="inlineStr">
        <is>
          <t>&lt;http://purl.obolibrary.org/obo/UBERON_0010314&gt;</t>
        </is>
      </c>
      <c r="C6335" t="inlineStr">
        <is>
          <t>mantle zone of r9Ve</t>
        </is>
      </c>
      <c r="D6335" t="inlineStr">
        <is>
          <t>&lt;http://purl.obolibrary.org/obo/DMBA_17481&gt;</t>
        </is>
      </c>
    </row>
    <row r="6336">
      <c r="A6336">
        <f>HYPERLINK("https://www.ebi.ac.uk/ols/ontologies/uberon/terms?iri=http://purl.obolibrary.org/obo/UBERON_0010314","structure with developmental contribution from neural crest")</f>
        <v/>
      </c>
      <c r="B6336" t="inlineStr">
        <is>
          <t>&lt;http://purl.obolibrary.org/obo/UBERON_0010314&gt;</t>
        </is>
      </c>
      <c r="C6336" t="inlineStr">
        <is>
          <t>r9 part of spinal vestibular nucleus</t>
        </is>
      </c>
      <c r="D6336" t="inlineStr">
        <is>
          <t>&lt;http://purl.obolibrary.org/obo/DMBA_17482&gt;</t>
        </is>
      </c>
    </row>
    <row r="6337">
      <c r="A6337">
        <f>HYPERLINK("https://www.ebi.ac.uk/ols/ontologies/uberon/terms?iri=http://purl.obolibrary.org/obo/UBERON_0010314","structure with developmental contribution from neural crest")</f>
        <v/>
      </c>
      <c r="B6337" t="inlineStr">
        <is>
          <t>&lt;http://purl.obolibrary.org/obo/UBERON_0010314&gt;</t>
        </is>
      </c>
      <c r="C6337" t="inlineStr">
        <is>
          <t>r9 part of parvocellular medial vestibular nucleus</t>
        </is>
      </c>
      <c r="D6337" t="inlineStr">
        <is>
          <t>&lt;http://purl.obolibrary.org/obo/DMBA_17483&gt;</t>
        </is>
      </c>
    </row>
    <row r="6338">
      <c r="A6338">
        <f>HYPERLINK("https://www.ebi.ac.uk/ols/ontologies/uberon/terms?iri=http://purl.obolibrary.org/obo/UBERON_0010314","structure with developmental contribution from neural crest")</f>
        <v/>
      </c>
      <c r="B6338" t="inlineStr">
        <is>
          <t>&lt;http://purl.obolibrary.org/obo/UBERON_0010314&gt;</t>
        </is>
      </c>
      <c r="C6338" t="inlineStr">
        <is>
          <t>r9 part of external cuneate nucleus</t>
        </is>
      </c>
      <c r="D6338" t="inlineStr">
        <is>
          <t>&lt;http://purl.obolibrary.org/obo/DMBA_17484&gt;</t>
        </is>
      </c>
    </row>
    <row r="6339">
      <c r="A6339">
        <f>HYPERLINK("https://www.ebi.ac.uk/ols/ontologies/uberon/terms?iri=http://purl.obolibrary.org/obo/UBERON_0010314","structure with developmental contribution from neural crest")</f>
        <v/>
      </c>
      <c r="B6339" t="inlineStr">
        <is>
          <t>&lt;http://purl.obolibrary.org/obo/UBERON_0010314&gt;</t>
        </is>
      </c>
      <c r="C6339" t="inlineStr">
        <is>
          <t>r9 part of the trigeminal column</t>
        </is>
      </c>
      <c r="D6339" t="inlineStr">
        <is>
          <t>&lt;http://purl.obolibrary.org/obo/DMBA_17485&gt;</t>
        </is>
      </c>
    </row>
    <row r="6340">
      <c r="A6340">
        <f>HYPERLINK("https://www.ebi.ac.uk/ols/ontologies/uberon/terms?iri=http://purl.obolibrary.org/obo/UBERON_0010314","structure with developmental contribution from neural crest")</f>
        <v/>
      </c>
      <c r="B6340" t="inlineStr">
        <is>
          <t>&lt;http://purl.obolibrary.org/obo/UBERON_0010314&gt;</t>
        </is>
      </c>
      <c r="C6340" t="inlineStr">
        <is>
          <t>ventricular zone of r9Tr</t>
        </is>
      </c>
      <c r="D6340" t="inlineStr">
        <is>
          <t>&lt;http://purl.obolibrary.org/obo/DMBA_17486&gt;</t>
        </is>
      </c>
    </row>
    <row r="6341">
      <c r="A6341">
        <f>HYPERLINK("https://www.ebi.ac.uk/ols/ontologies/uberon/terms?iri=http://purl.obolibrary.org/obo/UBERON_0010314","structure with developmental contribution from neural crest")</f>
        <v/>
      </c>
      <c r="B6341" t="inlineStr">
        <is>
          <t>&lt;http://purl.obolibrary.org/obo/UBERON_0010314&gt;</t>
        </is>
      </c>
      <c r="C6341" t="inlineStr">
        <is>
          <t>mantle zone of r9Tr</t>
        </is>
      </c>
      <c r="D6341" t="inlineStr">
        <is>
          <t>&lt;http://purl.obolibrary.org/obo/DMBA_17487&gt;</t>
        </is>
      </c>
    </row>
    <row r="6342">
      <c r="A6342">
        <f>HYPERLINK("https://www.ebi.ac.uk/ols/ontologies/uberon/terms?iri=http://purl.obolibrary.org/obo/UBERON_0010314","structure with developmental contribution from neural crest")</f>
        <v/>
      </c>
      <c r="B6342" t="inlineStr">
        <is>
          <t>&lt;http://purl.obolibrary.org/obo/UBERON_0010314&gt;</t>
        </is>
      </c>
      <c r="C6342" t="inlineStr">
        <is>
          <t>r9 part of spinal trigeminal nucleus, interpolar part</t>
        </is>
      </c>
      <c r="D6342" t="inlineStr">
        <is>
          <t>&lt;http://purl.obolibrary.org/obo/DMBA_17488&gt;</t>
        </is>
      </c>
    </row>
    <row r="6343">
      <c r="A6343">
        <f>HYPERLINK("https://www.ebi.ac.uk/ols/ontologies/uberon/terms?iri=http://purl.obolibrary.org/obo/UBERON_0010314","structure with developmental contribution from neural crest")</f>
        <v/>
      </c>
      <c r="B6343" t="inlineStr">
        <is>
          <t>&lt;http://purl.obolibrary.org/obo/UBERON_0010314&gt;</t>
        </is>
      </c>
      <c r="C6343" t="inlineStr">
        <is>
          <t>r9 part of trigeminal transition zone</t>
        </is>
      </c>
      <c r="D6343" t="inlineStr">
        <is>
          <t>&lt;http://purl.obolibrary.org/obo/DMBA_17489&gt;</t>
        </is>
      </c>
    </row>
    <row r="6344">
      <c r="A6344">
        <f>HYPERLINK("https://www.ebi.ac.uk/ols/ontologies/uberon/terms?iri=http://purl.obolibrary.org/obo/UBERON_0010314","structure with developmental contribution from neural crest")</f>
        <v/>
      </c>
      <c r="B6344" t="inlineStr">
        <is>
          <t>&lt;http://purl.obolibrary.org/obo/UBERON_0010314&gt;</t>
        </is>
      </c>
      <c r="C6344" t="inlineStr">
        <is>
          <t>r9 (gustatory) part of solitary complex</t>
        </is>
      </c>
      <c r="D6344" t="inlineStr">
        <is>
          <t>&lt;http://purl.obolibrary.org/obo/DMBA_17490&gt;</t>
        </is>
      </c>
    </row>
    <row r="6345">
      <c r="A6345">
        <f>HYPERLINK("https://www.ebi.ac.uk/ols/ontologies/uberon/terms?iri=http://purl.obolibrary.org/obo/UBERON_0010314","structure with developmental contribution from neural crest")</f>
        <v/>
      </c>
      <c r="B6345" t="inlineStr">
        <is>
          <t>&lt;http://purl.obolibrary.org/obo/UBERON_0010314&gt;</t>
        </is>
      </c>
      <c r="C6345" t="inlineStr">
        <is>
          <t>r9 part of nucleus gracilis</t>
        </is>
      </c>
      <c r="D6345" t="inlineStr">
        <is>
          <t>&lt;http://purl.obolibrary.org/obo/DMBA_17491&gt;</t>
        </is>
      </c>
    </row>
    <row r="6346">
      <c r="A6346">
        <f>HYPERLINK("https://www.ebi.ac.uk/ols/ontologies/uberon/terms?iri=http://purl.obolibrary.org/obo/UBERON_0010314","structure with developmental contribution from neural crest")</f>
        <v/>
      </c>
      <c r="B6346" t="inlineStr">
        <is>
          <t>&lt;http://purl.obolibrary.org/obo/UBERON_0010314&gt;</t>
        </is>
      </c>
      <c r="C6346" t="inlineStr">
        <is>
          <t>r9 part of nucleus cuneatus</t>
        </is>
      </c>
      <c r="D6346" t="inlineStr">
        <is>
          <t>&lt;http://purl.obolibrary.org/obo/DMBA_17492&gt;</t>
        </is>
      </c>
    </row>
    <row r="6347">
      <c r="A6347">
        <f>HYPERLINK("https://www.ebi.ac.uk/ols/ontologies/uberon/terms?iri=http://purl.obolibrary.org/obo/UBERON_0010314","structure with developmental contribution from neural crest")</f>
        <v/>
      </c>
      <c r="B6347" t="inlineStr">
        <is>
          <t>&lt;http://purl.obolibrary.org/obo/UBERON_0010314&gt;</t>
        </is>
      </c>
      <c r="C6347" t="inlineStr">
        <is>
          <t>r9 part of dorsal parvicellular reticular formation</t>
        </is>
      </c>
      <c r="D6347" t="inlineStr">
        <is>
          <t>&lt;http://purl.obolibrary.org/obo/DMBA_17493&gt;</t>
        </is>
      </c>
    </row>
    <row r="6348">
      <c r="A6348">
        <f>HYPERLINK("https://www.ebi.ac.uk/ols/ontologies/uberon/terms?iri=http://purl.obolibrary.org/obo/UBERON_0010314","structure with developmental contribution from neural crest")</f>
        <v/>
      </c>
      <c r="B6348" t="inlineStr">
        <is>
          <t>&lt;http://purl.obolibrary.org/obo/UBERON_0010314&gt;</t>
        </is>
      </c>
      <c r="C6348" t="inlineStr">
        <is>
          <t>liminal part of the r9 alar plate</t>
        </is>
      </c>
      <c r="D6348" t="inlineStr">
        <is>
          <t>&lt;http://purl.obolibrary.org/obo/DMBA_17494&gt;</t>
        </is>
      </c>
    </row>
    <row r="6349">
      <c r="A6349">
        <f>HYPERLINK("https://www.ebi.ac.uk/ols/ontologies/uberon/terms?iri=http://purl.obolibrary.org/obo/UBERON_0010314","structure with developmental contribution from neural crest")</f>
        <v/>
      </c>
      <c r="B6349" t="inlineStr">
        <is>
          <t>&lt;http://purl.obolibrary.org/obo/UBERON_0010314&gt;</t>
        </is>
      </c>
      <c r="C6349" t="inlineStr">
        <is>
          <t>ventricular zone of r9Lim</t>
        </is>
      </c>
      <c r="D6349" t="inlineStr">
        <is>
          <t>&lt;http://purl.obolibrary.org/obo/DMBA_17495&gt;</t>
        </is>
      </c>
    </row>
    <row r="6350">
      <c r="A6350">
        <f>HYPERLINK("https://www.ebi.ac.uk/ols/ontologies/uberon/terms?iri=http://purl.obolibrary.org/obo/UBERON_0010314","structure with developmental contribution from neural crest")</f>
        <v/>
      </c>
      <c r="B6350" t="inlineStr">
        <is>
          <t>&lt;http://purl.obolibrary.org/obo/UBERON_0010314&gt;</t>
        </is>
      </c>
      <c r="C6350" t="inlineStr">
        <is>
          <t>mantle zone of r9Lim</t>
        </is>
      </c>
      <c r="D6350" t="inlineStr">
        <is>
          <t>&lt;http://purl.obolibrary.org/obo/DMBA_17496&gt;</t>
        </is>
      </c>
    </row>
    <row r="6351">
      <c r="A6351">
        <f>HYPERLINK("https://www.ebi.ac.uk/ols/ontologies/uberon/terms?iri=http://purl.obolibrary.org/obo/UBERON_0010314","structure with developmental contribution from neural crest")</f>
        <v/>
      </c>
      <c r="B6351" t="inlineStr">
        <is>
          <t>&lt;http://purl.obolibrary.org/obo/UBERON_0010314&gt;</t>
        </is>
      </c>
      <c r="C6351" t="inlineStr">
        <is>
          <t>r9 part of ventral parvicellular reticular formation</t>
        </is>
      </c>
      <c r="D6351" t="inlineStr">
        <is>
          <t>&lt;http://purl.obolibrary.org/obo/DMBA_17497&gt;</t>
        </is>
      </c>
    </row>
    <row r="6352">
      <c r="A6352">
        <f>HYPERLINK("https://www.ebi.ac.uk/ols/ontologies/uberon/terms?iri=http://purl.obolibrary.org/obo/UBERON_0010314","structure with developmental contribution from neural crest")</f>
        <v/>
      </c>
      <c r="B6352" t="inlineStr">
        <is>
          <t>&lt;http://purl.obolibrary.org/obo/UBERON_0010314&gt;</t>
        </is>
      </c>
      <c r="C6352" t="inlineStr">
        <is>
          <t>r9 portion of vagal motor nucleus (postmigratory)</t>
        </is>
      </c>
      <c r="D6352" t="inlineStr">
        <is>
          <t>&lt;http://purl.obolibrary.org/obo/DMBA_17498&gt;</t>
        </is>
      </c>
    </row>
    <row r="6353">
      <c r="A6353">
        <f>HYPERLINK("https://www.ebi.ac.uk/ols/ontologies/uberon/terms?iri=http://purl.obolibrary.org/obo/UBERON_0010314","structure with developmental contribution from neural crest")</f>
        <v/>
      </c>
      <c r="B6353" t="inlineStr">
        <is>
          <t>&lt;http://purl.obolibrary.org/obo/UBERON_0010314&gt;</t>
        </is>
      </c>
      <c r="C6353" t="inlineStr">
        <is>
          <t>r9 portion of ambiguous motor nucleus (postmigratory)</t>
        </is>
      </c>
      <c r="D6353" t="inlineStr">
        <is>
          <t>&lt;http://purl.obolibrary.org/obo/DMBA_17499&gt;</t>
        </is>
      </c>
    </row>
    <row r="6354">
      <c r="A6354">
        <f>HYPERLINK("https://www.ebi.ac.uk/ols/ontologies/uberon/terms?iri=http://purl.obolibrary.org/obo/UBERON_0010314","structure with developmental contribution from neural crest")</f>
        <v/>
      </c>
      <c r="B6354" t="inlineStr">
        <is>
          <t>&lt;http://purl.obolibrary.org/obo/UBERON_0010314&gt;</t>
        </is>
      </c>
      <c r="C6354" t="inlineStr">
        <is>
          <t>r9 basal plate</t>
        </is>
      </c>
      <c r="D6354" t="inlineStr">
        <is>
          <t>&lt;http://purl.obolibrary.org/obo/DMBA_17500&gt;</t>
        </is>
      </c>
    </row>
    <row r="6355">
      <c r="A6355">
        <f>HYPERLINK("https://www.ebi.ac.uk/ols/ontologies/uberon/terms?iri=http://purl.obolibrary.org/obo/UBERON_0010314","structure with developmental contribution from neural crest")</f>
        <v/>
      </c>
      <c r="B6355" t="inlineStr">
        <is>
          <t>&lt;http://purl.obolibrary.org/obo/UBERON_0010314&gt;</t>
        </is>
      </c>
      <c r="C6355" t="inlineStr">
        <is>
          <t>lateral part of r9B</t>
        </is>
      </c>
      <c r="D6355" t="inlineStr">
        <is>
          <t>&lt;http://purl.obolibrary.org/obo/DMBA_17501&gt;</t>
        </is>
      </c>
    </row>
    <row r="6356">
      <c r="A6356">
        <f>HYPERLINK("https://www.ebi.ac.uk/ols/ontologies/uberon/terms?iri=http://purl.obolibrary.org/obo/UBERON_0010314","structure with developmental contribution from neural crest")</f>
        <v/>
      </c>
      <c r="B6356" t="inlineStr">
        <is>
          <t>&lt;http://purl.obolibrary.org/obo/UBERON_0010314&gt;</t>
        </is>
      </c>
      <c r="C6356" t="inlineStr">
        <is>
          <t>ventricular zone of r9BL</t>
        </is>
      </c>
      <c r="D6356" t="inlineStr">
        <is>
          <t>&lt;http://purl.obolibrary.org/obo/DMBA_17502&gt;</t>
        </is>
      </c>
    </row>
    <row r="6357">
      <c r="A6357">
        <f>HYPERLINK("https://www.ebi.ac.uk/ols/ontologies/uberon/terms?iri=http://purl.obolibrary.org/obo/UBERON_0010314","structure with developmental contribution from neural crest")</f>
        <v/>
      </c>
      <c r="B6357" t="inlineStr">
        <is>
          <t>&lt;http://purl.obolibrary.org/obo/UBERON_0010314&gt;</t>
        </is>
      </c>
      <c r="C6357" t="inlineStr">
        <is>
          <t>mantle zone of r9BL</t>
        </is>
      </c>
      <c r="D6357" t="inlineStr">
        <is>
          <t>&lt;http://purl.obolibrary.org/obo/DMBA_17503&gt;</t>
        </is>
      </c>
    </row>
    <row r="6358">
      <c r="A6358">
        <f>HYPERLINK("https://www.ebi.ac.uk/ols/ontologies/uberon/terms?iri=http://purl.obolibrary.org/obo/UBERON_0010314","structure with developmental contribution from neural crest")</f>
        <v/>
      </c>
      <c r="B6358" t="inlineStr">
        <is>
          <t>&lt;http://purl.obolibrary.org/obo/UBERON_0010314&gt;</t>
        </is>
      </c>
      <c r="C6358" t="inlineStr">
        <is>
          <t>periventricular stratum of r9BL</t>
        </is>
      </c>
      <c r="D6358" t="inlineStr">
        <is>
          <t>&lt;http://purl.obolibrary.org/obo/DMBA_17504&gt;</t>
        </is>
      </c>
    </row>
    <row r="6359">
      <c r="A6359">
        <f>HYPERLINK("https://www.ebi.ac.uk/ols/ontologies/uberon/terms?iri=http://purl.obolibrary.org/obo/UBERON_0010314","structure with developmental contribution from neural crest")</f>
        <v/>
      </c>
      <c r="B6359" t="inlineStr">
        <is>
          <t>&lt;http://purl.obolibrary.org/obo/UBERON_0010314&gt;</t>
        </is>
      </c>
      <c r="C6359" t="inlineStr">
        <is>
          <t>r9 part of the basolateral intermediate zone</t>
        </is>
      </c>
      <c r="D6359" t="inlineStr">
        <is>
          <t>&lt;http://purl.obolibrary.org/obo/DMBA_17505&gt;</t>
        </is>
      </c>
    </row>
    <row r="6360">
      <c r="A6360">
        <f>HYPERLINK("https://www.ebi.ac.uk/ols/ontologies/uberon/terms?iri=http://purl.obolibrary.org/obo/UBERON_0010314","structure with developmental contribution from neural crest")</f>
        <v/>
      </c>
      <c r="B6360" t="inlineStr">
        <is>
          <t>&lt;http://purl.obolibrary.org/obo/UBERON_0010314&gt;</t>
        </is>
      </c>
      <c r="C6360" t="inlineStr">
        <is>
          <t>intermediate stratum of r9BL</t>
        </is>
      </c>
      <c r="D6360" t="inlineStr">
        <is>
          <t>&lt;http://purl.obolibrary.org/obo/DMBA_17506&gt;</t>
        </is>
      </c>
    </row>
    <row r="6361">
      <c r="A6361">
        <f>HYPERLINK("https://www.ebi.ac.uk/ols/ontologies/uberon/terms?iri=http://purl.obolibrary.org/obo/UBERON_0010314","structure with developmental contribution from neural crest")</f>
        <v/>
      </c>
      <c r="B6361" t="inlineStr">
        <is>
          <t>&lt;http://purl.obolibrary.org/obo/UBERON_0010314&gt;</t>
        </is>
      </c>
      <c r="C6361" t="inlineStr">
        <is>
          <t>r9 part of the basolateral reticular formation</t>
        </is>
      </c>
      <c r="D6361" t="inlineStr">
        <is>
          <t>&lt;http://purl.obolibrary.org/obo/DMBA_17507&gt;</t>
        </is>
      </c>
    </row>
    <row r="6362">
      <c r="A6362">
        <f>HYPERLINK("https://www.ebi.ac.uk/ols/ontologies/uberon/terms?iri=http://purl.obolibrary.org/obo/UBERON_0010314","structure with developmental contribution from neural crest")</f>
        <v/>
      </c>
      <c r="B6362" t="inlineStr">
        <is>
          <t>&lt;http://purl.obolibrary.org/obo/UBERON_0010314&gt;</t>
        </is>
      </c>
      <c r="C6362" t="inlineStr">
        <is>
          <t>superficial stratum of r9BL</t>
        </is>
      </c>
      <c r="D6362" t="inlineStr">
        <is>
          <t>&lt;http://purl.obolibrary.org/obo/DMBA_17508&gt;</t>
        </is>
      </c>
    </row>
    <row r="6363">
      <c r="A6363">
        <f>HYPERLINK("https://www.ebi.ac.uk/ols/ontologies/uberon/terms?iri=http://purl.obolibrary.org/obo/UBERON_0010314","structure with developmental contribution from neural crest")</f>
        <v/>
      </c>
      <c r="B6363" t="inlineStr">
        <is>
          <t>&lt;http://purl.obolibrary.org/obo/UBERON_0010314&gt;</t>
        </is>
      </c>
      <c r="C6363" t="inlineStr">
        <is>
          <t>r9 part of the lateral reticular nucleus</t>
        </is>
      </c>
      <c r="D6363" t="inlineStr">
        <is>
          <t>&lt;http://purl.obolibrary.org/obo/DMBA_17509&gt;</t>
        </is>
      </c>
    </row>
    <row r="6364">
      <c r="A6364">
        <f>HYPERLINK("https://www.ebi.ac.uk/ols/ontologies/uberon/terms?iri=http://purl.obolibrary.org/obo/UBERON_0010314","structure with developmental contribution from neural crest")</f>
        <v/>
      </c>
      <c r="B6364" t="inlineStr">
        <is>
          <t>&lt;http://purl.obolibrary.org/obo/UBERON_0010314&gt;</t>
        </is>
      </c>
      <c r="C6364" t="inlineStr">
        <is>
          <t>parvocellular part of the r9LRt</t>
        </is>
      </c>
      <c r="D6364" t="inlineStr">
        <is>
          <t>&lt;http://purl.obolibrary.org/obo/DMBA_17510&gt;</t>
        </is>
      </c>
    </row>
    <row r="6365">
      <c r="A6365">
        <f>HYPERLINK("https://www.ebi.ac.uk/ols/ontologies/uberon/terms?iri=http://purl.obolibrary.org/obo/UBERON_0010314","structure with developmental contribution from neural crest")</f>
        <v/>
      </c>
      <c r="B6365" t="inlineStr">
        <is>
          <t>&lt;http://purl.obolibrary.org/obo/UBERON_0010314&gt;</t>
        </is>
      </c>
      <c r="C6365" t="inlineStr">
        <is>
          <t>r9 part of linear nucleus</t>
        </is>
      </c>
      <c r="D6365" t="inlineStr">
        <is>
          <t>&lt;http://purl.obolibrary.org/obo/DMBA_17511&gt;</t>
        </is>
      </c>
    </row>
    <row r="6366">
      <c r="A6366">
        <f>HYPERLINK("https://www.ebi.ac.uk/ols/ontologies/uberon/terms?iri=http://purl.obolibrary.org/obo/UBERON_0010314","structure with developmental contribution from neural crest")</f>
        <v/>
      </c>
      <c r="B6366" t="inlineStr">
        <is>
          <t>&lt;http://purl.obolibrary.org/obo/UBERON_0010314&gt;</t>
        </is>
      </c>
      <c r="C6366" t="inlineStr">
        <is>
          <t>intermediate part of r9B</t>
        </is>
      </c>
      <c r="D6366" t="inlineStr">
        <is>
          <t>&lt;http://purl.obolibrary.org/obo/DMBA_17512&gt;</t>
        </is>
      </c>
    </row>
    <row r="6367">
      <c r="A6367">
        <f>HYPERLINK("https://www.ebi.ac.uk/ols/ontologies/uberon/terms?iri=http://purl.obolibrary.org/obo/UBERON_0010314","structure with developmental contribution from neural crest")</f>
        <v/>
      </c>
      <c r="B6367" t="inlineStr">
        <is>
          <t>&lt;http://purl.obolibrary.org/obo/UBERON_0010314&gt;</t>
        </is>
      </c>
      <c r="C6367" t="inlineStr">
        <is>
          <t>ventricular zone of r9BI</t>
        </is>
      </c>
      <c r="D6367" t="inlineStr">
        <is>
          <t>&lt;http://purl.obolibrary.org/obo/DMBA_17513&gt;</t>
        </is>
      </c>
    </row>
    <row r="6368">
      <c r="A6368">
        <f>HYPERLINK("https://www.ebi.ac.uk/ols/ontologies/uberon/terms?iri=http://purl.obolibrary.org/obo/UBERON_0010314","structure with developmental contribution from neural crest")</f>
        <v/>
      </c>
      <c r="B6368" t="inlineStr">
        <is>
          <t>&lt;http://purl.obolibrary.org/obo/UBERON_0010314&gt;</t>
        </is>
      </c>
      <c r="C6368" t="inlineStr">
        <is>
          <t>mantle zone of r9BI</t>
        </is>
      </c>
      <c r="D6368" t="inlineStr">
        <is>
          <t>&lt;http://purl.obolibrary.org/obo/DMBA_17514&gt;</t>
        </is>
      </c>
    </row>
    <row r="6369">
      <c r="A6369">
        <f>HYPERLINK("https://www.ebi.ac.uk/ols/ontologies/uberon/terms?iri=http://purl.obolibrary.org/obo/UBERON_0010314","structure with developmental contribution from neural crest")</f>
        <v/>
      </c>
      <c r="B6369" t="inlineStr">
        <is>
          <t>&lt;http://purl.obolibrary.org/obo/UBERON_0010314&gt;</t>
        </is>
      </c>
      <c r="C6369" t="inlineStr">
        <is>
          <t>periventricular stratum of r9BI</t>
        </is>
      </c>
      <c r="D6369" t="inlineStr">
        <is>
          <t>&lt;http://purl.obolibrary.org/obo/DMBA_17515&gt;</t>
        </is>
      </c>
    </row>
    <row r="6370">
      <c r="A6370">
        <f>HYPERLINK("https://www.ebi.ac.uk/ols/ontologies/uberon/terms?iri=http://purl.obolibrary.org/obo/UBERON_0010314","structure with developmental contribution from neural crest")</f>
        <v/>
      </c>
      <c r="B6370" t="inlineStr">
        <is>
          <t>&lt;http://purl.obolibrary.org/obo/UBERON_0010314&gt;</t>
        </is>
      </c>
      <c r="C6370" t="inlineStr">
        <is>
          <t>r9 part of basointermediate intermediate zone</t>
        </is>
      </c>
      <c r="D6370" t="inlineStr">
        <is>
          <t>&lt;http://purl.obolibrary.org/obo/DMBA_17516&gt;</t>
        </is>
      </c>
    </row>
    <row r="6371">
      <c r="A6371">
        <f>HYPERLINK("https://www.ebi.ac.uk/ols/ontologies/uberon/terms?iri=http://purl.obolibrary.org/obo/UBERON_0010314","structure with developmental contribution from neural crest")</f>
        <v/>
      </c>
      <c r="B6371" t="inlineStr">
        <is>
          <t>&lt;http://purl.obolibrary.org/obo/UBERON_0010314&gt;</t>
        </is>
      </c>
      <c r="C6371" t="inlineStr">
        <is>
          <t>r9 part of nucleus intercalatus Staderini</t>
        </is>
      </c>
      <c r="D6371" t="inlineStr">
        <is>
          <t>&lt;http://purl.obolibrary.org/obo/DMBA_17517&gt;</t>
        </is>
      </c>
    </row>
    <row r="6372">
      <c r="A6372">
        <f>HYPERLINK("https://www.ebi.ac.uk/ols/ontologies/uberon/terms?iri=http://purl.obolibrary.org/obo/UBERON_0010314","structure with developmental contribution from neural crest")</f>
        <v/>
      </c>
      <c r="B6372" t="inlineStr">
        <is>
          <t>&lt;http://purl.obolibrary.org/obo/UBERON_0010314&gt;</t>
        </is>
      </c>
      <c r="C6372" t="inlineStr">
        <is>
          <t>intermediate stratum of r9BI</t>
        </is>
      </c>
      <c r="D6372" t="inlineStr">
        <is>
          <t>&lt;http://purl.obolibrary.org/obo/DMBA_17518&gt;</t>
        </is>
      </c>
    </row>
    <row r="6373">
      <c r="A6373">
        <f>HYPERLINK("https://www.ebi.ac.uk/ols/ontologies/uberon/terms?iri=http://purl.obolibrary.org/obo/UBERON_0010314","structure with developmental contribution from neural crest")</f>
        <v/>
      </c>
      <c r="B6373" t="inlineStr">
        <is>
          <t>&lt;http://purl.obolibrary.org/obo/UBERON_0010314&gt;</t>
        </is>
      </c>
      <c r="C6373" t="inlineStr">
        <is>
          <t>r9 part of basointermediate reticular formation</t>
        </is>
      </c>
      <c r="D6373" t="inlineStr">
        <is>
          <t>&lt;http://purl.obolibrary.org/obo/DMBA_17519&gt;</t>
        </is>
      </c>
    </row>
    <row r="6374">
      <c r="A6374">
        <f>HYPERLINK("https://www.ebi.ac.uk/ols/ontologies/uberon/terms?iri=http://purl.obolibrary.org/obo/UBERON_0010314","structure with developmental contribution from neural crest")</f>
        <v/>
      </c>
      <c r="B6374" t="inlineStr">
        <is>
          <t>&lt;http://purl.obolibrary.org/obo/UBERON_0010314&gt;</t>
        </is>
      </c>
      <c r="C6374" t="inlineStr">
        <is>
          <t>superficial stratum of r9BI</t>
        </is>
      </c>
      <c r="D6374" t="inlineStr">
        <is>
          <t>&lt;http://purl.obolibrary.org/obo/DMBA_17520&gt;</t>
        </is>
      </c>
    </row>
    <row r="6375">
      <c r="A6375">
        <f>HYPERLINK("https://www.ebi.ac.uk/ols/ontologies/uberon/terms?iri=http://purl.obolibrary.org/obo/UBERON_0010314","structure with developmental contribution from neural crest")</f>
        <v/>
      </c>
      <c r="B6375" t="inlineStr">
        <is>
          <t>&lt;http://purl.obolibrary.org/obo/UBERON_0010314&gt;</t>
        </is>
      </c>
      <c r="C6375" t="inlineStr">
        <is>
          <t>r9 part of paragigantocellular nucleus</t>
        </is>
      </c>
      <c r="D6375" t="inlineStr">
        <is>
          <t>&lt;http://purl.obolibrary.org/obo/DMBA_17521&gt;</t>
        </is>
      </c>
    </row>
    <row r="6376">
      <c r="A6376">
        <f>HYPERLINK("https://www.ebi.ac.uk/ols/ontologies/uberon/terms?iri=http://purl.obolibrary.org/obo/UBERON_0010314","structure with developmental contribution from neural crest")</f>
        <v/>
      </c>
      <c r="B6376" t="inlineStr">
        <is>
          <t>&lt;http://purl.obolibrary.org/obo/UBERON_0010314&gt;</t>
        </is>
      </c>
      <c r="C6376" t="inlineStr">
        <is>
          <t>r9 part of rostral ventromedial reticular area</t>
        </is>
      </c>
      <c r="D6376" t="inlineStr">
        <is>
          <t>&lt;http://purl.obolibrary.org/obo/DMBA_17522&gt;</t>
        </is>
      </c>
    </row>
    <row r="6377">
      <c r="A6377">
        <f>HYPERLINK("https://www.ebi.ac.uk/ols/ontologies/uberon/terms?iri=http://purl.obolibrary.org/obo/UBERON_0010314","structure with developmental contribution from neural crest")</f>
        <v/>
      </c>
      <c r="B6377" t="inlineStr">
        <is>
          <t>&lt;http://purl.obolibrary.org/obo/UBERON_0010314&gt;</t>
        </is>
      </c>
      <c r="C6377" t="inlineStr">
        <is>
          <t>medial part of r9B</t>
        </is>
      </c>
      <c r="D6377" t="inlineStr">
        <is>
          <t>&lt;http://purl.obolibrary.org/obo/DMBA_17523&gt;</t>
        </is>
      </c>
    </row>
    <row r="6378">
      <c r="A6378">
        <f>HYPERLINK("https://www.ebi.ac.uk/ols/ontologies/uberon/terms?iri=http://purl.obolibrary.org/obo/UBERON_0010314","structure with developmental contribution from neural crest")</f>
        <v/>
      </c>
      <c r="B6378" t="inlineStr">
        <is>
          <t>&lt;http://purl.obolibrary.org/obo/UBERON_0010314&gt;</t>
        </is>
      </c>
      <c r="C6378" t="inlineStr">
        <is>
          <t>ventricular zone of r9BM</t>
        </is>
      </c>
      <c r="D6378" t="inlineStr">
        <is>
          <t>&lt;http://purl.obolibrary.org/obo/DMBA_17524&gt;</t>
        </is>
      </c>
    </row>
    <row r="6379">
      <c r="A6379">
        <f>HYPERLINK("https://www.ebi.ac.uk/ols/ontologies/uberon/terms?iri=http://purl.obolibrary.org/obo/UBERON_0010314","structure with developmental contribution from neural crest")</f>
        <v/>
      </c>
      <c r="B6379" t="inlineStr">
        <is>
          <t>&lt;http://purl.obolibrary.org/obo/UBERON_0010314&gt;</t>
        </is>
      </c>
      <c r="C6379" t="inlineStr">
        <is>
          <t>mantle zone of r9BM</t>
        </is>
      </c>
      <c r="D6379" t="inlineStr">
        <is>
          <t>&lt;http://purl.obolibrary.org/obo/DMBA_17525&gt;</t>
        </is>
      </c>
    </row>
    <row r="6380">
      <c r="A6380">
        <f>HYPERLINK("https://www.ebi.ac.uk/ols/ontologies/uberon/terms?iri=http://purl.obolibrary.org/obo/UBERON_0010314","structure with developmental contribution from neural crest")</f>
        <v/>
      </c>
      <c r="B6380" t="inlineStr">
        <is>
          <t>&lt;http://purl.obolibrary.org/obo/UBERON_0010314&gt;</t>
        </is>
      </c>
      <c r="C6380" t="inlineStr">
        <is>
          <t>periventricular stratum of r9BM</t>
        </is>
      </c>
      <c r="D6380" t="inlineStr">
        <is>
          <t>&lt;http://purl.obolibrary.org/obo/DMBA_17526&gt;</t>
        </is>
      </c>
    </row>
    <row r="6381">
      <c r="A6381">
        <f>HYPERLINK("https://www.ebi.ac.uk/ols/ontologies/uberon/terms?iri=http://purl.obolibrary.org/obo/UBERON_0010314","structure with developmental contribution from neural crest")</f>
        <v/>
      </c>
      <c r="B6381" t="inlineStr">
        <is>
          <t>&lt;http://purl.obolibrary.org/obo/UBERON_0010314&gt;</t>
        </is>
      </c>
      <c r="C6381" t="inlineStr">
        <is>
          <t>r9 portion of the hypoglossal motor nucleus</t>
        </is>
      </c>
      <c r="D6381" t="inlineStr">
        <is>
          <t>&lt;http://purl.obolibrary.org/obo/DMBA_17527&gt;</t>
        </is>
      </c>
    </row>
    <row r="6382">
      <c r="A6382">
        <f>HYPERLINK("https://www.ebi.ac.uk/ols/ontologies/uberon/terms?iri=http://purl.obolibrary.org/obo/UBERON_0010314","structure with developmental contribution from neural crest")</f>
        <v/>
      </c>
      <c r="B6382" t="inlineStr">
        <is>
          <t>&lt;http://purl.obolibrary.org/obo/UBERON_0010314&gt;</t>
        </is>
      </c>
      <c r="C6382" t="inlineStr">
        <is>
          <t>r9 part of nucleus of Roller</t>
        </is>
      </c>
      <c r="D6382" t="inlineStr">
        <is>
          <t>&lt;http://purl.obolibrary.org/obo/DMBA_17528&gt;</t>
        </is>
      </c>
    </row>
    <row r="6383">
      <c r="A6383">
        <f>HYPERLINK("https://www.ebi.ac.uk/ols/ontologies/uberon/terms?iri=http://purl.obolibrary.org/obo/UBERON_0010314","structure with developmental contribution from neural crest")</f>
        <v/>
      </c>
      <c r="B6383" t="inlineStr">
        <is>
          <t>&lt;http://purl.obolibrary.org/obo/UBERON_0010314&gt;</t>
        </is>
      </c>
      <c r="C6383" t="inlineStr">
        <is>
          <t>intermediate stratum of r9BM</t>
        </is>
      </c>
      <c r="D6383" t="inlineStr">
        <is>
          <t>&lt;http://purl.obolibrary.org/obo/DMBA_17529&gt;</t>
        </is>
      </c>
    </row>
    <row r="6384">
      <c r="A6384">
        <f>HYPERLINK("https://www.ebi.ac.uk/ols/ontologies/uberon/terms?iri=http://purl.obolibrary.org/obo/UBERON_0010314","structure with developmental contribution from neural crest")</f>
        <v/>
      </c>
      <c r="B6384" t="inlineStr">
        <is>
          <t>&lt;http://purl.obolibrary.org/obo/UBERON_0010314&gt;</t>
        </is>
      </c>
      <c r="C6384" t="inlineStr">
        <is>
          <t>r9 raphe obscurus cell population</t>
        </is>
      </c>
      <c r="D6384" t="inlineStr">
        <is>
          <t>&lt;http://purl.obolibrary.org/obo/DMBA_17530&gt;</t>
        </is>
      </c>
    </row>
    <row r="6385">
      <c r="A6385">
        <f>HYPERLINK("https://www.ebi.ac.uk/ols/ontologies/uberon/terms?iri=http://purl.obolibrary.org/obo/UBERON_0010314","structure with developmental contribution from neural crest")</f>
        <v/>
      </c>
      <c r="B6385" t="inlineStr">
        <is>
          <t>&lt;http://purl.obolibrary.org/obo/UBERON_0010314&gt;</t>
        </is>
      </c>
      <c r="C6385" t="inlineStr">
        <is>
          <t>r9 part of basomedial reticular formation</t>
        </is>
      </c>
      <c r="D6385" t="inlineStr">
        <is>
          <t>&lt;http://purl.obolibrary.org/obo/DMBA_17531&gt;</t>
        </is>
      </c>
    </row>
    <row r="6386">
      <c r="A6386">
        <f>HYPERLINK("https://www.ebi.ac.uk/ols/ontologies/uberon/terms?iri=http://purl.obolibrary.org/obo/UBERON_0010314","structure with developmental contribution from neural crest")</f>
        <v/>
      </c>
      <c r="B6386" t="inlineStr">
        <is>
          <t>&lt;http://purl.obolibrary.org/obo/UBERON_0010314&gt;</t>
        </is>
      </c>
      <c r="C6386" t="inlineStr">
        <is>
          <t>r9 part of gigantocellular reticular area</t>
        </is>
      </c>
      <c r="D6386" t="inlineStr">
        <is>
          <t>&lt;http://purl.obolibrary.org/obo/DMBA_17532&gt;</t>
        </is>
      </c>
    </row>
    <row r="6387">
      <c r="A6387">
        <f>HYPERLINK("https://www.ebi.ac.uk/ols/ontologies/uberon/terms?iri=http://purl.obolibrary.org/obo/UBERON_0010314","structure with developmental contribution from neural crest")</f>
        <v/>
      </c>
      <c r="B6387" t="inlineStr">
        <is>
          <t>&lt;http://purl.obolibrary.org/obo/UBERON_0010314&gt;</t>
        </is>
      </c>
      <c r="C6387" t="inlineStr">
        <is>
          <t>r9 part of ventral gigangocellular reticular area</t>
        </is>
      </c>
      <c r="D6387" t="inlineStr">
        <is>
          <t>&lt;http://purl.obolibrary.org/obo/DMBA_17533&gt;</t>
        </is>
      </c>
    </row>
    <row r="6388">
      <c r="A6388">
        <f>HYPERLINK("https://www.ebi.ac.uk/ols/ontologies/uberon/terms?iri=http://purl.obolibrary.org/obo/UBERON_0010314","structure with developmental contribution from neural crest")</f>
        <v/>
      </c>
      <c r="B6388" t="inlineStr">
        <is>
          <t>&lt;http://purl.obolibrary.org/obo/UBERON_0010314&gt;</t>
        </is>
      </c>
      <c r="C6388" t="inlineStr">
        <is>
          <t>superficial stratum of r9BM</t>
        </is>
      </c>
      <c r="D6388" t="inlineStr">
        <is>
          <t>&lt;http://purl.obolibrary.org/obo/DMBA_17534&gt;</t>
        </is>
      </c>
    </row>
    <row r="6389">
      <c r="A6389">
        <f>HYPERLINK("https://www.ebi.ac.uk/ols/ontologies/uberon/terms?iri=http://purl.obolibrary.org/obo/UBERON_0010314","structure with developmental contribution from neural crest")</f>
        <v/>
      </c>
      <c r="B6389" t="inlineStr">
        <is>
          <t>&lt;http://purl.obolibrary.org/obo/UBERON_0010314&gt;</t>
        </is>
      </c>
      <c r="C6389" t="inlineStr">
        <is>
          <t>r9 raphe pallidus cell population</t>
        </is>
      </c>
      <c r="D6389" t="inlineStr">
        <is>
          <t>&lt;http://purl.obolibrary.org/obo/DMBA_17535&gt;</t>
        </is>
      </c>
    </row>
    <row r="6390">
      <c r="A6390">
        <f>HYPERLINK("https://www.ebi.ac.uk/ols/ontologies/uberon/terms?iri=http://purl.obolibrary.org/obo/UBERON_0010314","structure with developmental contribution from neural crest")</f>
        <v/>
      </c>
      <c r="B6390" t="inlineStr">
        <is>
          <t>&lt;http://purl.obolibrary.org/obo/UBERON_0010314&gt;</t>
        </is>
      </c>
      <c r="C6390" t="inlineStr">
        <is>
          <t>r9 part of the inferior olive</t>
        </is>
      </c>
      <c r="D6390" t="inlineStr">
        <is>
          <t>&lt;http://purl.obolibrary.org/obo/DMBA_17536&gt;</t>
        </is>
      </c>
    </row>
    <row r="6391">
      <c r="A6391">
        <f>HYPERLINK("https://www.ebi.ac.uk/ols/ontologies/uberon/terms?iri=http://purl.obolibrary.org/obo/UBERON_0010314","structure with developmental contribution from neural crest")</f>
        <v/>
      </c>
      <c r="B6391" t="inlineStr">
        <is>
          <t>&lt;http://purl.obolibrary.org/obo/UBERON_0010314&gt;</t>
        </is>
      </c>
      <c r="C6391" t="inlineStr">
        <is>
          <t>r9 floor plate</t>
        </is>
      </c>
      <c r="D6391" t="inlineStr">
        <is>
          <t>&lt;http://purl.obolibrary.org/obo/DMBA_17537&gt;</t>
        </is>
      </c>
    </row>
    <row r="6392">
      <c r="A6392">
        <f>HYPERLINK("https://www.ebi.ac.uk/ols/ontologies/uberon/terms?iri=http://purl.obolibrary.org/obo/UBERON_0010314","structure with developmental contribution from neural crest")</f>
        <v/>
      </c>
      <c r="B6392" t="inlineStr">
        <is>
          <t>&lt;http://purl.obolibrary.org/obo/UBERON_0010314&gt;</t>
        </is>
      </c>
      <c r="C6392" t="inlineStr">
        <is>
          <t>r10 roof plate</t>
        </is>
      </c>
      <c r="D6392" t="inlineStr">
        <is>
          <t>&lt;http://purl.obolibrary.org/obo/DMBA_17539&gt;</t>
        </is>
      </c>
    </row>
    <row r="6393">
      <c r="A6393">
        <f>HYPERLINK("https://www.ebi.ac.uk/ols/ontologies/uberon/terms?iri=http://purl.obolibrary.org/obo/UBERON_0010314","structure with developmental contribution from neural crest")</f>
        <v/>
      </c>
      <c r="B6393" t="inlineStr">
        <is>
          <t>&lt;http://purl.obolibrary.org/obo/UBERON_0010314&gt;</t>
        </is>
      </c>
      <c r="C6393" t="inlineStr">
        <is>
          <t>r10 alar plate</t>
        </is>
      </c>
      <c r="D6393" t="inlineStr">
        <is>
          <t>&lt;http://purl.obolibrary.org/obo/DMBA_17540&gt;</t>
        </is>
      </c>
    </row>
    <row r="6394">
      <c r="A6394">
        <f>HYPERLINK("https://www.ebi.ac.uk/ols/ontologies/uberon/terms?iri=http://purl.obolibrary.org/obo/UBERON_0010314","structure with developmental contribution from neural crest")</f>
        <v/>
      </c>
      <c r="B6394" t="inlineStr">
        <is>
          <t>&lt;http://purl.obolibrary.org/obo/UBERON_0010314&gt;</t>
        </is>
      </c>
      <c r="C6394" t="inlineStr">
        <is>
          <t>r10 part of the vestibular column</t>
        </is>
      </c>
      <c r="D6394" t="inlineStr">
        <is>
          <t>&lt;http://purl.obolibrary.org/obo/DMBA_17541&gt;</t>
        </is>
      </c>
    </row>
    <row r="6395">
      <c r="A6395">
        <f>HYPERLINK("https://www.ebi.ac.uk/ols/ontologies/uberon/terms?iri=http://purl.obolibrary.org/obo/UBERON_0010314","structure with developmental contribution from neural crest")</f>
        <v/>
      </c>
      <c r="B6395" t="inlineStr">
        <is>
          <t>&lt;http://purl.obolibrary.org/obo/UBERON_0010314&gt;</t>
        </is>
      </c>
      <c r="C6395" t="inlineStr">
        <is>
          <t>ventricular zone of r10Ve</t>
        </is>
      </c>
      <c r="D6395" t="inlineStr">
        <is>
          <t>&lt;http://purl.obolibrary.org/obo/DMBA_17542&gt;</t>
        </is>
      </c>
    </row>
    <row r="6396">
      <c r="A6396">
        <f>HYPERLINK("https://www.ebi.ac.uk/ols/ontologies/uberon/terms?iri=http://purl.obolibrary.org/obo/UBERON_0010314","structure with developmental contribution from neural crest")</f>
        <v/>
      </c>
      <c r="B6396" t="inlineStr">
        <is>
          <t>&lt;http://purl.obolibrary.org/obo/UBERON_0010314&gt;</t>
        </is>
      </c>
      <c r="C6396" t="inlineStr">
        <is>
          <t>mantle zone of r10Ve</t>
        </is>
      </c>
      <c r="D6396" t="inlineStr">
        <is>
          <t>&lt;http://purl.obolibrary.org/obo/DMBA_17543&gt;</t>
        </is>
      </c>
    </row>
    <row r="6397">
      <c r="A6397">
        <f>HYPERLINK("https://www.ebi.ac.uk/ols/ontologies/uberon/terms?iri=http://purl.obolibrary.org/obo/UBERON_0010314","structure with developmental contribution from neural crest")</f>
        <v/>
      </c>
      <c r="B6397" t="inlineStr">
        <is>
          <t>&lt;http://purl.obolibrary.org/obo/UBERON_0010314&gt;</t>
        </is>
      </c>
      <c r="C6397" t="inlineStr">
        <is>
          <t>r10 part of spinal vestibular nucleus</t>
        </is>
      </c>
      <c r="D6397" t="inlineStr">
        <is>
          <t>&lt;http://purl.obolibrary.org/obo/DMBA_17544&gt;</t>
        </is>
      </c>
    </row>
    <row r="6398">
      <c r="A6398">
        <f>HYPERLINK("https://www.ebi.ac.uk/ols/ontologies/uberon/terms?iri=http://purl.obolibrary.org/obo/UBERON_0010314","structure with developmental contribution from neural crest")</f>
        <v/>
      </c>
      <c r="B6398" t="inlineStr">
        <is>
          <t>&lt;http://purl.obolibrary.org/obo/UBERON_0010314&gt;</t>
        </is>
      </c>
      <c r="C6398" t="inlineStr">
        <is>
          <t>r10 part of parvocellular medial vestibular nucleus</t>
        </is>
      </c>
      <c r="D6398" t="inlineStr">
        <is>
          <t>&lt;http://purl.obolibrary.org/obo/DMBA_17545&gt;</t>
        </is>
      </c>
    </row>
    <row r="6399">
      <c r="A6399">
        <f>HYPERLINK("https://www.ebi.ac.uk/ols/ontologies/uberon/terms?iri=http://purl.obolibrary.org/obo/UBERON_0010314","structure with developmental contribution from neural crest")</f>
        <v/>
      </c>
      <c r="B6399" t="inlineStr">
        <is>
          <t>&lt;http://purl.obolibrary.org/obo/UBERON_0010314&gt;</t>
        </is>
      </c>
      <c r="C6399" t="inlineStr">
        <is>
          <t>r10 part of external cuneate nucleus</t>
        </is>
      </c>
      <c r="D6399" t="inlineStr">
        <is>
          <t>&lt;http://purl.obolibrary.org/obo/DMBA_17546&gt;</t>
        </is>
      </c>
    </row>
    <row r="6400">
      <c r="A6400">
        <f>HYPERLINK("https://www.ebi.ac.uk/ols/ontologies/uberon/terms?iri=http://purl.obolibrary.org/obo/UBERON_0010314","structure with developmental contribution from neural crest")</f>
        <v/>
      </c>
      <c r="B6400" t="inlineStr">
        <is>
          <t>&lt;http://purl.obolibrary.org/obo/UBERON_0010314&gt;</t>
        </is>
      </c>
      <c r="C6400" t="inlineStr">
        <is>
          <t>r10 part of the trigeminal column</t>
        </is>
      </c>
      <c r="D6400" t="inlineStr">
        <is>
          <t>&lt;http://purl.obolibrary.org/obo/DMBA_17547&gt;</t>
        </is>
      </c>
    </row>
    <row r="6401">
      <c r="A6401">
        <f>HYPERLINK("https://www.ebi.ac.uk/ols/ontologies/uberon/terms?iri=http://purl.obolibrary.org/obo/UBERON_0010314","structure with developmental contribution from neural crest")</f>
        <v/>
      </c>
      <c r="B6401" t="inlineStr">
        <is>
          <t>&lt;http://purl.obolibrary.org/obo/UBERON_0010314&gt;</t>
        </is>
      </c>
      <c r="C6401" t="inlineStr">
        <is>
          <t>ventricular zone of r10Tr</t>
        </is>
      </c>
      <c r="D6401" t="inlineStr">
        <is>
          <t>&lt;http://purl.obolibrary.org/obo/DMBA_17548&gt;</t>
        </is>
      </c>
    </row>
    <row r="6402">
      <c r="A6402">
        <f>HYPERLINK("https://www.ebi.ac.uk/ols/ontologies/uberon/terms?iri=http://purl.obolibrary.org/obo/UBERON_0010314","structure with developmental contribution from neural crest")</f>
        <v/>
      </c>
      <c r="B6402" t="inlineStr">
        <is>
          <t>&lt;http://purl.obolibrary.org/obo/UBERON_0010314&gt;</t>
        </is>
      </c>
      <c r="C6402" t="inlineStr">
        <is>
          <t>mantle zone of r10Tr</t>
        </is>
      </c>
      <c r="D6402" t="inlineStr">
        <is>
          <t>&lt;http://purl.obolibrary.org/obo/DMBA_17549&gt;</t>
        </is>
      </c>
    </row>
    <row r="6403">
      <c r="A6403">
        <f>HYPERLINK("https://www.ebi.ac.uk/ols/ontologies/uberon/terms?iri=http://purl.obolibrary.org/obo/UBERON_0010314","structure with developmental contribution from neural crest")</f>
        <v/>
      </c>
      <c r="B6403" t="inlineStr">
        <is>
          <t>&lt;http://purl.obolibrary.org/obo/UBERON_0010314&gt;</t>
        </is>
      </c>
      <c r="C6403" t="inlineStr">
        <is>
          <t>r10 part of spinal trigeminal nucleus, caudal part</t>
        </is>
      </c>
      <c r="D6403" t="inlineStr">
        <is>
          <t>&lt;http://purl.obolibrary.org/obo/DMBA_17550&gt;</t>
        </is>
      </c>
    </row>
    <row r="6404">
      <c r="A6404">
        <f>HYPERLINK("https://www.ebi.ac.uk/ols/ontologies/uberon/terms?iri=http://purl.obolibrary.org/obo/UBERON_0010314","structure with developmental contribution from neural crest")</f>
        <v/>
      </c>
      <c r="B6404" t="inlineStr">
        <is>
          <t>&lt;http://purl.obolibrary.org/obo/UBERON_0010314&gt;</t>
        </is>
      </c>
      <c r="C6404" t="inlineStr">
        <is>
          <t>r10 part of trigeminal transition zone</t>
        </is>
      </c>
      <c r="D6404" t="inlineStr">
        <is>
          <t>&lt;http://purl.obolibrary.org/obo/DMBA_17551&gt;</t>
        </is>
      </c>
    </row>
    <row r="6405">
      <c r="A6405">
        <f>HYPERLINK("https://www.ebi.ac.uk/ols/ontologies/uberon/terms?iri=http://purl.obolibrary.org/obo/UBERON_0010314","structure with developmental contribution from neural crest")</f>
        <v/>
      </c>
      <c r="B6405" t="inlineStr">
        <is>
          <t>&lt;http://purl.obolibrary.org/obo/UBERON_0010314&gt;</t>
        </is>
      </c>
      <c r="C6405" t="inlineStr">
        <is>
          <t>r10 part of solitary complex</t>
        </is>
      </c>
      <c r="D6405" t="inlineStr">
        <is>
          <t>&lt;http://purl.obolibrary.org/obo/DMBA_17552&gt;</t>
        </is>
      </c>
    </row>
    <row r="6406">
      <c r="A6406">
        <f>HYPERLINK("https://www.ebi.ac.uk/ols/ontologies/uberon/terms?iri=http://purl.obolibrary.org/obo/UBERON_0010314","structure with developmental contribution from neural crest")</f>
        <v/>
      </c>
      <c r="B6406" t="inlineStr">
        <is>
          <t>&lt;http://purl.obolibrary.org/obo/UBERON_0010314&gt;</t>
        </is>
      </c>
      <c r="C6406" t="inlineStr">
        <is>
          <t>r10 part of nucleus gracilis</t>
        </is>
      </c>
      <c r="D6406" t="inlineStr">
        <is>
          <t>&lt;http://purl.obolibrary.org/obo/DMBA_17553&gt;</t>
        </is>
      </c>
    </row>
    <row r="6407">
      <c r="A6407">
        <f>HYPERLINK("https://www.ebi.ac.uk/ols/ontologies/uberon/terms?iri=http://purl.obolibrary.org/obo/UBERON_0010314","structure with developmental contribution from neural crest")</f>
        <v/>
      </c>
      <c r="B6407" t="inlineStr">
        <is>
          <t>&lt;http://purl.obolibrary.org/obo/UBERON_0010314&gt;</t>
        </is>
      </c>
      <c r="C6407" t="inlineStr">
        <is>
          <t>r10 part of nucleus cuneatus</t>
        </is>
      </c>
      <c r="D6407" t="inlineStr">
        <is>
          <t>&lt;http://purl.obolibrary.org/obo/DMBA_17554&gt;</t>
        </is>
      </c>
    </row>
    <row r="6408">
      <c r="A6408">
        <f>HYPERLINK("https://www.ebi.ac.uk/ols/ontologies/uberon/terms?iri=http://purl.obolibrary.org/obo/UBERON_0010314","structure with developmental contribution from neural crest")</f>
        <v/>
      </c>
      <c r="B6408" t="inlineStr">
        <is>
          <t>&lt;http://purl.obolibrary.org/obo/UBERON_0010314&gt;</t>
        </is>
      </c>
      <c r="C6408" t="inlineStr">
        <is>
          <t>r10 part of dorsal parvicellular reticular formation</t>
        </is>
      </c>
      <c r="D6408" t="inlineStr">
        <is>
          <t>&lt;http://purl.obolibrary.org/obo/DMBA_17555&gt;</t>
        </is>
      </c>
    </row>
    <row r="6409">
      <c r="A6409">
        <f>HYPERLINK("https://www.ebi.ac.uk/ols/ontologies/uberon/terms?iri=http://purl.obolibrary.org/obo/UBERON_0010314","structure with developmental contribution from neural crest")</f>
        <v/>
      </c>
      <c r="B6409" t="inlineStr">
        <is>
          <t>&lt;http://purl.obolibrary.org/obo/UBERON_0010314&gt;</t>
        </is>
      </c>
      <c r="C6409" t="inlineStr">
        <is>
          <t>liminal part of the r10 alar plate</t>
        </is>
      </c>
      <c r="D6409" t="inlineStr">
        <is>
          <t>&lt;http://purl.obolibrary.org/obo/DMBA_17556&gt;</t>
        </is>
      </c>
    </row>
    <row r="6410">
      <c r="A6410">
        <f>HYPERLINK("https://www.ebi.ac.uk/ols/ontologies/uberon/terms?iri=http://purl.obolibrary.org/obo/UBERON_0010314","structure with developmental contribution from neural crest")</f>
        <v/>
      </c>
      <c r="B6410" t="inlineStr">
        <is>
          <t>&lt;http://purl.obolibrary.org/obo/UBERON_0010314&gt;</t>
        </is>
      </c>
      <c r="C6410" t="inlineStr">
        <is>
          <t>ventricular zone of r10Lim</t>
        </is>
      </c>
      <c r="D6410" t="inlineStr">
        <is>
          <t>&lt;http://purl.obolibrary.org/obo/DMBA_17557&gt;</t>
        </is>
      </c>
    </row>
    <row r="6411">
      <c r="A6411">
        <f>HYPERLINK("https://www.ebi.ac.uk/ols/ontologies/uberon/terms?iri=http://purl.obolibrary.org/obo/UBERON_0010314","structure with developmental contribution from neural crest")</f>
        <v/>
      </c>
      <c r="B6411" t="inlineStr">
        <is>
          <t>&lt;http://purl.obolibrary.org/obo/UBERON_0010314&gt;</t>
        </is>
      </c>
      <c r="C6411" t="inlineStr">
        <is>
          <t>mantle zone of r10Lim</t>
        </is>
      </c>
      <c r="D6411" t="inlineStr">
        <is>
          <t>&lt;http://purl.obolibrary.org/obo/DMBA_17558&gt;</t>
        </is>
      </c>
    </row>
    <row r="6412">
      <c r="A6412">
        <f>HYPERLINK("https://www.ebi.ac.uk/ols/ontologies/uberon/terms?iri=http://purl.obolibrary.org/obo/UBERON_0010314","structure with developmental contribution from neural crest")</f>
        <v/>
      </c>
      <c r="B6412" t="inlineStr">
        <is>
          <t>&lt;http://purl.obolibrary.org/obo/UBERON_0010314&gt;</t>
        </is>
      </c>
      <c r="C6412" t="inlineStr">
        <is>
          <t>r10 part of ventral parvicellular reticular formation</t>
        </is>
      </c>
      <c r="D6412" t="inlineStr">
        <is>
          <t>&lt;http://purl.obolibrary.org/obo/DMBA_17559&gt;</t>
        </is>
      </c>
    </row>
    <row r="6413">
      <c r="A6413">
        <f>HYPERLINK("https://www.ebi.ac.uk/ols/ontologies/uberon/terms?iri=http://purl.obolibrary.org/obo/UBERON_0010314","structure with developmental contribution from neural crest")</f>
        <v/>
      </c>
      <c r="B6413" t="inlineStr">
        <is>
          <t>&lt;http://purl.obolibrary.org/obo/UBERON_0010314&gt;</t>
        </is>
      </c>
      <c r="C6413" t="inlineStr">
        <is>
          <t>r10 part of vagal motor nucleus</t>
        </is>
      </c>
      <c r="D6413" t="inlineStr">
        <is>
          <t>&lt;http://purl.obolibrary.org/obo/DMBA_17560&gt;</t>
        </is>
      </c>
    </row>
    <row r="6414">
      <c r="A6414">
        <f>HYPERLINK("https://www.ebi.ac.uk/ols/ontologies/uberon/terms?iri=http://purl.obolibrary.org/obo/UBERON_0010314","structure with developmental contribution from neural crest")</f>
        <v/>
      </c>
      <c r="B6414" t="inlineStr">
        <is>
          <t>&lt;http://purl.obolibrary.org/obo/UBERON_0010314&gt;</t>
        </is>
      </c>
      <c r="C6414" t="inlineStr">
        <is>
          <t>r10 portion of ambiguous motor nucleus</t>
        </is>
      </c>
      <c r="D6414" t="inlineStr">
        <is>
          <t>&lt;http://purl.obolibrary.org/obo/DMBA_17561&gt;</t>
        </is>
      </c>
    </row>
    <row r="6415">
      <c r="A6415">
        <f>HYPERLINK("https://www.ebi.ac.uk/ols/ontologies/uberon/terms?iri=http://purl.obolibrary.org/obo/UBERON_0010314","structure with developmental contribution from neural crest")</f>
        <v/>
      </c>
      <c r="B6415" t="inlineStr">
        <is>
          <t>&lt;http://purl.obolibrary.org/obo/UBERON_0010314&gt;</t>
        </is>
      </c>
      <c r="C6415" t="inlineStr">
        <is>
          <t>r10 basal plate</t>
        </is>
      </c>
      <c r="D6415" t="inlineStr">
        <is>
          <t>&lt;http://purl.obolibrary.org/obo/DMBA_17562&gt;</t>
        </is>
      </c>
    </row>
    <row r="6416">
      <c r="A6416">
        <f>HYPERLINK("https://www.ebi.ac.uk/ols/ontologies/uberon/terms?iri=http://purl.obolibrary.org/obo/UBERON_0010314","structure with developmental contribution from neural crest")</f>
        <v/>
      </c>
      <c r="B6416" t="inlineStr">
        <is>
          <t>&lt;http://purl.obolibrary.org/obo/UBERON_0010314&gt;</t>
        </is>
      </c>
      <c r="C6416" t="inlineStr">
        <is>
          <t>lateral part of r10B</t>
        </is>
      </c>
      <c r="D6416" t="inlineStr">
        <is>
          <t>&lt;http://purl.obolibrary.org/obo/DMBA_17563&gt;</t>
        </is>
      </c>
    </row>
    <row r="6417">
      <c r="A6417">
        <f>HYPERLINK("https://www.ebi.ac.uk/ols/ontologies/uberon/terms?iri=http://purl.obolibrary.org/obo/UBERON_0010314","structure with developmental contribution from neural crest")</f>
        <v/>
      </c>
      <c r="B6417" t="inlineStr">
        <is>
          <t>&lt;http://purl.obolibrary.org/obo/UBERON_0010314&gt;</t>
        </is>
      </c>
      <c r="C6417" t="inlineStr">
        <is>
          <t>ventricular zone of r10BL</t>
        </is>
      </c>
      <c r="D6417" t="inlineStr">
        <is>
          <t>&lt;http://purl.obolibrary.org/obo/DMBA_17564&gt;</t>
        </is>
      </c>
    </row>
    <row r="6418">
      <c r="A6418">
        <f>HYPERLINK("https://www.ebi.ac.uk/ols/ontologies/uberon/terms?iri=http://purl.obolibrary.org/obo/UBERON_0010314","structure with developmental contribution from neural crest")</f>
        <v/>
      </c>
      <c r="B6418" t="inlineStr">
        <is>
          <t>&lt;http://purl.obolibrary.org/obo/UBERON_0010314&gt;</t>
        </is>
      </c>
      <c r="C6418" t="inlineStr">
        <is>
          <t>mantle zone of r10BL</t>
        </is>
      </c>
      <c r="D6418" t="inlineStr">
        <is>
          <t>&lt;http://purl.obolibrary.org/obo/DMBA_17565&gt;</t>
        </is>
      </c>
    </row>
    <row r="6419">
      <c r="A6419">
        <f>HYPERLINK("https://www.ebi.ac.uk/ols/ontologies/uberon/terms?iri=http://purl.obolibrary.org/obo/UBERON_0010314","structure with developmental contribution from neural crest")</f>
        <v/>
      </c>
      <c r="B6419" t="inlineStr">
        <is>
          <t>&lt;http://purl.obolibrary.org/obo/UBERON_0010314&gt;</t>
        </is>
      </c>
      <c r="C6419" t="inlineStr">
        <is>
          <t>periventricular stratum of r10BL</t>
        </is>
      </c>
      <c r="D6419" t="inlineStr">
        <is>
          <t>&lt;http://purl.obolibrary.org/obo/DMBA_17566&gt;</t>
        </is>
      </c>
    </row>
    <row r="6420">
      <c r="A6420">
        <f>HYPERLINK("https://www.ebi.ac.uk/ols/ontologies/uberon/terms?iri=http://purl.obolibrary.org/obo/UBERON_0010314","structure with developmental contribution from neural crest")</f>
        <v/>
      </c>
      <c r="B6420" t="inlineStr">
        <is>
          <t>&lt;http://purl.obolibrary.org/obo/UBERON_0010314&gt;</t>
        </is>
      </c>
      <c r="C6420" t="inlineStr">
        <is>
          <t>r10 part of the basolateral intermediate zone</t>
        </is>
      </c>
      <c r="D6420" t="inlineStr">
        <is>
          <t>&lt;http://purl.obolibrary.org/obo/DMBA_17567&gt;</t>
        </is>
      </c>
    </row>
    <row r="6421">
      <c r="A6421">
        <f>HYPERLINK("https://www.ebi.ac.uk/ols/ontologies/uberon/terms?iri=http://purl.obolibrary.org/obo/UBERON_0010314","structure with developmental contribution from neural crest")</f>
        <v/>
      </c>
      <c r="B6421" t="inlineStr">
        <is>
          <t>&lt;http://purl.obolibrary.org/obo/UBERON_0010314&gt;</t>
        </is>
      </c>
      <c r="C6421" t="inlineStr">
        <is>
          <t>intermediate stratum of r10BL</t>
        </is>
      </c>
      <c r="D6421" t="inlineStr">
        <is>
          <t>&lt;http://purl.obolibrary.org/obo/DMBA_17568&gt;</t>
        </is>
      </c>
    </row>
    <row r="6422">
      <c r="A6422">
        <f>HYPERLINK("https://www.ebi.ac.uk/ols/ontologies/uberon/terms?iri=http://purl.obolibrary.org/obo/UBERON_0010314","structure with developmental contribution from neural crest")</f>
        <v/>
      </c>
      <c r="B6422" t="inlineStr">
        <is>
          <t>&lt;http://purl.obolibrary.org/obo/UBERON_0010314&gt;</t>
        </is>
      </c>
      <c r="C6422" t="inlineStr">
        <is>
          <t>r10 part of basolateral reticular formation</t>
        </is>
      </c>
      <c r="D6422" t="inlineStr">
        <is>
          <t>&lt;http://purl.obolibrary.org/obo/DMBA_17569&gt;</t>
        </is>
      </c>
    </row>
    <row r="6423">
      <c r="A6423">
        <f>HYPERLINK("https://www.ebi.ac.uk/ols/ontologies/uberon/terms?iri=http://purl.obolibrary.org/obo/UBERON_0010314","structure with developmental contribution from neural crest")</f>
        <v/>
      </c>
      <c r="B6423" t="inlineStr">
        <is>
          <t>&lt;http://purl.obolibrary.org/obo/UBERON_0010314&gt;</t>
        </is>
      </c>
      <c r="C6423" t="inlineStr">
        <is>
          <t>superficial stratum of r10BL</t>
        </is>
      </c>
      <c r="D6423" t="inlineStr">
        <is>
          <t>&lt;http://purl.obolibrary.org/obo/DMBA_17570&gt;</t>
        </is>
      </c>
    </row>
    <row r="6424">
      <c r="A6424">
        <f>HYPERLINK("https://www.ebi.ac.uk/ols/ontologies/uberon/terms?iri=http://purl.obolibrary.org/obo/UBERON_0010314","structure with developmental contribution from neural crest")</f>
        <v/>
      </c>
      <c r="B6424" t="inlineStr">
        <is>
          <t>&lt;http://purl.obolibrary.org/obo/UBERON_0010314&gt;</t>
        </is>
      </c>
      <c r="C6424" t="inlineStr">
        <is>
          <t>intermediate part of r10B</t>
        </is>
      </c>
      <c r="D6424" t="inlineStr">
        <is>
          <t>&lt;http://purl.obolibrary.org/obo/DMBA_17571&gt;</t>
        </is>
      </c>
    </row>
    <row r="6425">
      <c r="A6425">
        <f>HYPERLINK("https://www.ebi.ac.uk/ols/ontologies/uberon/terms?iri=http://purl.obolibrary.org/obo/UBERON_0010314","structure with developmental contribution from neural crest")</f>
        <v/>
      </c>
      <c r="B6425" t="inlineStr">
        <is>
          <t>&lt;http://purl.obolibrary.org/obo/UBERON_0010314&gt;</t>
        </is>
      </c>
      <c r="C6425" t="inlineStr">
        <is>
          <t>ventricular zone of r10BI</t>
        </is>
      </c>
      <c r="D6425" t="inlineStr">
        <is>
          <t>&lt;http://purl.obolibrary.org/obo/DMBA_17572&gt;</t>
        </is>
      </c>
    </row>
    <row r="6426">
      <c r="A6426">
        <f>HYPERLINK("https://www.ebi.ac.uk/ols/ontologies/uberon/terms?iri=http://purl.obolibrary.org/obo/UBERON_0010314","structure with developmental contribution from neural crest")</f>
        <v/>
      </c>
      <c r="B6426" t="inlineStr">
        <is>
          <t>&lt;http://purl.obolibrary.org/obo/UBERON_0010314&gt;</t>
        </is>
      </c>
      <c r="C6426" t="inlineStr">
        <is>
          <t>mantle zone of r10BI</t>
        </is>
      </c>
      <c r="D6426" t="inlineStr">
        <is>
          <t>&lt;http://purl.obolibrary.org/obo/DMBA_17573&gt;</t>
        </is>
      </c>
    </row>
    <row r="6427">
      <c r="A6427">
        <f>HYPERLINK("https://www.ebi.ac.uk/ols/ontologies/uberon/terms?iri=http://purl.obolibrary.org/obo/UBERON_0010314","structure with developmental contribution from neural crest")</f>
        <v/>
      </c>
      <c r="B6427" t="inlineStr">
        <is>
          <t>&lt;http://purl.obolibrary.org/obo/UBERON_0010314&gt;</t>
        </is>
      </c>
      <c r="C6427" t="inlineStr">
        <is>
          <t>periventricular stratum of r10BI</t>
        </is>
      </c>
      <c r="D6427" t="inlineStr">
        <is>
          <t>&lt;http://purl.obolibrary.org/obo/DMBA_17574&gt;</t>
        </is>
      </c>
    </row>
    <row r="6428">
      <c r="A6428">
        <f>HYPERLINK("https://www.ebi.ac.uk/ols/ontologies/uberon/terms?iri=http://purl.obolibrary.org/obo/UBERON_0010314","structure with developmental contribution from neural crest")</f>
        <v/>
      </c>
      <c r="B6428" t="inlineStr">
        <is>
          <t>&lt;http://purl.obolibrary.org/obo/UBERON_0010314&gt;</t>
        </is>
      </c>
      <c r="C6428" t="inlineStr">
        <is>
          <t>r10 part of nucleus intercalatus Staderini</t>
        </is>
      </c>
      <c r="D6428" t="inlineStr">
        <is>
          <t>&lt;http://purl.obolibrary.org/obo/DMBA_17575&gt;</t>
        </is>
      </c>
    </row>
    <row r="6429">
      <c r="A6429">
        <f>HYPERLINK("https://www.ebi.ac.uk/ols/ontologies/uberon/terms?iri=http://purl.obolibrary.org/obo/UBERON_0010314","structure with developmental contribution from neural crest")</f>
        <v/>
      </c>
      <c r="B6429" t="inlineStr">
        <is>
          <t>&lt;http://purl.obolibrary.org/obo/UBERON_0010314&gt;</t>
        </is>
      </c>
      <c r="C6429" t="inlineStr">
        <is>
          <t>r10 part of basointermediate intermediate zone</t>
        </is>
      </c>
      <c r="D6429" t="inlineStr">
        <is>
          <t>&lt;http://purl.obolibrary.org/obo/DMBA_17576&gt;</t>
        </is>
      </c>
    </row>
    <row r="6430">
      <c r="A6430">
        <f>HYPERLINK("https://www.ebi.ac.uk/ols/ontologies/uberon/terms?iri=http://purl.obolibrary.org/obo/UBERON_0010314","structure with developmental contribution from neural crest")</f>
        <v/>
      </c>
      <c r="B6430" t="inlineStr">
        <is>
          <t>&lt;http://purl.obolibrary.org/obo/UBERON_0010314&gt;</t>
        </is>
      </c>
      <c r="C6430" t="inlineStr">
        <is>
          <t>intermediate stratum of r10BI</t>
        </is>
      </c>
      <c r="D6430" t="inlineStr">
        <is>
          <t>&lt;http://purl.obolibrary.org/obo/DMBA_17577&gt;</t>
        </is>
      </c>
    </row>
    <row r="6431">
      <c r="A6431">
        <f>HYPERLINK("https://www.ebi.ac.uk/ols/ontologies/uberon/terms?iri=http://purl.obolibrary.org/obo/UBERON_0010314","structure with developmental contribution from neural crest")</f>
        <v/>
      </c>
      <c r="B6431" t="inlineStr">
        <is>
          <t>&lt;http://purl.obolibrary.org/obo/UBERON_0010314&gt;</t>
        </is>
      </c>
      <c r="C6431" t="inlineStr">
        <is>
          <t>r10 part of accessory motor nucleus</t>
        </is>
      </c>
      <c r="D6431" t="inlineStr">
        <is>
          <t>&lt;http://purl.obolibrary.org/obo/DMBA_17578&gt;</t>
        </is>
      </c>
    </row>
    <row r="6432">
      <c r="A6432">
        <f>HYPERLINK("https://www.ebi.ac.uk/ols/ontologies/uberon/terms?iri=http://purl.obolibrary.org/obo/UBERON_0010314","structure with developmental contribution from neural crest")</f>
        <v/>
      </c>
      <c r="B6432" t="inlineStr">
        <is>
          <t>&lt;http://purl.obolibrary.org/obo/UBERON_0010314&gt;</t>
        </is>
      </c>
      <c r="C6432" t="inlineStr">
        <is>
          <t>r10 part of basointermediate reticular formation</t>
        </is>
      </c>
      <c r="D6432" t="inlineStr">
        <is>
          <t>&lt;http://purl.obolibrary.org/obo/DMBA_17579&gt;</t>
        </is>
      </c>
    </row>
    <row r="6433">
      <c r="A6433">
        <f>HYPERLINK("https://www.ebi.ac.uk/ols/ontologies/uberon/terms?iri=http://purl.obolibrary.org/obo/UBERON_0010314","structure with developmental contribution from neural crest")</f>
        <v/>
      </c>
      <c r="B6433" t="inlineStr">
        <is>
          <t>&lt;http://purl.obolibrary.org/obo/UBERON_0010314&gt;</t>
        </is>
      </c>
      <c r="C6433" t="inlineStr">
        <is>
          <t>superficial stratum of r10BI</t>
        </is>
      </c>
      <c r="D6433" t="inlineStr">
        <is>
          <t>&lt;http://purl.obolibrary.org/obo/DMBA_17580&gt;</t>
        </is>
      </c>
    </row>
    <row r="6434">
      <c r="A6434">
        <f>HYPERLINK("https://www.ebi.ac.uk/ols/ontologies/uberon/terms?iri=http://purl.obolibrary.org/obo/UBERON_0010314","structure with developmental contribution from neural crest")</f>
        <v/>
      </c>
      <c r="B6434" t="inlineStr">
        <is>
          <t>&lt;http://purl.obolibrary.org/obo/UBERON_0010314&gt;</t>
        </is>
      </c>
      <c r="C6434" t="inlineStr">
        <is>
          <t>medial part of r10B</t>
        </is>
      </c>
      <c r="D6434" t="inlineStr">
        <is>
          <t>&lt;http://purl.obolibrary.org/obo/DMBA_17581&gt;</t>
        </is>
      </c>
    </row>
    <row r="6435">
      <c r="A6435">
        <f>HYPERLINK("https://www.ebi.ac.uk/ols/ontologies/uberon/terms?iri=http://purl.obolibrary.org/obo/UBERON_0010314","structure with developmental contribution from neural crest")</f>
        <v/>
      </c>
      <c r="B6435" t="inlineStr">
        <is>
          <t>&lt;http://purl.obolibrary.org/obo/UBERON_0010314&gt;</t>
        </is>
      </c>
      <c r="C6435" t="inlineStr">
        <is>
          <t>ventricular zone of r10BM</t>
        </is>
      </c>
      <c r="D6435" t="inlineStr">
        <is>
          <t>&lt;http://purl.obolibrary.org/obo/DMBA_17582&gt;</t>
        </is>
      </c>
    </row>
    <row r="6436">
      <c r="A6436">
        <f>HYPERLINK("https://www.ebi.ac.uk/ols/ontologies/uberon/terms?iri=http://purl.obolibrary.org/obo/UBERON_0010314","structure with developmental contribution from neural crest")</f>
        <v/>
      </c>
      <c r="B6436" t="inlineStr">
        <is>
          <t>&lt;http://purl.obolibrary.org/obo/UBERON_0010314&gt;</t>
        </is>
      </c>
      <c r="C6436" t="inlineStr">
        <is>
          <t>mantle zone of r10BM</t>
        </is>
      </c>
      <c r="D6436" t="inlineStr">
        <is>
          <t>&lt;http://purl.obolibrary.org/obo/DMBA_17583&gt;</t>
        </is>
      </c>
    </row>
    <row r="6437">
      <c r="A6437">
        <f>HYPERLINK("https://www.ebi.ac.uk/ols/ontologies/uberon/terms?iri=http://purl.obolibrary.org/obo/UBERON_0010314","structure with developmental contribution from neural crest")</f>
        <v/>
      </c>
      <c r="B6437" t="inlineStr">
        <is>
          <t>&lt;http://purl.obolibrary.org/obo/UBERON_0010314&gt;</t>
        </is>
      </c>
      <c r="C6437" t="inlineStr">
        <is>
          <t>periventricular stratum of r10BM</t>
        </is>
      </c>
      <c r="D6437" t="inlineStr">
        <is>
          <t>&lt;http://purl.obolibrary.org/obo/DMBA_17584&gt;</t>
        </is>
      </c>
    </row>
    <row r="6438">
      <c r="A6438">
        <f>HYPERLINK("https://www.ebi.ac.uk/ols/ontologies/uberon/terms?iri=http://purl.obolibrary.org/obo/UBERON_0010314","structure with developmental contribution from neural crest")</f>
        <v/>
      </c>
      <c r="B6438" t="inlineStr">
        <is>
          <t>&lt;http://purl.obolibrary.org/obo/UBERON_0010314&gt;</t>
        </is>
      </c>
      <c r="C6438" t="inlineStr">
        <is>
          <t>r10 portion of the hypoglossal motor nucleus</t>
        </is>
      </c>
      <c r="D6438" t="inlineStr">
        <is>
          <t>&lt;http://purl.obolibrary.org/obo/DMBA_17585&gt;</t>
        </is>
      </c>
    </row>
    <row r="6439">
      <c r="A6439">
        <f>HYPERLINK("https://www.ebi.ac.uk/ols/ontologies/uberon/terms?iri=http://purl.obolibrary.org/obo/UBERON_0010314","structure with developmental contribution from neural crest")</f>
        <v/>
      </c>
      <c r="B6439" t="inlineStr">
        <is>
          <t>&lt;http://purl.obolibrary.org/obo/UBERON_0010314&gt;</t>
        </is>
      </c>
      <c r="C6439" t="inlineStr">
        <is>
          <t>r10 part of nucleus of Roller</t>
        </is>
      </c>
      <c r="D6439" t="inlineStr">
        <is>
          <t>&lt;http://purl.obolibrary.org/obo/DMBA_17586&gt;</t>
        </is>
      </c>
    </row>
    <row r="6440">
      <c r="A6440">
        <f>HYPERLINK("https://www.ebi.ac.uk/ols/ontologies/uberon/terms?iri=http://purl.obolibrary.org/obo/UBERON_0010314","structure with developmental contribution from neural crest")</f>
        <v/>
      </c>
      <c r="B6440" t="inlineStr">
        <is>
          <t>&lt;http://purl.obolibrary.org/obo/UBERON_0010314&gt;</t>
        </is>
      </c>
      <c r="C6440" t="inlineStr">
        <is>
          <t>intermediate stratum of r10BM</t>
        </is>
      </c>
      <c r="D6440" t="inlineStr">
        <is>
          <t>&lt;http://purl.obolibrary.org/obo/DMBA_17587&gt;</t>
        </is>
      </c>
    </row>
    <row r="6441">
      <c r="A6441">
        <f>HYPERLINK("https://www.ebi.ac.uk/ols/ontologies/uberon/terms?iri=http://purl.obolibrary.org/obo/UBERON_0010314","structure with developmental contribution from neural crest")</f>
        <v/>
      </c>
      <c r="B6441" t="inlineStr">
        <is>
          <t>&lt;http://purl.obolibrary.org/obo/UBERON_0010314&gt;</t>
        </is>
      </c>
      <c r="C6441" t="inlineStr">
        <is>
          <t>r10 raphe obscurus cell population</t>
        </is>
      </c>
      <c r="D6441" t="inlineStr">
        <is>
          <t>&lt;http://purl.obolibrary.org/obo/DMBA_17588&gt;</t>
        </is>
      </c>
    </row>
    <row r="6442">
      <c r="A6442">
        <f>HYPERLINK("https://www.ebi.ac.uk/ols/ontologies/uberon/terms?iri=http://purl.obolibrary.org/obo/UBERON_0010314","structure with developmental contribution from neural crest")</f>
        <v/>
      </c>
      <c r="B6442" t="inlineStr">
        <is>
          <t>&lt;http://purl.obolibrary.org/obo/UBERON_0010314&gt;</t>
        </is>
      </c>
      <c r="C6442" t="inlineStr">
        <is>
          <t>r10 part of basomedial reticular formation</t>
        </is>
      </c>
      <c r="D6442" t="inlineStr">
        <is>
          <t>&lt;http://purl.obolibrary.org/obo/DMBA_17589&gt;</t>
        </is>
      </c>
    </row>
    <row r="6443">
      <c r="A6443">
        <f>HYPERLINK("https://www.ebi.ac.uk/ols/ontologies/uberon/terms?iri=http://purl.obolibrary.org/obo/UBERON_0010314","structure with developmental contribution from neural crest")</f>
        <v/>
      </c>
      <c r="B6443" t="inlineStr">
        <is>
          <t>&lt;http://purl.obolibrary.org/obo/UBERON_0010314&gt;</t>
        </is>
      </c>
      <c r="C6443" t="inlineStr">
        <is>
          <t>r10 part of gigantocellular reticular area</t>
        </is>
      </c>
      <c r="D6443" t="inlineStr">
        <is>
          <t>&lt;http://purl.obolibrary.org/obo/DMBA_17590&gt;</t>
        </is>
      </c>
    </row>
    <row r="6444">
      <c r="A6444">
        <f>HYPERLINK("https://www.ebi.ac.uk/ols/ontologies/uberon/terms?iri=http://purl.obolibrary.org/obo/UBERON_0010314","structure with developmental contribution from neural crest")</f>
        <v/>
      </c>
      <c r="B6444" t="inlineStr">
        <is>
          <t>&lt;http://purl.obolibrary.org/obo/UBERON_0010314&gt;</t>
        </is>
      </c>
      <c r="C6444" t="inlineStr">
        <is>
          <t>r10 part of ventral gigangocellular reticular area</t>
        </is>
      </c>
      <c r="D6444" t="inlineStr">
        <is>
          <t>&lt;http://purl.obolibrary.org/obo/DMBA_17591&gt;</t>
        </is>
      </c>
    </row>
    <row r="6445">
      <c r="A6445">
        <f>HYPERLINK("https://www.ebi.ac.uk/ols/ontologies/uberon/terms?iri=http://purl.obolibrary.org/obo/UBERON_0010314","structure with developmental contribution from neural crest")</f>
        <v/>
      </c>
      <c r="B6445" t="inlineStr">
        <is>
          <t>&lt;http://purl.obolibrary.org/obo/UBERON_0010314&gt;</t>
        </is>
      </c>
      <c r="C6445" t="inlineStr">
        <is>
          <t>superficial stratum of r10BM</t>
        </is>
      </c>
      <c r="D6445" t="inlineStr">
        <is>
          <t>&lt;http://purl.obolibrary.org/obo/DMBA_17592&gt;</t>
        </is>
      </c>
    </row>
    <row r="6446">
      <c r="A6446">
        <f>HYPERLINK("https://www.ebi.ac.uk/ols/ontologies/uberon/terms?iri=http://purl.obolibrary.org/obo/UBERON_0010314","structure with developmental contribution from neural crest")</f>
        <v/>
      </c>
      <c r="B6446" t="inlineStr">
        <is>
          <t>&lt;http://purl.obolibrary.org/obo/UBERON_0010314&gt;</t>
        </is>
      </c>
      <c r="C6446" t="inlineStr">
        <is>
          <t>r10 raphe pallidus cell population</t>
        </is>
      </c>
      <c r="D6446" t="inlineStr">
        <is>
          <t>&lt;http://purl.obolibrary.org/obo/DMBA_17593&gt;</t>
        </is>
      </c>
    </row>
    <row r="6447">
      <c r="A6447">
        <f>HYPERLINK("https://www.ebi.ac.uk/ols/ontologies/uberon/terms?iri=http://purl.obolibrary.org/obo/UBERON_0010314","structure with developmental contribution from neural crest")</f>
        <v/>
      </c>
      <c r="B6447" t="inlineStr">
        <is>
          <t>&lt;http://purl.obolibrary.org/obo/UBERON_0010314&gt;</t>
        </is>
      </c>
      <c r="C6447" t="inlineStr">
        <is>
          <t>r10 part of the inferior olive</t>
        </is>
      </c>
      <c r="D6447" t="inlineStr">
        <is>
          <t>&lt;http://purl.obolibrary.org/obo/DMBA_17594&gt;</t>
        </is>
      </c>
    </row>
    <row r="6448">
      <c r="A6448">
        <f>HYPERLINK("https://www.ebi.ac.uk/ols/ontologies/uberon/terms?iri=http://purl.obolibrary.org/obo/UBERON_0010314","structure with developmental contribution from neural crest")</f>
        <v/>
      </c>
      <c r="B6448" t="inlineStr">
        <is>
          <t>&lt;http://purl.obolibrary.org/obo/UBERON_0010314&gt;</t>
        </is>
      </c>
      <c r="C6448" t="inlineStr">
        <is>
          <t>r10 floor plate</t>
        </is>
      </c>
      <c r="D6448" t="inlineStr">
        <is>
          <t>&lt;http://purl.obolibrary.org/obo/DMBA_17595&gt;</t>
        </is>
      </c>
    </row>
    <row r="6449">
      <c r="A6449">
        <f>HYPERLINK("https://www.ebi.ac.uk/ols/ontologies/uberon/terms?iri=http://purl.obolibrary.org/obo/UBERON_0010314","structure with developmental contribution from neural crest")</f>
        <v/>
      </c>
      <c r="B6449" t="inlineStr">
        <is>
          <t>&lt;http://purl.obolibrary.org/obo/UBERON_0010314&gt;</t>
        </is>
      </c>
      <c r="C6449" t="inlineStr">
        <is>
          <t>r11 roof plate</t>
        </is>
      </c>
      <c r="D6449" t="inlineStr">
        <is>
          <t>&lt;http://purl.obolibrary.org/obo/DMBA_17597&gt;</t>
        </is>
      </c>
    </row>
    <row r="6450">
      <c r="A6450">
        <f>HYPERLINK("https://www.ebi.ac.uk/ols/ontologies/uberon/terms?iri=http://purl.obolibrary.org/obo/UBERON_0010314","structure with developmental contribution from neural crest")</f>
        <v/>
      </c>
      <c r="B6450" t="inlineStr">
        <is>
          <t>&lt;http://purl.obolibrary.org/obo/UBERON_0010314&gt;</t>
        </is>
      </c>
      <c r="C6450" t="inlineStr">
        <is>
          <t>r11 alar plate</t>
        </is>
      </c>
      <c r="D6450" t="inlineStr">
        <is>
          <t>&lt;http://purl.obolibrary.org/obo/DMBA_17598&gt;</t>
        </is>
      </c>
    </row>
    <row r="6451">
      <c r="A6451">
        <f>HYPERLINK("https://www.ebi.ac.uk/ols/ontologies/uberon/terms?iri=http://purl.obolibrary.org/obo/UBERON_0010314","structure with developmental contribution from neural crest")</f>
        <v/>
      </c>
      <c r="B6451" t="inlineStr">
        <is>
          <t>&lt;http://purl.obolibrary.org/obo/UBERON_0010314&gt;</t>
        </is>
      </c>
      <c r="C6451" t="inlineStr">
        <is>
          <t>r11 part of the vestibular column</t>
        </is>
      </c>
      <c r="D6451" t="inlineStr">
        <is>
          <t>&lt;http://purl.obolibrary.org/obo/DMBA_17599&gt;</t>
        </is>
      </c>
    </row>
    <row r="6452">
      <c r="A6452">
        <f>HYPERLINK("https://www.ebi.ac.uk/ols/ontologies/uberon/terms?iri=http://purl.obolibrary.org/obo/UBERON_0010314","structure with developmental contribution from neural crest")</f>
        <v/>
      </c>
      <c r="B6452" t="inlineStr">
        <is>
          <t>&lt;http://purl.obolibrary.org/obo/UBERON_0010314&gt;</t>
        </is>
      </c>
      <c r="C6452" t="inlineStr">
        <is>
          <t>ventricular zone of r11Ve</t>
        </is>
      </c>
      <c r="D6452" t="inlineStr">
        <is>
          <t>&lt;http://purl.obolibrary.org/obo/DMBA_17600&gt;</t>
        </is>
      </c>
    </row>
    <row r="6453">
      <c r="A6453">
        <f>HYPERLINK("https://www.ebi.ac.uk/ols/ontologies/uberon/terms?iri=http://purl.obolibrary.org/obo/UBERON_0010314","structure with developmental contribution from neural crest")</f>
        <v/>
      </c>
      <c r="B6453" t="inlineStr">
        <is>
          <t>&lt;http://purl.obolibrary.org/obo/UBERON_0010314&gt;</t>
        </is>
      </c>
      <c r="C6453" t="inlineStr">
        <is>
          <t>mantle zone of r11Ve</t>
        </is>
      </c>
      <c r="D6453" t="inlineStr">
        <is>
          <t>&lt;http://purl.obolibrary.org/obo/DMBA_17601&gt;</t>
        </is>
      </c>
    </row>
    <row r="6454">
      <c r="A6454">
        <f>HYPERLINK("https://www.ebi.ac.uk/ols/ontologies/uberon/terms?iri=http://purl.obolibrary.org/obo/UBERON_0010314","structure with developmental contribution from neural crest")</f>
        <v/>
      </c>
      <c r="B6454" t="inlineStr">
        <is>
          <t>&lt;http://purl.obolibrary.org/obo/UBERON_0010314&gt;</t>
        </is>
      </c>
      <c r="C6454" t="inlineStr">
        <is>
          <t>r11 part of the external uneate nucleus</t>
        </is>
      </c>
      <c r="D6454" t="inlineStr">
        <is>
          <t>&lt;http://purl.obolibrary.org/obo/DMBA_17602&gt;</t>
        </is>
      </c>
    </row>
    <row r="6455">
      <c r="A6455">
        <f>HYPERLINK("https://www.ebi.ac.uk/ols/ontologies/uberon/terms?iri=http://purl.obolibrary.org/obo/UBERON_0010314","structure with developmental contribution from neural crest")</f>
        <v/>
      </c>
      <c r="B6455" t="inlineStr">
        <is>
          <t>&lt;http://purl.obolibrary.org/obo/UBERON_0010314&gt;</t>
        </is>
      </c>
      <c r="C6455" t="inlineStr">
        <is>
          <t>r11 part of the trigeminal column</t>
        </is>
      </c>
      <c r="D6455" t="inlineStr">
        <is>
          <t>&lt;http://purl.obolibrary.org/obo/DMBA_17603&gt;</t>
        </is>
      </c>
    </row>
    <row r="6456">
      <c r="A6456">
        <f>HYPERLINK("https://www.ebi.ac.uk/ols/ontologies/uberon/terms?iri=http://purl.obolibrary.org/obo/UBERON_0010314","structure with developmental contribution from neural crest")</f>
        <v/>
      </c>
      <c r="B6456" t="inlineStr">
        <is>
          <t>&lt;http://purl.obolibrary.org/obo/UBERON_0010314&gt;</t>
        </is>
      </c>
      <c r="C6456" t="inlineStr">
        <is>
          <t>ventricular zone of r11Tr</t>
        </is>
      </c>
      <c r="D6456" t="inlineStr">
        <is>
          <t>&lt;http://purl.obolibrary.org/obo/DMBA_17604&gt;</t>
        </is>
      </c>
    </row>
    <row r="6457">
      <c r="A6457">
        <f>HYPERLINK("https://www.ebi.ac.uk/ols/ontologies/uberon/terms?iri=http://purl.obolibrary.org/obo/UBERON_0010314","structure with developmental contribution from neural crest")</f>
        <v/>
      </c>
      <c r="B6457" t="inlineStr">
        <is>
          <t>&lt;http://purl.obolibrary.org/obo/UBERON_0010314&gt;</t>
        </is>
      </c>
      <c r="C6457" t="inlineStr">
        <is>
          <t>mantle zone of r11Tr</t>
        </is>
      </c>
      <c r="D6457" t="inlineStr">
        <is>
          <t>&lt;http://purl.obolibrary.org/obo/DMBA_17605&gt;</t>
        </is>
      </c>
    </row>
    <row r="6458">
      <c r="A6458">
        <f>HYPERLINK("https://www.ebi.ac.uk/ols/ontologies/uberon/terms?iri=http://purl.obolibrary.org/obo/UBERON_0010314","structure with developmental contribution from neural crest")</f>
        <v/>
      </c>
      <c r="B6458" t="inlineStr">
        <is>
          <t>&lt;http://purl.obolibrary.org/obo/UBERON_0010314&gt;</t>
        </is>
      </c>
      <c r="C6458" t="inlineStr">
        <is>
          <t>r11 part of spinal trigeminal nucleus, caudal part</t>
        </is>
      </c>
      <c r="D6458" t="inlineStr">
        <is>
          <t>&lt;http://purl.obolibrary.org/obo/DMBA_17606&gt;</t>
        </is>
      </c>
    </row>
    <row r="6459">
      <c r="A6459">
        <f>HYPERLINK("https://www.ebi.ac.uk/ols/ontologies/uberon/terms?iri=http://purl.obolibrary.org/obo/UBERON_0010314","structure with developmental contribution from neural crest")</f>
        <v/>
      </c>
      <c r="B6459" t="inlineStr">
        <is>
          <t>&lt;http://purl.obolibrary.org/obo/UBERON_0010314&gt;</t>
        </is>
      </c>
      <c r="C6459" t="inlineStr">
        <is>
          <t>r11 part of trigeminal transition zone</t>
        </is>
      </c>
      <c r="D6459" t="inlineStr">
        <is>
          <t>&lt;http://purl.obolibrary.org/obo/DMBA_17607&gt;</t>
        </is>
      </c>
    </row>
    <row r="6460">
      <c r="A6460">
        <f>HYPERLINK("https://www.ebi.ac.uk/ols/ontologies/uberon/terms?iri=http://purl.obolibrary.org/obo/UBERON_0010314","structure with developmental contribution from neural crest")</f>
        <v/>
      </c>
      <c r="B6460" t="inlineStr">
        <is>
          <t>&lt;http://purl.obolibrary.org/obo/UBERON_0010314&gt;</t>
        </is>
      </c>
      <c r="C6460" t="inlineStr">
        <is>
          <t>r11 part of solitary complex</t>
        </is>
      </c>
      <c r="D6460" t="inlineStr">
        <is>
          <t>&lt;http://purl.obolibrary.org/obo/DMBA_17608&gt;</t>
        </is>
      </c>
    </row>
    <row r="6461">
      <c r="A6461">
        <f>HYPERLINK("https://www.ebi.ac.uk/ols/ontologies/uberon/terms?iri=http://purl.obolibrary.org/obo/UBERON_0010314","structure with developmental contribution from neural crest")</f>
        <v/>
      </c>
      <c r="B6461" t="inlineStr">
        <is>
          <t>&lt;http://purl.obolibrary.org/obo/UBERON_0010314&gt;</t>
        </is>
      </c>
      <c r="C6461" t="inlineStr">
        <is>
          <t>r11 part of nucleus gracilis</t>
        </is>
      </c>
      <c r="D6461" t="inlineStr">
        <is>
          <t>&lt;http://purl.obolibrary.org/obo/DMBA_17609&gt;</t>
        </is>
      </c>
    </row>
    <row r="6462">
      <c r="A6462">
        <f>HYPERLINK("https://www.ebi.ac.uk/ols/ontologies/uberon/terms?iri=http://purl.obolibrary.org/obo/UBERON_0010314","structure with developmental contribution from neural crest")</f>
        <v/>
      </c>
      <c r="B6462" t="inlineStr">
        <is>
          <t>&lt;http://purl.obolibrary.org/obo/UBERON_0010314&gt;</t>
        </is>
      </c>
      <c r="C6462" t="inlineStr">
        <is>
          <t>r11 part of nucleus cuneatus</t>
        </is>
      </c>
      <c r="D6462" t="inlineStr">
        <is>
          <t>&lt;http://purl.obolibrary.org/obo/DMBA_17610&gt;</t>
        </is>
      </c>
    </row>
    <row r="6463">
      <c r="A6463">
        <f>HYPERLINK("https://www.ebi.ac.uk/ols/ontologies/uberon/terms?iri=http://purl.obolibrary.org/obo/UBERON_0010314","structure with developmental contribution from neural crest")</f>
        <v/>
      </c>
      <c r="B6463" t="inlineStr">
        <is>
          <t>&lt;http://purl.obolibrary.org/obo/UBERON_0010314&gt;</t>
        </is>
      </c>
      <c r="C6463" t="inlineStr">
        <is>
          <t>r11 part of dorsal parvicellular reticular formation</t>
        </is>
      </c>
      <c r="D6463" t="inlineStr">
        <is>
          <t>&lt;http://purl.obolibrary.org/obo/DMBA_17611&gt;</t>
        </is>
      </c>
    </row>
    <row r="6464">
      <c r="A6464">
        <f>HYPERLINK("https://www.ebi.ac.uk/ols/ontologies/uberon/terms?iri=http://purl.obolibrary.org/obo/UBERON_0010314","structure with developmental contribution from neural crest")</f>
        <v/>
      </c>
      <c r="B6464" t="inlineStr">
        <is>
          <t>&lt;http://purl.obolibrary.org/obo/UBERON_0010314&gt;</t>
        </is>
      </c>
      <c r="C6464" t="inlineStr">
        <is>
          <t>liminal part of the r11 alar plate</t>
        </is>
      </c>
      <c r="D6464" t="inlineStr">
        <is>
          <t>&lt;http://purl.obolibrary.org/obo/DMBA_17612&gt;</t>
        </is>
      </c>
    </row>
    <row r="6465">
      <c r="A6465">
        <f>HYPERLINK("https://www.ebi.ac.uk/ols/ontologies/uberon/terms?iri=http://purl.obolibrary.org/obo/UBERON_0010314","structure with developmental contribution from neural crest")</f>
        <v/>
      </c>
      <c r="B6465" t="inlineStr">
        <is>
          <t>&lt;http://purl.obolibrary.org/obo/UBERON_0010314&gt;</t>
        </is>
      </c>
      <c r="C6465" t="inlineStr">
        <is>
          <t>ventricular zone of r11Lim</t>
        </is>
      </c>
      <c r="D6465" t="inlineStr">
        <is>
          <t>&lt;http://purl.obolibrary.org/obo/DMBA_17613&gt;</t>
        </is>
      </c>
    </row>
    <row r="6466">
      <c r="A6466">
        <f>HYPERLINK("https://www.ebi.ac.uk/ols/ontologies/uberon/terms?iri=http://purl.obolibrary.org/obo/UBERON_0010314","structure with developmental contribution from neural crest")</f>
        <v/>
      </c>
      <c r="B6466" t="inlineStr">
        <is>
          <t>&lt;http://purl.obolibrary.org/obo/UBERON_0010314&gt;</t>
        </is>
      </c>
      <c r="C6466" t="inlineStr">
        <is>
          <t>mantle zone of r11Lim</t>
        </is>
      </c>
      <c r="D6466" t="inlineStr">
        <is>
          <t>&lt;http://purl.obolibrary.org/obo/DMBA_17614&gt;</t>
        </is>
      </c>
    </row>
    <row r="6467">
      <c r="A6467">
        <f>HYPERLINK("https://www.ebi.ac.uk/ols/ontologies/uberon/terms?iri=http://purl.obolibrary.org/obo/UBERON_0010314","structure with developmental contribution from neural crest")</f>
        <v/>
      </c>
      <c r="B6467" t="inlineStr">
        <is>
          <t>&lt;http://purl.obolibrary.org/obo/UBERON_0010314&gt;</t>
        </is>
      </c>
      <c r="C6467" t="inlineStr">
        <is>
          <t>r11 liminal central gray</t>
        </is>
      </c>
      <c r="D6467" t="inlineStr">
        <is>
          <t>&lt;http://purl.obolibrary.org/obo/DMBA_17615&gt;</t>
        </is>
      </c>
    </row>
    <row r="6468">
      <c r="A6468">
        <f>HYPERLINK("https://www.ebi.ac.uk/ols/ontologies/uberon/terms?iri=http://purl.obolibrary.org/obo/UBERON_0010314","structure with developmental contribution from neural crest")</f>
        <v/>
      </c>
      <c r="B6468" t="inlineStr">
        <is>
          <t>&lt;http://purl.obolibrary.org/obo/UBERON_0010314&gt;</t>
        </is>
      </c>
      <c r="C6468" t="inlineStr">
        <is>
          <t>r11 part of ventral parvicellular reticular formation</t>
        </is>
      </c>
      <c r="D6468" t="inlineStr">
        <is>
          <t>&lt;http://purl.obolibrary.org/obo/DMBA_17616&gt;</t>
        </is>
      </c>
    </row>
    <row r="6469">
      <c r="A6469">
        <f>HYPERLINK("https://www.ebi.ac.uk/ols/ontologies/uberon/terms?iri=http://purl.obolibrary.org/obo/UBERON_0010314","structure with developmental contribution from neural crest")</f>
        <v/>
      </c>
      <c r="B6469" t="inlineStr">
        <is>
          <t>&lt;http://purl.obolibrary.org/obo/UBERON_0010314&gt;</t>
        </is>
      </c>
      <c r="C6469" t="inlineStr">
        <is>
          <t>r11 part of vagal motor nucleus (postmigratory)</t>
        </is>
      </c>
      <c r="D6469" t="inlineStr">
        <is>
          <t>&lt;http://purl.obolibrary.org/obo/DMBA_17617&gt;</t>
        </is>
      </c>
    </row>
    <row r="6470">
      <c r="A6470">
        <f>HYPERLINK("https://www.ebi.ac.uk/ols/ontologies/uberon/terms?iri=http://purl.obolibrary.org/obo/UBERON_0010314","structure with developmental contribution from neural crest")</f>
        <v/>
      </c>
      <c r="B6470" t="inlineStr">
        <is>
          <t>&lt;http://purl.obolibrary.org/obo/UBERON_0010314&gt;</t>
        </is>
      </c>
      <c r="C6470" t="inlineStr">
        <is>
          <t>r11 part of the accessory motor nucleus (postmigratory)</t>
        </is>
      </c>
      <c r="D6470" t="inlineStr">
        <is>
          <t>&lt;http://purl.obolibrary.org/obo/DMBA_17618&gt;</t>
        </is>
      </c>
    </row>
    <row r="6471">
      <c r="A6471">
        <f>HYPERLINK("https://www.ebi.ac.uk/ols/ontologies/uberon/terms?iri=http://purl.obolibrary.org/obo/UBERON_0010314","structure with developmental contribution from neural crest")</f>
        <v/>
      </c>
      <c r="B6471" t="inlineStr">
        <is>
          <t>&lt;http://purl.obolibrary.org/obo/UBERON_0010314&gt;</t>
        </is>
      </c>
      <c r="C6471" t="inlineStr">
        <is>
          <t>r11 part of nucleus ambiguous</t>
        </is>
      </c>
      <c r="D6471" t="inlineStr">
        <is>
          <t>&lt;http://purl.obolibrary.org/obo/DMBA_17619&gt;</t>
        </is>
      </c>
    </row>
    <row r="6472">
      <c r="A6472">
        <f>HYPERLINK("https://www.ebi.ac.uk/ols/ontologies/uberon/terms?iri=http://purl.obolibrary.org/obo/UBERON_0010314","structure with developmental contribution from neural crest")</f>
        <v/>
      </c>
      <c r="B6472" t="inlineStr">
        <is>
          <t>&lt;http://purl.obolibrary.org/obo/UBERON_0010314&gt;</t>
        </is>
      </c>
      <c r="C6472" t="inlineStr">
        <is>
          <t>r11 basal plate</t>
        </is>
      </c>
      <c r="D6472" t="inlineStr">
        <is>
          <t>&lt;http://purl.obolibrary.org/obo/DMBA_17620&gt;</t>
        </is>
      </c>
    </row>
    <row r="6473">
      <c r="A6473">
        <f>HYPERLINK("https://www.ebi.ac.uk/ols/ontologies/uberon/terms?iri=http://purl.obolibrary.org/obo/UBERON_0010314","structure with developmental contribution from neural crest")</f>
        <v/>
      </c>
      <c r="B6473" t="inlineStr">
        <is>
          <t>&lt;http://purl.obolibrary.org/obo/UBERON_0010314&gt;</t>
        </is>
      </c>
      <c r="C6473" t="inlineStr">
        <is>
          <t>lateral part of r11B</t>
        </is>
      </c>
      <c r="D6473" t="inlineStr">
        <is>
          <t>&lt;http://purl.obolibrary.org/obo/DMBA_17621&gt;</t>
        </is>
      </c>
    </row>
    <row r="6474">
      <c r="A6474">
        <f>HYPERLINK("https://www.ebi.ac.uk/ols/ontologies/uberon/terms?iri=http://purl.obolibrary.org/obo/UBERON_0010314","structure with developmental contribution from neural crest")</f>
        <v/>
      </c>
      <c r="B6474" t="inlineStr">
        <is>
          <t>&lt;http://purl.obolibrary.org/obo/UBERON_0010314&gt;</t>
        </is>
      </c>
      <c r="C6474" t="inlineStr">
        <is>
          <t>ventricular zone of r11BL</t>
        </is>
      </c>
      <c r="D6474" t="inlineStr">
        <is>
          <t>&lt;http://purl.obolibrary.org/obo/DMBA_17622&gt;</t>
        </is>
      </c>
    </row>
    <row r="6475">
      <c r="A6475">
        <f>HYPERLINK("https://www.ebi.ac.uk/ols/ontologies/uberon/terms?iri=http://purl.obolibrary.org/obo/UBERON_0010314","structure with developmental contribution from neural crest")</f>
        <v/>
      </c>
      <c r="B6475" t="inlineStr">
        <is>
          <t>&lt;http://purl.obolibrary.org/obo/UBERON_0010314&gt;</t>
        </is>
      </c>
      <c r="C6475" t="inlineStr">
        <is>
          <t>mantle zone of r11BL</t>
        </is>
      </c>
      <c r="D6475" t="inlineStr">
        <is>
          <t>&lt;http://purl.obolibrary.org/obo/DMBA_17623&gt;</t>
        </is>
      </c>
    </row>
    <row r="6476">
      <c r="A6476">
        <f>HYPERLINK("https://www.ebi.ac.uk/ols/ontologies/uberon/terms?iri=http://purl.obolibrary.org/obo/UBERON_0010314","structure with developmental contribution from neural crest")</f>
        <v/>
      </c>
      <c r="B6476" t="inlineStr">
        <is>
          <t>&lt;http://purl.obolibrary.org/obo/UBERON_0010314&gt;</t>
        </is>
      </c>
      <c r="C6476" t="inlineStr">
        <is>
          <t>periventricular stratum of r11BL</t>
        </is>
      </c>
      <c r="D6476" t="inlineStr">
        <is>
          <t>&lt;http://purl.obolibrary.org/obo/DMBA_17624&gt;</t>
        </is>
      </c>
    </row>
    <row r="6477">
      <c r="A6477">
        <f>HYPERLINK("https://www.ebi.ac.uk/ols/ontologies/uberon/terms?iri=http://purl.obolibrary.org/obo/UBERON_0010314","structure with developmental contribution from neural crest")</f>
        <v/>
      </c>
      <c r="B6477" t="inlineStr">
        <is>
          <t>&lt;http://purl.obolibrary.org/obo/UBERON_0010314&gt;</t>
        </is>
      </c>
      <c r="C6477" t="inlineStr">
        <is>
          <t>r11 part of the basolateral intermediate zone</t>
        </is>
      </c>
      <c r="D6477" t="inlineStr">
        <is>
          <t>&lt;http://purl.obolibrary.org/obo/DMBA_17625&gt;</t>
        </is>
      </c>
    </row>
    <row r="6478">
      <c r="A6478">
        <f>HYPERLINK("https://www.ebi.ac.uk/ols/ontologies/uberon/terms?iri=http://purl.obolibrary.org/obo/UBERON_0010314","structure with developmental contribution from neural crest")</f>
        <v/>
      </c>
      <c r="B6478" t="inlineStr">
        <is>
          <t>&lt;http://purl.obolibrary.org/obo/UBERON_0010314&gt;</t>
        </is>
      </c>
      <c r="C6478" t="inlineStr">
        <is>
          <t>intermediate stratum of r11BL</t>
        </is>
      </c>
      <c r="D6478" t="inlineStr">
        <is>
          <t>&lt;http://purl.obolibrary.org/obo/DMBA_17626&gt;</t>
        </is>
      </c>
    </row>
    <row r="6479">
      <c r="A6479">
        <f>HYPERLINK("https://www.ebi.ac.uk/ols/ontologies/uberon/terms?iri=http://purl.obolibrary.org/obo/UBERON_0010314","structure with developmental contribution from neural crest")</f>
        <v/>
      </c>
      <c r="B6479" t="inlineStr">
        <is>
          <t>&lt;http://purl.obolibrary.org/obo/UBERON_0010314&gt;</t>
        </is>
      </c>
      <c r="C6479" t="inlineStr">
        <is>
          <t>r11 part of basolateral reticular formation</t>
        </is>
      </c>
      <c r="D6479" t="inlineStr">
        <is>
          <t>&lt;http://purl.obolibrary.org/obo/DMBA_17627&gt;</t>
        </is>
      </c>
    </row>
    <row r="6480">
      <c r="A6480">
        <f>HYPERLINK("https://www.ebi.ac.uk/ols/ontologies/uberon/terms?iri=http://purl.obolibrary.org/obo/UBERON_0010314","structure with developmental contribution from neural crest")</f>
        <v/>
      </c>
      <c r="B6480" t="inlineStr">
        <is>
          <t>&lt;http://purl.obolibrary.org/obo/UBERON_0010314&gt;</t>
        </is>
      </c>
      <c r="C6480" t="inlineStr">
        <is>
          <t>superficial stratum of r11BL</t>
        </is>
      </c>
      <c r="D6480" t="inlineStr">
        <is>
          <t>&lt;http://purl.obolibrary.org/obo/DMBA_17628&gt;</t>
        </is>
      </c>
    </row>
    <row r="6481">
      <c r="A6481">
        <f>HYPERLINK("https://www.ebi.ac.uk/ols/ontologies/uberon/terms?iri=http://purl.obolibrary.org/obo/UBERON_0010314","structure with developmental contribution from neural crest")</f>
        <v/>
      </c>
      <c r="B6481" t="inlineStr">
        <is>
          <t>&lt;http://purl.obolibrary.org/obo/UBERON_0010314&gt;</t>
        </is>
      </c>
      <c r="C6481" t="inlineStr">
        <is>
          <t>intermediate part of r11B</t>
        </is>
      </c>
      <c r="D6481" t="inlineStr">
        <is>
          <t>&lt;http://purl.obolibrary.org/obo/DMBA_17629&gt;</t>
        </is>
      </c>
    </row>
    <row r="6482">
      <c r="A6482">
        <f>HYPERLINK("https://www.ebi.ac.uk/ols/ontologies/uberon/terms?iri=http://purl.obolibrary.org/obo/UBERON_0010314","structure with developmental contribution from neural crest")</f>
        <v/>
      </c>
      <c r="B6482" t="inlineStr">
        <is>
          <t>&lt;http://purl.obolibrary.org/obo/UBERON_0010314&gt;</t>
        </is>
      </c>
      <c r="C6482" t="inlineStr">
        <is>
          <t>ventricular zone of r11BI</t>
        </is>
      </c>
      <c r="D6482" t="inlineStr">
        <is>
          <t>&lt;http://purl.obolibrary.org/obo/DMBA_17630&gt;</t>
        </is>
      </c>
    </row>
    <row r="6483">
      <c r="A6483">
        <f>HYPERLINK("https://www.ebi.ac.uk/ols/ontologies/uberon/terms?iri=http://purl.obolibrary.org/obo/UBERON_0010314","structure with developmental contribution from neural crest")</f>
        <v/>
      </c>
      <c r="B6483" t="inlineStr">
        <is>
          <t>&lt;http://purl.obolibrary.org/obo/UBERON_0010314&gt;</t>
        </is>
      </c>
      <c r="C6483" t="inlineStr">
        <is>
          <t>mantle zone of r11BI</t>
        </is>
      </c>
      <c r="D6483" t="inlineStr">
        <is>
          <t>&lt;http://purl.obolibrary.org/obo/DMBA_17631&gt;</t>
        </is>
      </c>
    </row>
    <row r="6484">
      <c r="A6484">
        <f>HYPERLINK("https://www.ebi.ac.uk/ols/ontologies/uberon/terms?iri=http://purl.obolibrary.org/obo/UBERON_0010314","structure with developmental contribution from neural crest")</f>
        <v/>
      </c>
      <c r="B6484" t="inlineStr">
        <is>
          <t>&lt;http://purl.obolibrary.org/obo/UBERON_0010314&gt;</t>
        </is>
      </c>
      <c r="C6484" t="inlineStr">
        <is>
          <t>periventricular stratum of r11BI</t>
        </is>
      </c>
      <c r="D6484" t="inlineStr">
        <is>
          <t>&lt;http://purl.obolibrary.org/obo/DMBA_17632&gt;</t>
        </is>
      </c>
    </row>
    <row r="6485">
      <c r="A6485">
        <f>HYPERLINK("https://www.ebi.ac.uk/ols/ontologies/uberon/terms?iri=http://purl.obolibrary.org/obo/UBERON_0010314","structure with developmental contribution from neural crest")</f>
        <v/>
      </c>
      <c r="B6485" t="inlineStr">
        <is>
          <t>&lt;http://purl.obolibrary.org/obo/UBERON_0010314&gt;</t>
        </is>
      </c>
      <c r="C6485" t="inlineStr">
        <is>
          <t>r11 part of basointermediate intermediate zone</t>
        </is>
      </c>
      <c r="D6485" t="inlineStr">
        <is>
          <t>&lt;http://purl.obolibrary.org/obo/DMBA_17633&gt;</t>
        </is>
      </c>
    </row>
    <row r="6486">
      <c r="A6486">
        <f>HYPERLINK("https://www.ebi.ac.uk/ols/ontologies/uberon/terms?iri=http://purl.obolibrary.org/obo/UBERON_0010314","structure with developmental contribution from neural crest")</f>
        <v/>
      </c>
      <c r="B6486" t="inlineStr">
        <is>
          <t>&lt;http://purl.obolibrary.org/obo/UBERON_0010314&gt;</t>
        </is>
      </c>
      <c r="C6486" t="inlineStr">
        <is>
          <t>r11 part of accessory motor nucleus</t>
        </is>
      </c>
      <c r="D6486" t="inlineStr">
        <is>
          <t>&lt;http://purl.obolibrary.org/obo/DMBA_17634&gt;</t>
        </is>
      </c>
    </row>
    <row r="6487">
      <c r="A6487">
        <f>HYPERLINK("https://www.ebi.ac.uk/ols/ontologies/uberon/terms?iri=http://purl.obolibrary.org/obo/UBERON_0010314","structure with developmental contribution from neural crest")</f>
        <v/>
      </c>
      <c r="B6487" t="inlineStr">
        <is>
          <t>&lt;http://purl.obolibrary.org/obo/UBERON_0010314&gt;</t>
        </is>
      </c>
      <c r="C6487" t="inlineStr">
        <is>
          <t>intermediate stratum of r11BI</t>
        </is>
      </c>
      <c r="D6487" t="inlineStr">
        <is>
          <t>&lt;http://purl.obolibrary.org/obo/DMBA_17635&gt;</t>
        </is>
      </c>
    </row>
    <row r="6488">
      <c r="A6488">
        <f>HYPERLINK("https://www.ebi.ac.uk/ols/ontologies/uberon/terms?iri=http://purl.obolibrary.org/obo/UBERON_0010314","structure with developmental contribution from neural crest")</f>
        <v/>
      </c>
      <c r="B6488" t="inlineStr">
        <is>
          <t>&lt;http://purl.obolibrary.org/obo/UBERON_0010314&gt;</t>
        </is>
      </c>
      <c r="C6488" t="inlineStr">
        <is>
          <t>r11 part of basointermediate reticular formation</t>
        </is>
      </c>
      <c r="D6488" t="inlineStr">
        <is>
          <t>&lt;http://purl.obolibrary.org/obo/DMBA_17636&gt;</t>
        </is>
      </c>
    </row>
    <row r="6489">
      <c r="A6489">
        <f>HYPERLINK("https://www.ebi.ac.uk/ols/ontologies/uberon/terms?iri=http://purl.obolibrary.org/obo/UBERON_0010314","structure with developmental contribution from neural crest")</f>
        <v/>
      </c>
      <c r="B6489" t="inlineStr">
        <is>
          <t>&lt;http://purl.obolibrary.org/obo/UBERON_0010314&gt;</t>
        </is>
      </c>
      <c r="C6489" t="inlineStr">
        <is>
          <t>superficial stratum of r11BI</t>
        </is>
      </c>
      <c r="D6489" t="inlineStr">
        <is>
          <t>&lt;http://purl.obolibrary.org/obo/DMBA_17637&gt;</t>
        </is>
      </c>
    </row>
    <row r="6490">
      <c r="A6490">
        <f>HYPERLINK("https://www.ebi.ac.uk/ols/ontologies/uberon/terms?iri=http://purl.obolibrary.org/obo/UBERON_0010314","structure with developmental contribution from neural crest")</f>
        <v/>
      </c>
      <c r="B6490" t="inlineStr">
        <is>
          <t>&lt;http://purl.obolibrary.org/obo/UBERON_0010314&gt;</t>
        </is>
      </c>
      <c r="C6490" t="inlineStr">
        <is>
          <t>medial part of r11B</t>
        </is>
      </c>
      <c r="D6490" t="inlineStr">
        <is>
          <t>&lt;http://purl.obolibrary.org/obo/DMBA_17638&gt;</t>
        </is>
      </c>
    </row>
    <row r="6491">
      <c r="A6491">
        <f>HYPERLINK("https://www.ebi.ac.uk/ols/ontologies/uberon/terms?iri=http://purl.obolibrary.org/obo/UBERON_0010314","structure with developmental contribution from neural crest")</f>
        <v/>
      </c>
      <c r="B6491" t="inlineStr">
        <is>
          <t>&lt;http://purl.obolibrary.org/obo/UBERON_0010314&gt;</t>
        </is>
      </c>
      <c r="C6491" t="inlineStr">
        <is>
          <t>ventricular zone of r11BM</t>
        </is>
      </c>
      <c r="D6491" t="inlineStr">
        <is>
          <t>&lt;http://purl.obolibrary.org/obo/DMBA_17639&gt;</t>
        </is>
      </c>
    </row>
    <row r="6492">
      <c r="A6492">
        <f>HYPERLINK("https://www.ebi.ac.uk/ols/ontologies/uberon/terms?iri=http://purl.obolibrary.org/obo/UBERON_0010314","structure with developmental contribution from neural crest")</f>
        <v/>
      </c>
      <c r="B6492" t="inlineStr">
        <is>
          <t>&lt;http://purl.obolibrary.org/obo/UBERON_0010314&gt;</t>
        </is>
      </c>
      <c r="C6492" t="inlineStr">
        <is>
          <t>mantle zone of r11BM</t>
        </is>
      </c>
      <c r="D6492" t="inlineStr">
        <is>
          <t>&lt;http://purl.obolibrary.org/obo/DMBA_17640&gt;</t>
        </is>
      </c>
    </row>
    <row r="6493">
      <c r="A6493">
        <f>HYPERLINK("https://www.ebi.ac.uk/ols/ontologies/uberon/terms?iri=http://purl.obolibrary.org/obo/UBERON_0010314","structure with developmental contribution from neural crest")</f>
        <v/>
      </c>
      <c r="B6493" t="inlineStr">
        <is>
          <t>&lt;http://purl.obolibrary.org/obo/UBERON_0010314&gt;</t>
        </is>
      </c>
      <c r="C6493" t="inlineStr">
        <is>
          <t>periventricular stratum of r11BM</t>
        </is>
      </c>
      <c r="D6493" t="inlineStr">
        <is>
          <t>&lt;http://purl.obolibrary.org/obo/DMBA_17641&gt;</t>
        </is>
      </c>
    </row>
    <row r="6494">
      <c r="A6494">
        <f>HYPERLINK("https://www.ebi.ac.uk/ols/ontologies/uberon/terms?iri=http://purl.obolibrary.org/obo/UBERON_0010314","structure with developmental contribution from neural crest")</f>
        <v/>
      </c>
      <c r="B6494" t="inlineStr">
        <is>
          <t>&lt;http://purl.obolibrary.org/obo/UBERON_0010314&gt;</t>
        </is>
      </c>
      <c r="C6494" t="inlineStr">
        <is>
          <t>r11 part of hypoglossal motor nucleus</t>
        </is>
      </c>
      <c r="D6494" t="inlineStr">
        <is>
          <t>&lt;http://purl.obolibrary.org/obo/DMBA_17642&gt;</t>
        </is>
      </c>
    </row>
    <row r="6495">
      <c r="A6495">
        <f>HYPERLINK("https://www.ebi.ac.uk/ols/ontologies/uberon/terms?iri=http://purl.obolibrary.org/obo/UBERON_0010314","structure with developmental contribution from neural crest")</f>
        <v/>
      </c>
      <c r="B6495" t="inlineStr">
        <is>
          <t>&lt;http://purl.obolibrary.org/obo/UBERON_0010314&gt;</t>
        </is>
      </c>
      <c r="C6495" t="inlineStr">
        <is>
          <t>intermediate stratum of r11BM</t>
        </is>
      </c>
      <c r="D6495" t="inlineStr">
        <is>
          <t>&lt;http://purl.obolibrary.org/obo/DMBA_17643&gt;</t>
        </is>
      </c>
    </row>
    <row r="6496">
      <c r="A6496">
        <f>HYPERLINK("https://www.ebi.ac.uk/ols/ontologies/uberon/terms?iri=http://purl.obolibrary.org/obo/UBERON_0010314","structure with developmental contribution from neural crest")</f>
        <v/>
      </c>
      <c r="B6496" t="inlineStr">
        <is>
          <t>&lt;http://purl.obolibrary.org/obo/UBERON_0010314&gt;</t>
        </is>
      </c>
      <c r="C6496" t="inlineStr">
        <is>
          <t>r11 part of nucleus raphe obscurus</t>
        </is>
      </c>
      <c r="D6496" t="inlineStr">
        <is>
          <t>&lt;http://purl.obolibrary.org/obo/DMBA_17644&gt;</t>
        </is>
      </c>
    </row>
    <row r="6497">
      <c r="A6497">
        <f>HYPERLINK("https://www.ebi.ac.uk/ols/ontologies/uberon/terms?iri=http://purl.obolibrary.org/obo/UBERON_0010314","structure with developmental contribution from neural crest")</f>
        <v/>
      </c>
      <c r="B6497" t="inlineStr">
        <is>
          <t>&lt;http://purl.obolibrary.org/obo/UBERON_0010314&gt;</t>
        </is>
      </c>
      <c r="C6497" t="inlineStr">
        <is>
          <t>r11 part of basomedial reticular formation</t>
        </is>
      </c>
      <c r="D6497" t="inlineStr">
        <is>
          <t>&lt;http://purl.obolibrary.org/obo/DMBA_17645&gt;</t>
        </is>
      </c>
    </row>
    <row r="6498">
      <c r="A6498">
        <f>HYPERLINK("https://www.ebi.ac.uk/ols/ontologies/uberon/terms?iri=http://purl.obolibrary.org/obo/UBERON_0010314","structure with developmental contribution from neural crest")</f>
        <v/>
      </c>
      <c r="B6498" t="inlineStr">
        <is>
          <t>&lt;http://purl.obolibrary.org/obo/UBERON_0010314&gt;</t>
        </is>
      </c>
      <c r="C6498" t="inlineStr">
        <is>
          <t>r11 part of gigantocellular reticular area</t>
        </is>
      </c>
      <c r="D6498" t="inlineStr">
        <is>
          <t>&lt;http://purl.obolibrary.org/obo/DMBA_17646&gt;</t>
        </is>
      </c>
    </row>
    <row r="6499">
      <c r="A6499">
        <f>HYPERLINK("https://www.ebi.ac.uk/ols/ontologies/uberon/terms?iri=http://purl.obolibrary.org/obo/UBERON_0010314","structure with developmental contribution from neural crest")</f>
        <v/>
      </c>
      <c r="B6499" t="inlineStr">
        <is>
          <t>&lt;http://purl.obolibrary.org/obo/UBERON_0010314&gt;</t>
        </is>
      </c>
      <c r="C6499" t="inlineStr">
        <is>
          <t>r11 part of ventral gigangocellular reticular area</t>
        </is>
      </c>
      <c r="D6499" t="inlineStr">
        <is>
          <t>&lt;http://purl.obolibrary.org/obo/DMBA_17647&gt;</t>
        </is>
      </c>
    </row>
    <row r="6500">
      <c r="A6500">
        <f>HYPERLINK("https://www.ebi.ac.uk/ols/ontologies/uberon/terms?iri=http://purl.obolibrary.org/obo/UBERON_0010314","structure with developmental contribution from neural crest")</f>
        <v/>
      </c>
      <c r="B6500" t="inlineStr">
        <is>
          <t>&lt;http://purl.obolibrary.org/obo/UBERON_0010314&gt;</t>
        </is>
      </c>
      <c r="C6500" t="inlineStr">
        <is>
          <t>superficial stratum of r11BM</t>
        </is>
      </c>
      <c r="D6500" t="inlineStr">
        <is>
          <t>&lt;http://purl.obolibrary.org/obo/DMBA_17648&gt;</t>
        </is>
      </c>
    </row>
    <row r="6501">
      <c r="A6501">
        <f>HYPERLINK("https://www.ebi.ac.uk/ols/ontologies/uberon/terms?iri=http://purl.obolibrary.org/obo/UBERON_0010314","structure with developmental contribution from neural crest")</f>
        <v/>
      </c>
      <c r="B6501" t="inlineStr">
        <is>
          <t>&lt;http://purl.obolibrary.org/obo/UBERON_0010314&gt;</t>
        </is>
      </c>
      <c r="C6501" t="inlineStr">
        <is>
          <t>r11 part of nucleus raphe pallidus</t>
        </is>
      </c>
      <c r="D6501" t="inlineStr">
        <is>
          <t>&lt;http://purl.obolibrary.org/obo/DMBA_17649&gt;</t>
        </is>
      </c>
    </row>
    <row r="6502">
      <c r="A6502">
        <f>HYPERLINK("https://www.ebi.ac.uk/ols/ontologies/uberon/terms?iri=http://purl.obolibrary.org/obo/UBERON_0010314","structure with developmental contribution from neural crest")</f>
        <v/>
      </c>
      <c r="B6502" t="inlineStr">
        <is>
          <t>&lt;http://purl.obolibrary.org/obo/UBERON_0010314&gt;</t>
        </is>
      </c>
      <c r="C6502" t="inlineStr">
        <is>
          <t>r11 floor plate</t>
        </is>
      </c>
      <c r="D6502" t="inlineStr">
        <is>
          <t>&lt;http://purl.obolibrary.org/obo/DMBA_17650&gt;</t>
        </is>
      </c>
    </row>
    <row r="6503">
      <c r="A6503">
        <f>HYPERLINK("https://www.ebi.ac.uk/ols/ontologies/uberon/terms?iri=http://purl.obolibrary.org/obo/UBERON_0010314","structure with developmental contribution from neural crest")</f>
        <v/>
      </c>
      <c r="B6503" t="inlineStr">
        <is>
          <t>&lt;http://purl.obolibrary.org/obo/UBERON_0010314&gt;</t>
        </is>
      </c>
      <c r="C6503" t="inlineStr">
        <is>
          <t>trigeminal nerve root</t>
        </is>
      </c>
      <c r="D6503" t="inlineStr">
        <is>
          <t>&lt;http://purl.obolibrary.org/obo/DMBA_17739&gt;</t>
        </is>
      </c>
    </row>
    <row r="6504">
      <c r="A6504">
        <f>HYPERLINK("https://www.ebi.ac.uk/ols/ontologies/uberon/terms?iri=http://purl.obolibrary.org/obo/UBERON_0010314","structure with developmental contribution from neural crest")</f>
        <v/>
      </c>
      <c r="B6504" t="inlineStr">
        <is>
          <t>&lt;http://purl.obolibrary.org/obo/UBERON_0010314&gt;</t>
        </is>
      </c>
      <c r="C6504" t="inlineStr">
        <is>
          <t>abducens nerve root</t>
        </is>
      </c>
      <c r="D6504" t="inlineStr">
        <is>
          <t>&lt;http://purl.obolibrary.org/obo/DMBA_17741&gt;</t>
        </is>
      </c>
    </row>
    <row r="6505">
      <c r="A6505">
        <f>HYPERLINK("https://www.ebi.ac.uk/ols/ontologies/uberon/terms?iri=http://purl.obolibrary.org/obo/UBERON_0010314","structure with developmental contribution from neural crest")</f>
        <v/>
      </c>
      <c r="B6505" t="inlineStr">
        <is>
          <t>&lt;http://purl.obolibrary.org/obo/UBERON_0010314&gt;</t>
        </is>
      </c>
      <c r="C6505" t="inlineStr">
        <is>
          <t>facial nerve root</t>
        </is>
      </c>
      <c r="D6505" t="inlineStr">
        <is>
          <t>&lt;http://purl.obolibrary.org/obo/DMBA_17742&gt;</t>
        </is>
      </c>
    </row>
    <row r="6506">
      <c r="A6506">
        <f>HYPERLINK("https://www.ebi.ac.uk/ols/ontologies/uberon/terms?iri=http://purl.obolibrary.org/obo/UBERON_0010314","structure with developmental contribution from neural crest")</f>
        <v/>
      </c>
      <c r="B6506" t="inlineStr">
        <is>
          <t>&lt;http://purl.obolibrary.org/obo/UBERON_0010314&gt;</t>
        </is>
      </c>
      <c r="C6506" t="inlineStr">
        <is>
          <t>vestibulocochlear nerve root</t>
        </is>
      </c>
      <c r="D6506" t="inlineStr">
        <is>
          <t>&lt;http://purl.obolibrary.org/obo/DMBA_17746&gt;</t>
        </is>
      </c>
    </row>
    <row r="6507">
      <c r="A6507">
        <f>HYPERLINK("https://www.ebi.ac.uk/ols/ontologies/uberon/terms?iri=http://purl.obolibrary.org/obo/UBERON_0010314","structure with developmental contribution from neural crest")</f>
        <v/>
      </c>
      <c r="B6507" t="inlineStr">
        <is>
          <t>&lt;http://purl.obolibrary.org/obo/UBERON_0010314&gt;</t>
        </is>
      </c>
      <c r="C6507" t="inlineStr">
        <is>
          <t>glossopharyngeal nerve root</t>
        </is>
      </c>
      <c r="D6507" t="inlineStr">
        <is>
          <t>&lt;http://purl.obolibrary.org/obo/DMBA_17747&gt;</t>
        </is>
      </c>
    </row>
    <row r="6508">
      <c r="A6508">
        <f>HYPERLINK("https://www.ebi.ac.uk/ols/ontologies/uberon/terms?iri=http://purl.obolibrary.org/obo/UBERON_0010314","structure with developmental contribution from neural crest")</f>
        <v/>
      </c>
      <c r="B6508" t="inlineStr">
        <is>
          <t>&lt;http://purl.obolibrary.org/obo/UBERON_0010314&gt;</t>
        </is>
      </c>
      <c r="C6508" t="inlineStr">
        <is>
          <t>hypoglossal nerve root</t>
        </is>
      </c>
      <c r="D6508" t="inlineStr">
        <is>
          <t>&lt;http://purl.obolibrary.org/obo/DMBA_17750&gt;</t>
        </is>
      </c>
    </row>
    <row r="6509">
      <c r="A6509">
        <f>HYPERLINK("https://www.ebi.ac.uk/ols/ontologies/uberon/terms?iri=http://purl.obolibrary.org/obo/UBERON_0010314","structure with developmental contribution from neural crest")</f>
        <v/>
      </c>
      <c r="B6509" t="inlineStr">
        <is>
          <t>&lt;http://purl.obolibrary.org/obo/UBERON_0010314&gt;</t>
        </is>
      </c>
      <c r="C6509" t="inlineStr">
        <is>
          <t>anterior commissure</t>
        </is>
      </c>
      <c r="D6509" t="inlineStr">
        <is>
          <t>&lt;http://purl.obolibrary.org/obo/DMBA_17751&gt;</t>
        </is>
      </c>
    </row>
    <row r="6510">
      <c r="A6510">
        <f>HYPERLINK("https://www.ebi.ac.uk/ols/ontologies/uberon/terms?iri=http://purl.obolibrary.org/obo/UBERON_0010314","structure with developmental contribution from neural crest")</f>
        <v/>
      </c>
      <c r="B6510" t="inlineStr">
        <is>
          <t>&lt;http://purl.obolibrary.org/obo/UBERON_0010314&gt;</t>
        </is>
      </c>
      <c r="C6510" t="inlineStr">
        <is>
          <t>brachium of inferior colliculus</t>
        </is>
      </c>
      <c r="D6510" t="inlineStr">
        <is>
          <t>&lt;http://purl.obolibrary.org/obo/DMBA_17753&gt;</t>
        </is>
      </c>
    </row>
    <row r="6511">
      <c r="A6511">
        <f>HYPERLINK("https://www.ebi.ac.uk/ols/ontologies/uberon/terms?iri=http://purl.obolibrary.org/obo/UBERON_0010314","structure with developmental contribution from neural crest")</f>
        <v/>
      </c>
      <c r="B6511" t="inlineStr">
        <is>
          <t>&lt;http://purl.obolibrary.org/obo/UBERON_0010314&gt;</t>
        </is>
      </c>
      <c r="C6511" t="inlineStr">
        <is>
          <t>pyramidal tract decussation</t>
        </is>
      </c>
      <c r="D6511" t="inlineStr">
        <is>
          <t>&lt;http://purl.obolibrary.org/obo/DMBA_17760&gt;</t>
        </is>
      </c>
    </row>
    <row r="6512">
      <c r="A6512">
        <f>HYPERLINK("https://www.ebi.ac.uk/ols/ontologies/uberon/terms?iri=http://purl.obolibrary.org/obo/UBERON_0010314","structure with developmental contribution from neural crest")</f>
        <v/>
      </c>
      <c r="B6512" t="inlineStr">
        <is>
          <t>&lt;http://purl.obolibrary.org/obo/UBERON_0010314&gt;</t>
        </is>
      </c>
      <c r="C6512" t="inlineStr">
        <is>
          <t>dorsal spinocerebellar tract</t>
        </is>
      </c>
      <c r="D6512" t="inlineStr">
        <is>
          <t>&lt;http://purl.obolibrary.org/obo/DMBA_17761&gt;</t>
        </is>
      </c>
    </row>
    <row r="6513">
      <c r="A6513">
        <f>HYPERLINK("https://www.ebi.ac.uk/ols/ontologies/uberon/terms?iri=http://purl.obolibrary.org/obo/UBERON_0010314","structure with developmental contribution from neural crest")</f>
        <v/>
      </c>
      <c r="B6513" t="inlineStr">
        <is>
          <t>&lt;http://purl.obolibrary.org/obo/UBERON_0010314&gt;</t>
        </is>
      </c>
      <c r="C6513" t="inlineStr">
        <is>
          <t>external capsule</t>
        </is>
      </c>
      <c r="D6513" t="inlineStr">
        <is>
          <t>&lt;http://purl.obolibrary.org/obo/DMBA_17765&gt;</t>
        </is>
      </c>
    </row>
    <row r="6514">
      <c r="A6514">
        <f>HYPERLINK("https://www.ebi.ac.uk/ols/ontologies/uberon/terms?iri=http://purl.obolibrary.org/obo/UBERON_0010314","structure with developmental contribution from neural crest")</f>
        <v/>
      </c>
      <c r="B6514" t="inlineStr">
        <is>
          <t>&lt;http://purl.obolibrary.org/obo/UBERON_0010314&gt;</t>
        </is>
      </c>
      <c r="C6514" t="inlineStr">
        <is>
          <t>fimbria</t>
        </is>
      </c>
      <c r="D6514" t="inlineStr">
        <is>
          <t>&lt;http://purl.obolibrary.org/obo/DMBA_17766&gt;</t>
        </is>
      </c>
    </row>
    <row r="6515">
      <c r="A6515">
        <f>HYPERLINK("https://www.ebi.ac.uk/ols/ontologies/uberon/terms?iri=http://purl.obolibrary.org/obo/UBERON_0010314","structure with developmental contribution from neural crest")</f>
        <v/>
      </c>
      <c r="B6515" t="inlineStr">
        <is>
          <t>&lt;http://purl.obolibrary.org/obo/UBERON_0010314&gt;</t>
        </is>
      </c>
      <c r="C6515" t="inlineStr">
        <is>
          <t>fornix tract</t>
        </is>
      </c>
      <c r="D6515" t="inlineStr">
        <is>
          <t>&lt;http://purl.obolibrary.org/obo/DMBA_17767&gt;</t>
        </is>
      </c>
    </row>
    <row r="6516">
      <c r="A6516">
        <f>HYPERLINK("https://www.ebi.ac.uk/ols/ontologies/uberon/terms?iri=http://purl.obolibrary.org/obo/UBERON_0010314","structure with developmental contribution from neural crest")</f>
        <v/>
      </c>
      <c r="B6516" t="inlineStr">
        <is>
          <t>&lt;http://purl.obolibrary.org/obo/UBERON_0010314&gt;</t>
        </is>
      </c>
      <c r="C6516" t="inlineStr">
        <is>
          <t>habenular commissure</t>
        </is>
      </c>
      <c r="D6516" t="inlineStr">
        <is>
          <t>&lt;http://purl.obolibrary.org/obo/DMBA_17768&gt;</t>
        </is>
      </c>
    </row>
    <row r="6517">
      <c r="A6517">
        <f>HYPERLINK("https://www.ebi.ac.uk/ols/ontologies/uberon/terms?iri=http://purl.obolibrary.org/obo/UBERON_0010314","structure with developmental contribution from neural crest")</f>
        <v/>
      </c>
      <c r="B6517" t="inlineStr">
        <is>
          <t>&lt;http://purl.obolibrary.org/obo/UBERON_0010314&gt;</t>
        </is>
      </c>
      <c r="C6517" t="inlineStr">
        <is>
          <t>hippocampal commissure</t>
        </is>
      </c>
      <c r="D6517" t="inlineStr">
        <is>
          <t>&lt;http://purl.obolibrary.org/obo/DMBA_17769&gt;</t>
        </is>
      </c>
    </row>
    <row r="6518">
      <c r="A6518">
        <f>HYPERLINK("https://www.ebi.ac.uk/ols/ontologies/uberon/terms?iri=http://purl.obolibrary.org/obo/UBERON_0010314","structure with developmental contribution from neural crest")</f>
        <v/>
      </c>
      <c r="B6518" t="inlineStr">
        <is>
          <t>&lt;http://purl.obolibrary.org/obo/UBERON_0010314&gt;</t>
        </is>
      </c>
      <c r="C6518" t="inlineStr">
        <is>
          <t>internal capsule</t>
        </is>
      </c>
      <c r="D6518" t="inlineStr">
        <is>
          <t>&lt;http://purl.obolibrary.org/obo/DMBA_17770&gt;</t>
        </is>
      </c>
    </row>
    <row r="6519">
      <c r="A6519">
        <f>HYPERLINK("https://www.ebi.ac.uk/ols/ontologies/uberon/terms?iri=http://purl.obolibrary.org/obo/UBERON_0010314","structure with developmental contribution from neural crest")</f>
        <v/>
      </c>
      <c r="B6519" t="inlineStr">
        <is>
          <t>&lt;http://purl.obolibrary.org/obo/UBERON_0010314&gt;</t>
        </is>
      </c>
      <c r="C6519" t="inlineStr">
        <is>
          <t>inferior cerebellar peduncle</t>
        </is>
      </c>
      <c r="D6519" t="inlineStr">
        <is>
          <t>&lt;http://purl.obolibrary.org/obo/DMBA_17772&gt;</t>
        </is>
      </c>
    </row>
    <row r="6520">
      <c r="A6520">
        <f>HYPERLINK("https://www.ebi.ac.uk/ols/ontologies/uberon/terms?iri=http://purl.obolibrary.org/obo/UBERON_0010314","structure with developmental contribution from neural crest")</f>
        <v/>
      </c>
      <c r="B6520" t="inlineStr">
        <is>
          <t>&lt;http://purl.obolibrary.org/obo/UBERON_0010314&gt;</t>
        </is>
      </c>
      <c r="C6520" t="inlineStr">
        <is>
          <t>lateral olfactory tract</t>
        </is>
      </c>
      <c r="D6520" t="inlineStr">
        <is>
          <t>&lt;http://purl.obolibrary.org/obo/DMBA_17773&gt;</t>
        </is>
      </c>
    </row>
    <row r="6521">
      <c r="A6521">
        <f>HYPERLINK("https://www.ebi.ac.uk/ols/ontologies/uberon/terms?iri=http://purl.obolibrary.org/obo/UBERON_0010314","structure with developmental contribution from neural crest")</f>
        <v/>
      </c>
      <c r="B6521" t="inlineStr">
        <is>
          <t>&lt;http://purl.obolibrary.org/obo/UBERON_0010314&gt;</t>
        </is>
      </c>
      <c r="C6521" t="inlineStr">
        <is>
          <t>lateral lemniscus</t>
        </is>
      </c>
      <c r="D6521" t="inlineStr">
        <is>
          <t>&lt;http://purl.obolibrary.org/obo/DMBA_17774&gt;</t>
        </is>
      </c>
    </row>
    <row r="6522">
      <c r="A6522">
        <f>HYPERLINK("https://www.ebi.ac.uk/ols/ontologies/uberon/terms?iri=http://purl.obolibrary.org/obo/UBERON_0010314","structure with developmental contribution from neural crest")</f>
        <v/>
      </c>
      <c r="B6522" t="inlineStr">
        <is>
          <t>&lt;http://purl.obolibrary.org/obo/UBERON_0010314&gt;</t>
        </is>
      </c>
      <c r="C6522" t="inlineStr">
        <is>
          <t>decussation of medial lemniscus</t>
        </is>
      </c>
      <c r="D6522" t="inlineStr">
        <is>
          <t>&lt;http://purl.obolibrary.org/obo/DMBA_17777&gt;</t>
        </is>
      </c>
    </row>
    <row r="6523">
      <c r="A6523">
        <f>HYPERLINK("https://www.ebi.ac.uk/ols/ontologies/uberon/terms?iri=http://purl.obolibrary.org/obo/UBERON_0010314","structure with developmental contribution from neural crest")</f>
        <v/>
      </c>
      <c r="B6523" t="inlineStr">
        <is>
          <t>&lt;http://purl.obolibrary.org/obo/UBERON_0010314&gt;</t>
        </is>
      </c>
      <c r="C6523" t="inlineStr">
        <is>
          <t>optic chiasm</t>
        </is>
      </c>
      <c r="D6523" t="inlineStr">
        <is>
          <t>&lt;http://purl.obolibrary.org/obo/DMBA_17783&gt;</t>
        </is>
      </c>
    </row>
    <row r="6524">
      <c r="A6524">
        <f>HYPERLINK("https://www.ebi.ac.uk/ols/ontologies/uberon/terms?iri=http://purl.obolibrary.org/obo/UBERON_0010314","structure with developmental contribution from neural crest")</f>
        <v/>
      </c>
      <c r="B6524" t="inlineStr">
        <is>
          <t>&lt;http://purl.obolibrary.org/obo/UBERON_0010314&gt;</t>
        </is>
      </c>
      <c r="C6524" t="inlineStr">
        <is>
          <t>optic tract</t>
        </is>
      </c>
      <c r="D6524" t="inlineStr">
        <is>
          <t>&lt;http://purl.obolibrary.org/obo/DMBA_17785&gt;</t>
        </is>
      </c>
    </row>
    <row r="6525">
      <c r="A6525">
        <f>HYPERLINK("https://www.ebi.ac.uk/ols/ontologies/uberon/terms?iri=http://purl.obolibrary.org/obo/UBERON_0010314","structure with developmental contribution from neural crest")</f>
        <v/>
      </c>
      <c r="B6525" t="inlineStr">
        <is>
          <t>&lt;http://purl.obolibrary.org/obo/UBERON_0010314&gt;</t>
        </is>
      </c>
      <c r="C6525" t="inlineStr">
        <is>
          <t>rubrospinal tract</t>
        </is>
      </c>
      <c r="D6525" t="inlineStr">
        <is>
          <t>&lt;http://purl.obolibrary.org/obo/DMBA_17792&gt;</t>
        </is>
      </c>
    </row>
    <row r="6526">
      <c r="A6526">
        <f>HYPERLINK("https://www.ebi.ac.uk/ols/ontologies/uberon/terms?iri=http://purl.obolibrary.org/obo/UBERON_0010314","structure with developmental contribution from neural crest")</f>
        <v/>
      </c>
      <c r="B6526" t="inlineStr">
        <is>
          <t>&lt;http://purl.obolibrary.org/obo/UBERON_0010314&gt;</t>
        </is>
      </c>
      <c r="C6526" t="inlineStr">
        <is>
          <t>solitary tract</t>
        </is>
      </c>
      <c r="D6526" t="inlineStr">
        <is>
          <t>&lt;http://purl.obolibrary.org/obo/DMBA_17796&gt;</t>
        </is>
      </c>
    </row>
    <row r="6527">
      <c r="A6527">
        <f>HYPERLINK("https://www.ebi.ac.uk/ols/ontologies/uberon/terms?iri=http://purl.obolibrary.org/obo/UBERON_0010314","structure with developmental contribution from neural crest")</f>
        <v/>
      </c>
      <c r="B6527" t="inlineStr">
        <is>
          <t>&lt;http://purl.obolibrary.org/obo/UBERON_0010314&gt;</t>
        </is>
      </c>
      <c r="C6527" t="inlineStr">
        <is>
          <t>tectospinal tract</t>
        </is>
      </c>
      <c r="D6527" t="inlineStr">
        <is>
          <t>&lt;http://purl.obolibrary.org/obo/DMBA_17802&gt;</t>
        </is>
      </c>
    </row>
    <row r="6528">
      <c r="A6528">
        <f>HYPERLINK("https://www.ebi.ac.uk/ols/ontologies/uberon/terms?iri=http://purl.obolibrary.org/obo/UBERON_0010314","structure with developmental contribution from neural crest")</f>
        <v/>
      </c>
      <c r="B6528" t="inlineStr">
        <is>
          <t>&lt;http://purl.obolibrary.org/obo/UBERON_0010314&gt;</t>
        </is>
      </c>
      <c r="C6528" t="inlineStr">
        <is>
          <t>ventral spinocerebellar tract</t>
        </is>
      </c>
      <c r="D6528" t="inlineStr">
        <is>
          <t>&lt;http://purl.obolibrary.org/obo/DMBA_17805&gt;</t>
        </is>
      </c>
    </row>
    <row r="6529">
      <c r="A6529">
        <f>HYPERLINK("https://www.ebi.ac.uk/ols/ontologies/uberon/terms?iri=http://purl.obolibrary.org/obo/UBERON_0010314","structure with developmental contribution from neural crest")</f>
        <v/>
      </c>
      <c r="B6529" t="inlineStr">
        <is>
          <t>&lt;http://purl.obolibrary.org/obo/UBERON_0010314&gt;</t>
        </is>
      </c>
      <c r="C6529" t="inlineStr">
        <is>
          <t>ventral tegmental decussation</t>
        </is>
      </c>
      <c r="D6529" t="inlineStr">
        <is>
          <t>&lt;http://purl.obolibrary.org/obo/DMBA_17807&gt;</t>
        </is>
      </c>
    </row>
    <row r="6530">
      <c r="A6530">
        <f>HYPERLINK("https://www.ebi.ac.uk/ols/ontologies/uberon/terms?iri=http://purl.obolibrary.org/obo/UBERON_0010314","structure with developmental contribution from neural crest")</f>
        <v/>
      </c>
      <c r="B6530" t="inlineStr">
        <is>
          <t>&lt;http://purl.obolibrary.org/obo/UBERON_0010314&gt;</t>
        </is>
      </c>
      <c r="C6530" t="inlineStr">
        <is>
          <t>piriform cortex, left</t>
        </is>
      </c>
      <c r="D6530" t="inlineStr">
        <is>
          <t>&lt;http://purl.obolibrary.org/obo/HBA_10143&gt;</t>
        </is>
      </c>
    </row>
    <row r="6531">
      <c r="A6531">
        <f>HYPERLINK("https://www.ebi.ac.uk/ols/ontologies/uberon/terms?iri=http://purl.obolibrary.org/obo/UBERON_0010314","structure with developmental contribution from neural crest")</f>
        <v/>
      </c>
      <c r="B6531" t="inlineStr">
        <is>
          <t>&lt;http://purl.obolibrary.org/obo/UBERON_0010314&gt;</t>
        </is>
      </c>
      <c r="C6531" t="inlineStr">
        <is>
          <t>piriform cortex, right</t>
        </is>
      </c>
      <c r="D6531" t="inlineStr">
        <is>
          <t>&lt;http://purl.obolibrary.org/obo/HBA_10144&gt;</t>
        </is>
      </c>
    </row>
    <row r="6532">
      <c r="A6532">
        <f>HYPERLINK("https://www.ebi.ac.uk/ols/ontologies/uberon/terms?iri=http://purl.obolibrary.org/obo/UBERON_0010314","structure with developmental contribution from neural crest")</f>
        <v/>
      </c>
      <c r="B6532" t="inlineStr">
        <is>
          <t>&lt;http://purl.obolibrary.org/obo/UBERON_0010314&gt;</t>
        </is>
      </c>
      <c r="C6532" t="inlineStr">
        <is>
          <t>olfactory tubercle, right</t>
        </is>
      </c>
      <c r="D6532" t="inlineStr">
        <is>
          <t>&lt;http://purl.obolibrary.org/obo/HBA_10146&gt;</t>
        </is>
      </c>
    </row>
    <row r="6533">
      <c r="A6533">
        <f>HYPERLINK("https://www.ebi.ac.uk/ols/ontologies/uberon/terms?iri=http://purl.obolibrary.org/obo/UBERON_0010314","structure with developmental contribution from neural crest")</f>
        <v/>
      </c>
      <c r="B6533" t="inlineStr">
        <is>
          <t>&lt;http://purl.obolibrary.org/obo/UBERON_0010314&gt;</t>
        </is>
      </c>
      <c r="C6533" t="inlineStr">
        <is>
          <t>central gray of the pons, left</t>
        </is>
      </c>
      <c r="D6533" t="inlineStr">
        <is>
          <t>&lt;http://purl.obolibrary.org/obo/HBA_10148&gt;</t>
        </is>
      </c>
    </row>
    <row r="6534">
      <c r="A6534">
        <f>HYPERLINK("https://www.ebi.ac.uk/ols/ontologies/uberon/terms?iri=http://purl.obolibrary.org/obo/UBERON_0010314","structure with developmental contribution from neural crest")</f>
        <v/>
      </c>
      <c r="B6534" t="inlineStr">
        <is>
          <t>&lt;http://purl.obolibrary.org/obo/UBERON_0010314&gt;</t>
        </is>
      </c>
      <c r="C6534" t="inlineStr">
        <is>
          <t>central gray of the pons, right</t>
        </is>
      </c>
      <c r="D6534" t="inlineStr">
        <is>
          <t>&lt;http://purl.obolibrary.org/obo/HBA_10149&gt;</t>
        </is>
      </c>
    </row>
    <row r="6535">
      <c r="A6535">
        <f>HYPERLINK("https://www.ebi.ac.uk/ols/ontologies/uberon/terms?iri=http://purl.obolibrary.org/obo/UBERON_0010314","structure with developmental contribution from neural crest")</f>
        <v/>
      </c>
      <c r="B6535" t="inlineStr">
        <is>
          <t>&lt;http://purl.obolibrary.org/obo/UBERON_0010314&gt;</t>
        </is>
      </c>
      <c r="C6535" t="inlineStr">
        <is>
          <t>body of the caudate nucleus</t>
        </is>
      </c>
      <c r="D6535" t="inlineStr">
        <is>
          <t>&lt;http://purl.obolibrary.org/obo/HBA_12899&gt;</t>
        </is>
      </c>
    </row>
    <row r="6536">
      <c r="A6536">
        <f>HYPERLINK("https://www.ebi.ac.uk/ols/ontologies/uberon/terms?iri=http://purl.obolibrary.org/obo/UBERON_0010314","structure with developmental contribution from neural crest")</f>
        <v/>
      </c>
      <c r="B6536" t="inlineStr">
        <is>
          <t>&lt;http://purl.obolibrary.org/obo/UBERON_0010314&gt;</t>
        </is>
      </c>
      <c r="C6536" t="inlineStr">
        <is>
          <t>head of the caudate nucleus</t>
        </is>
      </c>
      <c r="D6536" t="inlineStr">
        <is>
          <t>&lt;http://purl.obolibrary.org/obo/HBA_12900&gt;</t>
        </is>
      </c>
    </row>
    <row r="6537">
      <c r="A6537">
        <f>HYPERLINK("https://www.ebi.ac.uk/ols/ontologies/uberon/terms?iri=http://purl.obolibrary.org/obo/UBERON_0010314","structure with developmental contribution from neural crest")</f>
        <v/>
      </c>
      <c r="B6537" t="inlineStr">
        <is>
          <t>&lt;http://purl.obolibrary.org/obo/UBERON_0010314&gt;</t>
        </is>
      </c>
      <c r="C6537" t="inlineStr">
        <is>
          <t>tail of the caudate nucleus</t>
        </is>
      </c>
      <c r="D6537" t="inlineStr">
        <is>
          <t>&lt;http://purl.obolibrary.org/obo/HBA_12901&gt;</t>
        </is>
      </c>
    </row>
    <row r="6538">
      <c r="A6538">
        <f>HYPERLINK("https://www.ebi.ac.uk/ols/ontologies/uberon/terms?iri=http://purl.obolibrary.org/obo/UBERON_0010314","structure with developmental contribution from neural crest")</f>
        <v/>
      </c>
      <c r="B6538" t="inlineStr">
        <is>
          <t>&lt;http://purl.obolibrary.org/obo/UBERON_0010314&gt;</t>
        </is>
      </c>
      <c r="C6538" t="inlineStr">
        <is>
          <t>dentate nucleus</t>
        </is>
      </c>
      <c r="D6538" t="inlineStr">
        <is>
          <t>&lt;http://purl.obolibrary.org/obo/HBA_12946&gt;</t>
        </is>
      </c>
    </row>
    <row r="6539">
      <c r="A6539">
        <f>HYPERLINK("https://www.ebi.ac.uk/ols/ontologies/uberon/terms?iri=http://purl.obolibrary.org/obo/UBERON_0010314","structure with developmental contribution from neural crest")</f>
        <v/>
      </c>
      <c r="B6539" t="inlineStr">
        <is>
          <t>&lt;http://purl.obolibrary.org/obo/UBERON_0010314&gt;</t>
        </is>
      </c>
      <c r="C6539" t="inlineStr">
        <is>
          <t>fastigial nucleus</t>
        </is>
      </c>
      <c r="D6539" t="inlineStr">
        <is>
          <t>&lt;http://purl.obolibrary.org/obo/HBA_12948&gt;</t>
        </is>
      </c>
    </row>
    <row r="6540">
      <c r="A6540">
        <f>HYPERLINK("https://www.ebi.ac.uk/ols/ontologies/uberon/terms?iri=http://purl.obolibrary.org/obo/UBERON_0010314","structure with developmental contribution from neural crest")</f>
        <v/>
      </c>
      <c r="B6540" t="inlineStr">
        <is>
          <t>&lt;http://purl.obolibrary.org/obo/UBERON_0010314&gt;</t>
        </is>
      </c>
      <c r="C6540" t="inlineStr">
        <is>
          <t>central tegmental tract</t>
        </is>
      </c>
      <c r="D6540" t="inlineStr">
        <is>
          <t>&lt;http://purl.obolibrary.org/obo/HBA_12950&gt;</t>
        </is>
      </c>
    </row>
    <row r="6541">
      <c r="A6541">
        <f>HYPERLINK("https://www.ebi.ac.uk/ols/ontologies/uberon/terms?iri=http://purl.obolibrary.org/obo/UBERON_0010314","structure with developmental contribution from neural crest")</f>
        <v/>
      </c>
      <c r="B6541" t="inlineStr">
        <is>
          <t>&lt;http://purl.obolibrary.org/obo/UBERON_0010314&gt;</t>
        </is>
      </c>
      <c r="C6541" t="inlineStr">
        <is>
          <t>central tegmental tract, Left</t>
        </is>
      </c>
      <c r="D6541" t="inlineStr">
        <is>
          <t>&lt;http://purl.obolibrary.org/obo/HBA_12951&gt;</t>
        </is>
      </c>
    </row>
    <row r="6542">
      <c r="A6542">
        <f>HYPERLINK("https://www.ebi.ac.uk/ols/ontologies/uberon/terms?iri=http://purl.obolibrary.org/obo/UBERON_0010314","structure with developmental contribution from neural crest")</f>
        <v/>
      </c>
      <c r="B6542" t="inlineStr">
        <is>
          <t>&lt;http://purl.obolibrary.org/obo/UBERON_0010314&gt;</t>
        </is>
      </c>
      <c r="C6542" t="inlineStr">
        <is>
          <t>central tegmental tract, Right</t>
        </is>
      </c>
      <c r="D6542" t="inlineStr">
        <is>
          <t>&lt;http://purl.obolibrary.org/obo/HBA_12952&gt;</t>
        </is>
      </c>
    </row>
    <row r="6543">
      <c r="A6543">
        <f>HYPERLINK("https://www.ebi.ac.uk/ols/ontologies/uberon/terms?iri=http://purl.obolibrary.org/obo/UBERON_0010314","structure with developmental contribution from neural crest")</f>
        <v/>
      </c>
      <c r="B6543" t="inlineStr">
        <is>
          <t>&lt;http://purl.obolibrary.org/obo/UBERON_0010314&gt;</t>
        </is>
      </c>
      <c r="C6543" t="inlineStr">
        <is>
          <t>fasciculus retroflexus</t>
        </is>
      </c>
      <c r="D6543" t="inlineStr">
        <is>
          <t>&lt;http://purl.obolibrary.org/obo/HBA_12953&gt;</t>
        </is>
      </c>
    </row>
    <row r="6544">
      <c r="A6544">
        <f>HYPERLINK("https://www.ebi.ac.uk/ols/ontologies/uberon/terms?iri=http://purl.obolibrary.org/obo/UBERON_0010314","structure with developmental contribution from neural crest")</f>
        <v/>
      </c>
      <c r="B6544" t="inlineStr">
        <is>
          <t>&lt;http://purl.obolibrary.org/obo/UBERON_0010314&gt;</t>
        </is>
      </c>
      <c r="C6544" t="inlineStr">
        <is>
          <t>fasciculus retroflexus, Left</t>
        </is>
      </c>
      <c r="D6544" t="inlineStr">
        <is>
          <t>&lt;http://purl.obolibrary.org/obo/HBA_12954&gt;</t>
        </is>
      </c>
    </row>
    <row r="6545">
      <c r="A6545">
        <f>HYPERLINK("https://www.ebi.ac.uk/ols/ontologies/uberon/terms?iri=http://purl.obolibrary.org/obo/UBERON_0010314","structure with developmental contribution from neural crest")</f>
        <v/>
      </c>
      <c r="B6545" t="inlineStr">
        <is>
          <t>&lt;http://purl.obolibrary.org/obo/UBERON_0010314&gt;</t>
        </is>
      </c>
      <c r="C6545" t="inlineStr">
        <is>
          <t>fasciculus retroflexus, Right</t>
        </is>
      </c>
      <c r="D6545" t="inlineStr">
        <is>
          <t>&lt;http://purl.obolibrary.org/obo/HBA_12955&gt;</t>
        </is>
      </c>
    </row>
    <row r="6546">
      <c r="A6546">
        <f>HYPERLINK("https://www.ebi.ac.uk/ols/ontologies/uberon/terms?iri=http://purl.obolibrary.org/obo/UBERON_0010314","structure with developmental contribution from neural crest")</f>
        <v/>
      </c>
      <c r="B6546" t="inlineStr">
        <is>
          <t>&lt;http://purl.obolibrary.org/obo/UBERON_0010314&gt;</t>
        </is>
      </c>
      <c r="C6546" t="inlineStr">
        <is>
          <t>lateral lemniscus</t>
        </is>
      </c>
      <c r="D6546" t="inlineStr">
        <is>
          <t>&lt;http://purl.obolibrary.org/obo/HBA_12956&gt;</t>
        </is>
      </c>
    </row>
    <row r="6547">
      <c r="A6547">
        <f>HYPERLINK("https://www.ebi.ac.uk/ols/ontologies/uberon/terms?iri=http://purl.obolibrary.org/obo/UBERON_0010314","structure with developmental contribution from neural crest")</f>
        <v/>
      </c>
      <c r="B6547" t="inlineStr">
        <is>
          <t>&lt;http://purl.obolibrary.org/obo/UBERON_0010314&gt;</t>
        </is>
      </c>
      <c r="C6547" t="inlineStr">
        <is>
          <t>lateral lemniscus, Left</t>
        </is>
      </c>
      <c r="D6547" t="inlineStr">
        <is>
          <t>&lt;http://purl.obolibrary.org/obo/HBA_12957&gt;</t>
        </is>
      </c>
    </row>
    <row r="6548">
      <c r="A6548">
        <f>HYPERLINK("https://www.ebi.ac.uk/ols/ontologies/uberon/terms?iri=http://purl.obolibrary.org/obo/UBERON_0010314","structure with developmental contribution from neural crest")</f>
        <v/>
      </c>
      <c r="B6548" t="inlineStr">
        <is>
          <t>&lt;http://purl.obolibrary.org/obo/UBERON_0010314&gt;</t>
        </is>
      </c>
      <c r="C6548" t="inlineStr">
        <is>
          <t>lateral lemniscus, Right</t>
        </is>
      </c>
      <c r="D6548" t="inlineStr">
        <is>
          <t>&lt;http://purl.obolibrary.org/obo/HBA_12958&gt;</t>
        </is>
      </c>
    </row>
    <row r="6549">
      <c r="A6549">
        <f>HYPERLINK("https://www.ebi.ac.uk/ols/ontologies/uberon/terms?iri=http://purl.obolibrary.org/obo/UBERON_0010314","structure with developmental contribution from neural crest")</f>
        <v/>
      </c>
      <c r="B6549" t="inlineStr">
        <is>
          <t>&lt;http://purl.obolibrary.org/obo/UBERON_0010314&gt;</t>
        </is>
      </c>
      <c r="C6549" t="inlineStr">
        <is>
          <t>medial lemniscus</t>
        </is>
      </c>
      <c r="D6549" t="inlineStr">
        <is>
          <t>&lt;http://purl.obolibrary.org/obo/HBA_12959&gt;</t>
        </is>
      </c>
    </row>
    <row r="6550">
      <c r="A6550">
        <f>HYPERLINK("https://www.ebi.ac.uk/ols/ontologies/uberon/terms?iri=http://purl.obolibrary.org/obo/UBERON_0010314","structure with developmental contribution from neural crest")</f>
        <v/>
      </c>
      <c r="B6550" t="inlineStr">
        <is>
          <t>&lt;http://purl.obolibrary.org/obo/UBERON_0010314&gt;</t>
        </is>
      </c>
      <c r="C6550" t="inlineStr">
        <is>
          <t>medial lemniscus, Left</t>
        </is>
      </c>
      <c r="D6550" t="inlineStr">
        <is>
          <t>&lt;http://purl.obolibrary.org/obo/HBA_12960&gt;</t>
        </is>
      </c>
    </row>
    <row r="6551">
      <c r="A6551">
        <f>HYPERLINK("https://www.ebi.ac.uk/ols/ontologies/uberon/terms?iri=http://purl.obolibrary.org/obo/UBERON_0010314","structure with developmental contribution from neural crest")</f>
        <v/>
      </c>
      <c r="B6551" t="inlineStr">
        <is>
          <t>&lt;http://purl.obolibrary.org/obo/UBERON_0010314&gt;</t>
        </is>
      </c>
      <c r="C6551" t="inlineStr">
        <is>
          <t>medial lemniscus, Right</t>
        </is>
      </c>
      <c r="D6551" t="inlineStr">
        <is>
          <t>&lt;http://purl.obolibrary.org/obo/HBA_12961&gt;</t>
        </is>
      </c>
    </row>
    <row r="6552">
      <c r="A6552">
        <f>HYPERLINK("https://www.ebi.ac.uk/ols/ontologies/uberon/terms?iri=http://purl.obolibrary.org/obo/UBERON_0010314","structure with developmental contribution from neural crest")</f>
        <v/>
      </c>
      <c r="B6552" t="inlineStr">
        <is>
          <t>&lt;http://purl.obolibrary.org/obo/UBERON_0010314&gt;</t>
        </is>
      </c>
      <c r="C6552" t="inlineStr">
        <is>
          <t>pyramidal tract</t>
        </is>
      </c>
      <c r="D6552" t="inlineStr">
        <is>
          <t>&lt;http://purl.obolibrary.org/obo/HBA_12962&gt;</t>
        </is>
      </c>
    </row>
    <row r="6553">
      <c r="A6553">
        <f>HYPERLINK("https://www.ebi.ac.uk/ols/ontologies/uberon/terms?iri=http://purl.obolibrary.org/obo/UBERON_0010314","structure with developmental contribution from neural crest")</f>
        <v/>
      </c>
      <c r="B6553" t="inlineStr">
        <is>
          <t>&lt;http://purl.obolibrary.org/obo/UBERON_0010314&gt;</t>
        </is>
      </c>
      <c r="C6553" t="inlineStr">
        <is>
          <t>pyramidal tract, Left</t>
        </is>
      </c>
      <c r="D6553" t="inlineStr">
        <is>
          <t>&lt;http://purl.obolibrary.org/obo/HBA_12963&gt;</t>
        </is>
      </c>
    </row>
    <row r="6554">
      <c r="A6554">
        <f>HYPERLINK("https://www.ebi.ac.uk/ols/ontologies/uberon/terms?iri=http://purl.obolibrary.org/obo/UBERON_0010314","structure with developmental contribution from neural crest")</f>
        <v/>
      </c>
      <c r="B6554" t="inlineStr">
        <is>
          <t>&lt;http://purl.obolibrary.org/obo/UBERON_0010314&gt;</t>
        </is>
      </c>
      <c r="C6554" t="inlineStr">
        <is>
          <t>pyramidal tract, Right</t>
        </is>
      </c>
      <c r="D6554" t="inlineStr">
        <is>
          <t>&lt;http://purl.obolibrary.org/obo/HBA_12964&gt;</t>
        </is>
      </c>
    </row>
    <row r="6555">
      <c r="A6555">
        <f>HYPERLINK("https://www.ebi.ac.uk/ols/ontologies/uberon/terms?iri=http://purl.obolibrary.org/obo/UBERON_0010314","structure with developmental contribution from neural crest")</f>
        <v/>
      </c>
      <c r="B6555" t="inlineStr">
        <is>
          <t>&lt;http://purl.obolibrary.org/obo/UBERON_0010314&gt;</t>
        </is>
      </c>
      <c r="C6555" t="inlineStr">
        <is>
          <t>pyramidal decussation</t>
        </is>
      </c>
      <c r="D6555" t="inlineStr">
        <is>
          <t>&lt;http://purl.obolibrary.org/obo/HBA_12965&gt;</t>
        </is>
      </c>
    </row>
    <row r="6556">
      <c r="A6556">
        <f>HYPERLINK("https://www.ebi.ac.uk/ols/ontologies/uberon/terms?iri=http://purl.obolibrary.org/obo/UBERON_0010314","structure with developmental contribution from neural crest")</f>
        <v/>
      </c>
      <c r="B6556" t="inlineStr">
        <is>
          <t>&lt;http://purl.obolibrary.org/obo/UBERON_0010314&gt;</t>
        </is>
      </c>
      <c r="C6556" t="inlineStr">
        <is>
          <t>septal nuclei</t>
        </is>
      </c>
      <c r="D6556" t="inlineStr">
        <is>
          <t>&lt;http://purl.obolibrary.org/obo/HBA_13002&gt;</t>
        </is>
      </c>
    </row>
    <row r="6557">
      <c r="A6557">
        <f>HYPERLINK("https://www.ebi.ac.uk/ols/ontologies/uberon/terms?iri=http://purl.obolibrary.org/obo/UBERON_0010314","structure with developmental contribution from neural crest")</f>
        <v/>
      </c>
      <c r="B6557" t="inlineStr">
        <is>
          <t>&lt;http://purl.obolibrary.org/obo/UBERON_0010314&gt;</t>
        </is>
      </c>
      <c r="C6557" t="inlineStr">
        <is>
          <t>substantia innominata</t>
        </is>
      </c>
      <c r="D6557" t="inlineStr">
        <is>
          <t>&lt;http://purl.obolibrary.org/obo/HBA_13003&gt;</t>
        </is>
      </c>
    </row>
    <row r="6558">
      <c r="A6558">
        <f>HYPERLINK("https://www.ebi.ac.uk/ols/ontologies/uberon/terms?iri=http://purl.obolibrary.org/obo/UBERON_0010314","structure with developmental contribution from neural crest")</f>
        <v/>
      </c>
      <c r="B6558" t="inlineStr">
        <is>
          <t>&lt;http://purl.obolibrary.org/obo/UBERON_0010314&gt;</t>
        </is>
      </c>
      <c r="C6558" t="inlineStr">
        <is>
          <t>olfactory area, left</t>
        </is>
      </c>
      <c r="D6558" t="inlineStr">
        <is>
          <t>&lt;http://purl.obolibrary.org/obo/HBA_265504410&gt;</t>
        </is>
      </c>
    </row>
    <row r="6559">
      <c r="A6559">
        <f>HYPERLINK("https://www.ebi.ac.uk/ols/ontologies/uberon/terms?iri=http://purl.obolibrary.org/obo/UBERON_0010314","structure with developmental contribution from neural crest")</f>
        <v/>
      </c>
      <c r="B6559" t="inlineStr">
        <is>
          <t>&lt;http://purl.obolibrary.org/obo/UBERON_0010314&gt;</t>
        </is>
      </c>
      <c r="C6559" t="inlineStr">
        <is>
          <t>olfactory area, right</t>
        </is>
      </c>
      <c r="D6559" t="inlineStr">
        <is>
          <t>&lt;http://purl.obolibrary.org/obo/HBA_265504414&gt;</t>
        </is>
      </c>
    </row>
    <row r="6560">
      <c r="A6560">
        <f>HYPERLINK("https://www.ebi.ac.uk/ols/ontologies/uberon/terms?iri=http://purl.obolibrary.org/obo/UBERON_0010314","structure with developmental contribution from neural crest")</f>
        <v/>
      </c>
      <c r="B6560" t="inlineStr">
        <is>
          <t>&lt;http://purl.obolibrary.org/obo/UBERON_0010314&gt;</t>
        </is>
      </c>
      <c r="C6560" t="inlineStr">
        <is>
          <t>indusium griseum, left</t>
        </is>
      </c>
      <c r="D6560" t="inlineStr">
        <is>
          <t>&lt;http://purl.obolibrary.org/obo/HBA_265504428&gt;</t>
        </is>
      </c>
    </row>
    <row r="6561">
      <c r="A6561">
        <f>HYPERLINK("https://www.ebi.ac.uk/ols/ontologies/uberon/terms?iri=http://purl.obolibrary.org/obo/UBERON_0010314","structure with developmental contribution from neural crest")</f>
        <v/>
      </c>
      <c r="B6561" t="inlineStr">
        <is>
          <t>&lt;http://purl.obolibrary.org/obo/UBERON_0010314&gt;</t>
        </is>
      </c>
      <c r="C6561" t="inlineStr">
        <is>
          <t>indusium griseum, right</t>
        </is>
      </c>
      <c r="D6561" t="inlineStr">
        <is>
          <t>&lt;http://purl.obolibrary.org/obo/HBA_265504432&gt;</t>
        </is>
      </c>
    </row>
    <row r="6562">
      <c r="A6562">
        <f>HYPERLINK("https://www.ebi.ac.uk/ols/ontologies/uberon/terms?iri=http://purl.obolibrary.org/obo/UBERON_0010314","structure with developmental contribution from neural crest")</f>
        <v/>
      </c>
      <c r="B6562" t="inlineStr">
        <is>
          <t>&lt;http://purl.obolibrary.org/obo/UBERON_0010314&gt;</t>
        </is>
      </c>
      <c r="C6562" t="inlineStr">
        <is>
          <t>prosubiculum, left</t>
        </is>
      </c>
      <c r="D6562" t="inlineStr">
        <is>
          <t>&lt;http://purl.obolibrary.org/obo/HBA_265504436&gt;</t>
        </is>
      </c>
    </row>
    <row r="6563">
      <c r="A6563">
        <f>HYPERLINK("https://www.ebi.ac.uk/ols/ontologies/uberon/terms?iri=http://purl.obolibrary.org/obo/UBERON_0010314","structure with developmental contribution from neural crest")</f>
        <v/>
      </c>
      <c r="B6563" t="inlineStr">
        <is>
          <t>&lt;http://purl.obolibrary.org/obo/UBERON_0010314&gt;</t>
        </is>
      </c>
      <c r="C6563" t="inlineStr">
        <is>
          <t>subiculum proper, left</t>
        </is>
      </c>
      <c r="D6563" t="inlineStr">
        <is>
          <t>&lt;http://purl.obolibrary.org/obo/HBA_265504440&gt;</t>
        </is>
      </c>
    </row>
    <row r="6564">
      <c r="A6564">
        <f>HYPERLINK("https://www.ebi.ac.uk/ols/ontologies/uberon/terms?iri=http://purl.obolibrary.org/obo/UBERON_0010314","structure with developmental contribution from neural crest")</f>
        <v/>
      </c>
      <c r="B6564" t="inlineStr">
        <is>
          <t>&lt;http://purl.obolibrary.org/obo/UBERON_0010314&gt;</t>
        </is>
      </c>
      <c r="C6564" t="inlineStr">
        <is>
          <t>prosubiculum, right</t>
        </is>
      </c>
      <c r="D6564" t="inlineStr">
        <is>
          <t>&lt;http://purl.obolibrary.org/obo/HBA_265504444&gt;</t>
        </is>
      </c>
    </row>
    <row r="6565">
      <c r="A6565">
        <f>HYPERLINK("https://www.ebi.ac.uk/ols/ontologies/uberon/terms?iri=http://purl.obolibrary.org/obo/UBERON_0010314","structure with developmental contribution from neural crest")</f>
        <v/>
      </c>
      <c r="B6565" t="inlineStr">
        <is>
          <t>&lt;http://purl.obolibrary.org/obo/UBERON_0010314&gt;</t>
        </is>
      </c>
      <c r="C6565" t="inlineStr">
        <is>
          <t>subiculum proper, right</t>
        </is>
      </c>
      <c r="D6565" t="inlineStr">
        <is>
          <t>&lt;http://purl.obolibrary.org/obo/HBA_265504448&gt;</t>
        </is>
      </c>
    </row>
    <row r="6566">
      <c r="A6566">
        <f>HYPERLINK("https://www.ebi.ac.uk/ols/ontologies/uberon/terms?iri=http://purl.obolibrary.org/obo/UBERON_0010314","structure with developmental contribution from neural crest")</f>
        <v/>
      </c>
      <c r="B6566" t="inlineStr">
        <is>
          <t>&lt;http://purl.obolibrary.org/obo/UBERON_0010314&gt;</t>
        </is>
      </c>
      <c r="C6566" t="inlineStr">
        <is>
          <t>amygdalohippocampal area, left, marginal layer</t>
        </is>
      </c>
      <c r="D6566" t="inlineStr">
        <is>
          <t>&lt;http://purl.obolibrary.org/obo/HBA_265504460&gt;</t>
        </is>
      </c>
    </row>
    <row r="6567">
      <c r="A6567">
        <f>HYPERLINK("https://www.ebi.ac.uk/ols/ontologies/uberon/terms?iri=http://purl.obolibrary.org/obo/UBERON_0010314","structure with developmental contribution from neural crest")</f>
        <v/>
      </c>
      <c r="B6567" t="inlineStr">
        <is>
          <t>&lt;http://purl.obolibrary.org/obo/UBERON_0010314&gt;</t>
        </is>
      </c>
      <c r="C6567" t="inlineStr">
        <is>
          <t>amygdalohippocampal area, right, magnocellular division</t>
        </is>
      </c>
      <c r="D6567" t="inlineStr">
        <is>
          <t>&lt;http://purl.obolibrary.org/obo/HBA_265504464&gt;</t>
        </is>
      </c>
    </row>
    <row r="6568">
      <c r="A6568">
        <f>HYPERLINK("https://www.ebi.ac.uk/ols/ontologies/uberon/terms?iri=http://purl.obolibrary.org/obo/UBERON_0010314","structure with developmental contribution from neural crest")</f>
        <v/>
      </c>
      <c r="B6568" t="inlineStr">
        <is>
          <t>&lt;http://purl.obolibrary.org/obo/UBERON_0010314&gt;</t>
        </is>
      </c>
      <c r="C6568" t="inlineStr">
        <is>
          <t>amygdalohippocampal area, right, parvocellular division</t>
        </is>
      </c>
      <c r="D6568" t="inlineStr">
        <is>
          <t>&lt;http://purl.obolibrary.org/obo/HBA_265504468&gt;</t>
        </is>
      </c>
    </row>
    <row r="6569">
      <c r="A6569">
        <f>HYPERLINK("https://www.ebi.ac.uk/ols/ontologies/uberon/terms?iri=http://purl.obolibrary.org/obo/UBERON_0010314","structure with developmental contribution from neural crest")</f>
        <v/>
      </c>
      <c r="B6569" t="inlineStr">
        <is>
          <t>&lt;http://purl.obolibrary.org/obo/UBERON_0010314&gt;</t>
        </is>
      </c>
      <c r="C6569" t="inlineStr">
        <is>
          <t>amygdalohippocampal area, right, marginal layer</t>
        </is>
      </c>
      <c r="D6569" t="inlineStr">
        <is>
          <t>&lt;http://purl.obolibrary.org/obo/HBA_265504472&gt;</t>
        </is>
      </c>
    </row>
    <row r="6570">
      <c r="A6570">
        <f>HYPERLINK("https://www.ebi.ac.uk/ols/ontologies/uberon/terms?iri=http://purl.obolibrary.org/obo/UBERON_0010314","structure with developmental contribution from neural crest")</f>
        <v/>
      </c>
      <c r="B6570" t="inlineStr">
        <is>
          <t>&lt;http://purl.obolibrary.org/obo/UBERON_0010314&gt;</t>
        </is>
      </c>
      <c r="C6570" t="inlineStr">
        <is>
          <t>anterior amygdaloid area, left</t>
        </is>
      </c>
      <c r="D6570" t="inlineStr">
        <is>
          <t>&lt;http://purl.obolibrary.org/obo/HBA_265504480&gt;</t>
        </is>
      </c>
    </row>
    <row r="6571">
      <c r="A6571">
        <f>HYPERLINK("https://www.ebi.ac.uk/ols/ontologies/uberon/terms?iri=http://purl.obolibrary.org/obo/UBERON_0010314","structure with developmental contribution from neural crest")</f>
        <v/>
      </c>
      <c r="B6571" t="inlineStr">
        <is>
          <t>&lt;http://purl.obolibrary.org/obo/UBERON_0010314&gt;</t>
        </is>
      </c>
      <c r="C6571" t="inlineStr">
        <is>
          <t>anterior amygdaloid area, left, dorsal division</t>
        </is>
      </c>
      <c r="D6571" t="inlineStr">
        <is>
          <t>&lt;http://purl.obolibrary.org/obo/HBA_265504484&gt;</t>
        </is>
      </c>
    </row>
    <row r="6572">
      <c r="A6572">
        <f>HYPERLINK("https://www.ebi.ac.uk/ols/ontologies/uberon/terms?iri=http://purl.obolibrary.org/obo/UBERON_0010314","structure with developmental contribution from neural crest")</f>
        <v/>
      </c>
      <c r="B6572" t="inlineStr">
        <is>
          <t>&lt;http://purl.obolibrary.org/obo/UBERON_0010314&gt;</t>
        </is>
      </c>
      <c r="C6572" t="inlineStr">
        <is>
          <t>anterior amygdaloid area, left, ventral division</t>
        </is>
      </c>
      <c r="D6572" t="inlineStr">
        <is>
          <t>&lt;http://purl.obolibrary.org/obo/HBA_265504488&gt;</t>
        </is>
      </c>
    </row>
    <row r="6573">
      <c r="A6573">
        <f>HYPERLINK("https://www.ebi.ac.uk/ols/ontologies/uberon/terms?iri=http://purl.obolibrary.org/obo/UBERON_0010314","structure with developmental contribution from neural crest")</f>
        <v/>
      </c>
      <c r="B6573" t="inlineStr">
        <is>
          <t>&lt;http://purl.obolibrary.org/obo/UBERON_0010314&gt;</t>
        </is>
      </c>
      <c r="C6573" t="inlineStr">
        <is>
          <t>anterior amygdaloid area, right</t>
        </is>
      </c>
      <c r="D6573" t="inlineStr">
        <is>
          <t>&lt;http://purl.obolibrary.org/obo/HBA_265504492&gt;</t>
        </is>
      </c>
    </row>
    <row r="6574">
      <c r="A6574">
        <f>HYPERLINK("https://www.ebi.ac.uk/ols/ontologies/uberon/terms?iri=http://purl.obolibrary.org/obo/UBERON_0010314","structure with developmental contribution from neural crest")</f>
        <v/>
      </c>
      <c r="B6574" t="inlineStr">
        <is>
          <t>&lt;http://purl.obolibrary.org/obo/UBERON_0010314&gt;</t>
        </is>
      </c>
      <c r="C6574" t="inlineStr">
        <is>
          <t>anterior amygdaloid area, right, dorsal division</t>
        </is>
      </c>
      <c r="D6574" t="inlineStr">
        <is>
          <t>&lt;http://purl.obolibrary.org/obo/HBA_265504496&gt;</t>
        </is>
      </c>
    </row>
    <row r="6575">
      <c r="A6575">
        <f>HYPERLINK("https://www.ebi.ac.uk/ols/ontologies/uberon/terms?iri=http://purl.obolibrary.org/obo/UBERON_0010314","structure with developmental contribution from neural crest")</f>
        <v/>
      </c>
      <c r="B6575" t="inlineStr">
        <is>
          <t>&lt;http://purl.obolibrary.org/obo/UBERON_0010314&gt;</t>
        </is>
      </c>
      <c r="C6575" t="inlineStr">
        <is>
          <t>anterior amygdaloid area, right, ventral division</t>
        </is>
      </c>
      <c r="D6575" t="inlineStr">
        <is>
          <t>&lt;http://purl.obolibrary.org/obo/HBA_265504500&gt;</t>
        </is>
      </c>
    </row>
    <row r="6576">
      <c r="A6576">
        <f>HYPERLINK("https://www.ebi.ac.uk/ols/ontologies/uberon/terms?iri=http://purl.obolibrary.org/obo/UBERON_0010314","structure with developmental contribution from neural crest")</f>
        <v/>
      </c>
      <c r="B6576" t="inlineStr">
        <is>
          <t>&lt;http://purl.obolibrary.org/obo/UBERON_0010314&gt;</t>
        </is>
      </c>
      <c r="C6576" t="inlineStr">
        <is>
          <t>basolateral nucleus, left, dorsolateral division</t>
        </is>
      </c>
      <c r="D6576" t="inlineStr">
        <is>
          <t>&lt;http://purl.obolibrary.org/obo/HBA_265504504&gt;</t>
        </is>
      </c>
    </row>
    <row r="6577">
      <c r="A6577">
        <f>HYPERLINK("https://www.ebi.ac.uk/ols/ontologies/uberon/terms?iri=http://purl.obolibrary.org/obo/UBERON_0010314","structure with developmental contribution from neural crest")</f>
        <v/>
      </c>
      <c r="B6577" t="inlineStr">
        <is>
          <t>&lt;http://purl.obolibrary.org/obo/UBERON_0010314&gt;</t>
        </is>
      </c>
      <c r="C6577" t="inlineStr">
        <is>
          <t>basolateral nucleus, left, ventrolateral division</t>
        </is>
      </c>
      <c r="D6577" t="inlineStr">
        <is>
          <t>&lt;http://purl.obolibrary.org/obo/HBA_265504508&gt;</t>
        </is>
      </c>
    </row>
    <row r="6578">
      <c r="A6578">
        <f>HYPERLINK("https://www.ebi.ac.uk/ols/ontologies/uberon/terms?iri=http://purl.obolibrary.org/obo/UBERON_0010314","structure with developmental contribution from neural crest")</f>
        <v/>
      </c>
      <c r="B6578" t="inlineStr">
        <is>
          <t>&lt;http://purl.obolibrary.org/obo/UBERON_0010314&gt;</t>
        </is>
      </c>
      <c r="C6578" t="inlineStr">
        <is>
          <t>basolateral nucleus, left, ventromedial divison</t>
        </is>
      </c>
      <c r="D6578" t="inlineStr">
        <is>
          <t>&lt;http://purl.obolibrary.org/obo/HBA_265504512&gt;</t>
        </is>
      </c>
    </row>
    <row r="6579">
      <c r="A6579">
        <f>HYPERLINK("https://www.ebi.ac.uk/ols/ontologies/uberon/terms?iri=http://purl.obolibrary.org/obo/UBERON_0010314","structure with developmental contribution from neural crest")</f>
        <v/>
      </c>
      <c r="B6579" t="inlineStr">
        <is>
          <t>&lt;http://purl.obolibrary.org/obo/UBERON_0010314&gt;</t>
        </is>
      </c>
      <c r="C6579" t="inlineStr">
        <is>
          <t>basolateral nucleus, right, dorsolateral division</t>
        </is>
      </c>
      <c r="D6579" t="inlineStr">
        <is>
          <t>&lt;http://purl.obolibrary.org/obo/HBA_265504516&gt;</t>
        </is>
      </c>
    </row>
    <row r="6580">
      <c r="A6580">
        <f>HYPERLINK("https://www.ebi.ac.uk/ols/ontologies/uberon/terms?iri=http://purl.obolibrary.org/obo/UBERON_0010314","structure with developmental contribution from neural crest")</f>
        <v/>
      </c>
      <c r="B6580" t="inlineStr">
        <is>
          <t>&lt;http://purl.obolibrary.org/obo/UBERON_0010314&gt;</t>
        </is>
      </c>
      <c r="C6580" t="inlineStr">
        <is>
          <t>basolateral nucleus, right, ventrolateral division</t>
        </is>
      </c>
      <c r="D6580" t="inlineStr">
        <is>
          <t>&lt;http://purl.obolibrary.org/obo/HBA_265504520&gt;</t>
        </is>
      </c>
    </row>
    <row r="6581">
      <c r="A6581">
        <f>HYPERLINK("https://www.ebi.ac.uk/ols/ontologies/uberon/terms?iri=http://purl.obolibrary.org/obo/UBERON_0010314","structure with developmental contribution from neural crest")</f>
        <v/>
      </c>
      <c r="B6581" t="inlineStr">
        <is>
          <t>&lt;http://purl.obolibrary.org/obo/UBERON_0010314&gt;</t>
        </is>
      </c>
      <c r="C6581" t="inlineStr">
        <is>
          <t>basolateral nucleus, right, ventromedial divison</t>
        </is>
      </c>
      <c r="D6581" t="inlineStr">
        <is>
          <t>&lt;http://purl.obolibrary.org/obo/HBA_265504524&gt;</t>
        </is>
      </c>
    </row>
    <row r="6582">
      <c r="A6582">
        <f>HYPERLINK("https://www.ebi.ac.uk/ols/ontologies/uberon/terms?iri=http://purl.obolibrary.org/obo/UBERON_0010314","structure with developmental contribution from neural crest")</f>
        <v/>
      </c>
      <c r="B6582" t="inlineStr">
        <is>
          <t>&lt;http://purl.obolibrary.org/obo/UBERON_0010314&gt;</t>
        </is>
      </c>
      <c r="C6582" t="inlineStr">
        <is>
          <t>basomedial nucleus, left, dorsal division</t>
        </is>
      </c>
      <c r="D6582" t="inlineStr">
        <is>
          <t>&lt;http://purl.obolibrary.org/obo/HBA_265504528&gt;</t>
        </is>
      </c>
    </row>
    <row r="6583">
      <c r="A6583">
        <f>HYPERLINK("https://www.ebi.ac.uk/ols/ontologies/uberon/terms?iri=http://purl.obolibrary.org/obo/UBERON_0010314","structure with developmental contribution from neural crest")</f>
        <v/>
      </c>
      <c r="B6583" t="inlineStr">
        <is>
          <t>&lt;http://purl.obolibrary.org/obo/UBERON_0010314&gt;</t>
        </is>
      </c>
      <c r="C6583" t="inlineStr">
        <is>
          <t>basomedial nucleus, left, dorsolateral division</t>
        </is>
      </c>
      <c r="D6583" t="inlineStr">
        <is>
          <t>&lt;http://purl.obolibrary.org/obo/HBA_265504534&gt;</t>
        </is>
      </c>
    </row>
    <row r="6584">
      <c r="A6584">
        <f>HYPERLINK("https://www.ebi.ac.uk/ols/ontologies/uberon/terms?iri=http://purl.obolibrary.org/obo/UBERON_0010314","structure with developmental contribution from neural crest")</f>
        <v/>
      </c>
      <c r="B6584" t="inlineStr">
        <is>
          <t>&lt;http://purl.obolibrary.org/obo/UBERON_0010314&gt;</t>
        </is>
      </c>
      <c r="C6584" t="inlineStr">
        <is>
          <t>basomedial nucleus, left, medial division</t>
        </is>
      </c>
      <c r="D6584" t="inlineStr">
        <is>
          <t>&lt;http://purl.obolibrary.org/obo/HBA_265504538&gt;</t>
        </is>
      </c>
    </row>
    <row r="6585">
      <c r="A6585">
        <f>HYPERLINK("https://www.ebi.ac.uk/ols/ontologies/uberon/terms?iri=http://purl.obolibrary.org/obo/UBERON_0010314","structure with developmental contribution from neural crest")</f>
        <v/>
      </c>
      <c r="B6585" t="inlineStr">
        <is>
          <t>&lt;http://purl.obolibrary.org/obo/UBERON_0010314&gt;</t>
        </is>
      </c>
      <c r="C6585" t="inlineStr">
        <is>
          <t>basomedial nucleus, left, ventral division</t>
        </is>
      </c>
      <c r="D6585" t="inlineStr">
        <is>
          <t>&lt;http://purl.obolibrary.org/obo/HBA_265504542&gt;</t>
        </is>
      </c>
    </row>
    <row r="6586">
      <c r="A6586">
        <f>HYPERLINK("https://www.ebi.ac.uk/ols/ontologies/uberon/terms?iri=http://purl.obolibrary.org/obo/UBERON_0010314","structure with developmental contribution from neural crest")</f>
        <v/>
      </c>
      <c r="B6586" t="inlineStr">
        <is>
          <t>&lt;http://purl.obolibrary.org/obo/UBERON_0010314&gt;</t>
        </is>
      </c>
      <c r="C6586" t="inlineStr">
        <is>
          <t>basomedial nucleus, right, dorsal division</t>
        </is>
      </c>
      <c r="D6586" t="inlineStr">
        <is>
          <t>&lt;http://purl.obolibrary.org/obo/HBA_265504550&gt;</t>
        </is>
      </c>
    </row>
    <row r="6587">
      <c r="A6587">
        <f>HYPERLINK("https://www.ebi.ac.uk/ols/ontologies/uberon/terms?iri=http://purl.obolibrary.org/obo/UBERON_0010314","structure with developmental contribution from neural crest")</f>
        <v/>
      </c>
      <c r="B6587" t="inlineStr">
        <is>
          <t>&lt;http://purl.obolibrary.org/obo/UBERON_0010314&gt;</t>
        </is>
      </c>
      <c r="C6587" t="inlineStr">
        <is>
          <t>basomedial nucleus, right, dorsolateral division</t>
        </is>
      </c>
      <c r="D6587" t="inlineStr">
        <is>
          <t>&lt;http://purl.obolibrary.org/obo/HBA_265504556&gt;</t>
        </is>
      </c>
    </row>
    <row r="6588">
      <c r="A6588">
        <f>HYPERLINK("https://www.ebi.ac.uk/ols/ontologies/uberon/terms?iri=http://purl.obolibrary.org/obo/UBERON_0010314","structure with developmental contribution from neural crest")</f>
        <v/>
      </c>
      <c r="B6588" t="inlineStr">
        <is>
          <t>&lt;http://purl.obolibrary.org/obo/UBERON_0010314&gt;</t>
        </is>
      </c>
      <c r="C6588" t="inlineStr">
        <is>
          <t>basomedial nucleus, right, medial division</t>
        </is>
      </c>
      <c r="D6588" t="inlineStr">
        <is>
          <t>&lt;http://purl.obolibrary.org/obo/HBA_265504561&gt;</t>
        </is>
      </c>
    </row>
    <row r="6589">
      <c r="A6589">
        <f>HYPERLINK("https://www.ebi.ac.uk/ols/ontologies/uberon/terms?iri=http://purl.obolibrary.org/obo/UBERON_0010314","structure with developmental contribution from neural crest")</f>
        <v/>
      </c>
      <c r="B6589" t="inlineStr">
        <is>
          <t>&lt;http://purl.obolibrary.org/obo/UBERON_0010314&gt;</t>
        </is>
      </c>
      <c r="C6589" t="inlineStr">
        <is>
          <t>basomedial nucleus, right, ventral division</t>
        </is>
      </c>
      <c r="D6589" t="inlineStr">
        <is>
          <t>&lt;http://purl.obolibrary.org/obo/HBA_265504565&gt;</t>
        </is>
      </c>
    </row>
    <row r="6590">
      <c r="A6590">
        <f>HYPERLINK("https://www.ebi.ac.uk/ols/ontologies/uberon/terms?iri=http://purl.obolibrary.org/obo/UBERON_0010314","structure with developmental contribution from neural crest")</f>
        <v/>
      </c>
      <c r="B6590" t="inlineStr">
        <is>
          <t>&lt;http://purl.obolibrary.org/obo/UBERON_0010314&gt;</t>
        </is>
      </c>
      <c r="C6590" t="inlineStr">
        <is>
          <t>central nucleus, medial division, left, dorsal part</t>
        </is>
      </c>
      <c r="D6590" t="inlineStr">
        <is>
          <t>&lt;http://purl.obolibrary.org/obo/HBA_265504574&gt;</t>
        </is>
      </c>
    </row>
    <row r="6591">
      <c r="A6591">
        <f>HYPERLINK("https://www.ebi.ac.uk/ols/ontologies/uberon/terms?iri=http://purl.obolibrary.org/obo/UBERON_0010314","structure with developmental contribution from neural crest")</f>
        <v/>
      </c>
      <c r="B6591" t="inlineStr">
        <is>
          <t>&lt;http://purl.obolibrary.org/obo/UBERON_0010314&gt;</t>
        </is>
      </c>
      <c r="C6591" t="inlineStr">
        <is>
          <t>central nucleus, medial division, left, ventral part</t>
        </is>
      </c>
      <c r="D6591" t="inlineStr">
        <is>
          <t>&lt;http://purl.obolibrary.org/obo/HBA_265504578&gt;</t>
        </is>
      </c>
    </row>
    <row r="6592">
      <c r="A6592">
        <f>HYPERLINK("https://www.ebi.ac.uk/ols/ontologies/uberon/terms?iri=http://purl.obolibrary.org/obo/UBERON_0010314","structure with developmental contribution from neural crest")</f>
        <v/>
      </c>
      <c r="B6592" t="inlineStr">
        <is>
          <t>&lt;http://purl.obolibrary.org/obo/UBERON_0010314&gt;</t>
        </is>
      </c>
      <c r="C6592" t="inlineStr">
        <is>
          <t>central nucleus, lateral division, left, apical part</t>
        </is>
      </c>
      <c r="D6592" t="inlineStr">
        <is>
          <t>&lt;http://purl.obolibrary.org/obo/HBA_265504583&gt;</t>
        </is>
      </c>
    </row>
    <row r="6593">
      <c r="A6593">
        <f>HYPERLINK("https://www.ebi.ac.uk/ols/ontologies/uberon/terms?iri=http://purl.obolibrary.org/obo/UBERON_0010314","structure with developmental contribution from neural crest")</f>
        <v/>
      </c>
      <c r="B6593" t="inlineStr">
        <is>
          <t>&lt;http://purl.obolibrary.org/obo/UBERON_0010314&gt;</t>
        </is>
      </c>
      <c r="C6593" t="inlineStr">
        <is>
          <t>central nucleus, lateral division, left, capsular part</t>
        </is>
      </c>
      <c r="D6593" t="inlineStr">
        <is>
          <t>&lt;http://purl.obolibrary.org/obo/HBA_265504587&gt;</t>
        </is>
      </c>
    </row>
    <row r="6594">
      <c r="A6594">
        <f>HYPERLINK("https://www.ebi.ac.uk/ols/ontologies/uberon/terms?iri=http://purl.obolibrary.org/obo/UBERON_0010314","structure with developmental contribution from neural crest")</f>
        <v/>
      </c>
      <c r="B6594" t="inlineStr">
        <is>
          <t>&lt;http://purl.obolibrary.org/obo/UBERON_0010314&gt;</t>
        </is>
      </c>
      <c r="C6594" t="inlineStr">
        <is>
          <t>central nucleus, lateral division, left, paracapsular part</t>
        </is>
      </c>
      <c r="D6594" t="inlineStr">
        <is>
          <t>&lt;http://purl.obolibrary.org/obo/HBA_265504591&gt;</t>
        </is>
      </c>
    </row>
    <row r="6595">
      <c r="A6595">
        <f>HYPERLINK("https://www.ebi.ac.uk/ols/ontologies/uberon/terms?iri=http://purl.obolibrary.org/obo/UBERON_0010314","structure with developmental contribution from neural crest")</f>
        <v/>
      </c>
      <c r="B6595" t="inlineStr">
        <is>
          <t>&lt;http://purl.obolibrary.org/obo/UBERON_0010314&gt;</t>
        </is>
      </c>
      <c r="C6595" t="inlineStr">
        <is>
          <t>central nucleus, lateral division, left, central part</t>
        </is>
      </c>
      <c r="D6595" t="inlineStr">
        <is>
          <t>&lt;http://purl.obolibrary.org/obo/HBA_265504596&gt;</t>
        </is>
      </c>
    </row>
    <row r="6596">
      <c r="A6596">
        <f>HYPERLINK("https://www.ebi.ac.uk/ols/ontologies/uberon/terms?iri=http://purl.obolibrary.org/obo/UBERON_0010314","structure with developmental contribution from neural crest")</f>
        <v/>
      </c>
      <c r="B6596" t="inlineStr">
        <is>
          <t>&lt;http://purl.obolibrary.org/obo/UBERON_0010314&gt;</t>
        </is>
      </c>
      <c r="C6596" t="inlineStr">
        <is>
          <t>central nucleus, medial division, right, dorsal part</t>
        </is>
      </c>
      <c r="D6596" t="inlineStr">
        <is>
          <t>&lt;http://purl.obolibrary.org/obo/HBA_265504600&gt;</t>
        </is>
      </c>
    </row>
    <row r="6597">
      <c r="A6597">
        <f>HYPERLINK("https://www.ebi.ac.uk/ols/ontologies/uberon/terms?iri=http://purl.obolibrary.org/obo/UBERON_0010314","structure with developmental contribution from neural crest")</f>
        <v/>
      </c>
      <c r="B6597" t="inlineStr">
        <is>
          <t>&lt;http://purl.obolibrary.org/obo/UBERON_0010314&gt;</t>
        </is>
      </c>
      <c r="C6597" t="inlineStr">
        <is>
          <t>central nucleus, medial division, right, ventral part</t>
        </is>
      </c>
      <c r="D6597" t="inlineStr">
        <is>
          <t>&lt;http://purl.obolibrary.org/obo/HBA_265504604&gt;</t>
        </is>
      </c>
    </row>
    <row r="6598">
      <c r="A6598">
        <f>HYPERLINK("https://www.ebi.ac.uk/ols/ontologies/uberon/terms?iri=http://purl.obolibrary.org/obo/UBERON_0010314","structure with developmental contribution from neural crest")</f>
        <v/>
      </c>
      <c r="B6598" t="inlineStr">
        <is>
          <t>&lt;http://purl.obolibrary.org/obo/UBERON_0010314&gt;</t>
        </is>
      </c>
      <c r="C6598" t="inlineStr">
        <is>
          <t>central nucleus, lateral division, right, apical part</t>
        </is>
      </c>
      <c r="D6598" t="inlineStr">
        <is>
          <t>&lt;http://purl.obolibrary.org/obo/HBA_265504608&gt;</t>
        </is>
      </c>
    </row>
    <row r="6599">
      <c r="A6599">
        <f>HYPERLINK("https://www.ebi.ac.uk/ols/ontologies/uberon/terms?iri=http://purl.obolibrary.org/obo/UBERON_0010314","structure with developmental contribution from neural crest")</f>
        <v/>
      </c>
      <c r="B6599" t="inlineStr">
        <is>
          <t>&lt;http://purl.obolibrary.org/obo/UBERON_0010314&gt;</t>
        </is>
      </c>
      <c r="C6599" t="inlineStr">
        <is>
          <t>central nucleus, lateral division, right, capsular part</t>
        </is>
      </c>
      <c r="D6599" t="inlineStr">
        <is>
          <t>&lt;http://purl.obolibrary.org/obo/HBA_265504612&gt;</t>
        </is>
      </c>
    </row>
    <row r="6600">
      <c r="A6600">
        <f>HYPERLINK("https://www.ebi.ac.uk/ols/ontologies/uberon/terms?iri=http://purl.obolibrary.org/obo/UBERON_0010314","structure with developmental contribution from neural crest")</f>
        <v/>
      </c>
      <c r="B6600" t="inlineStr">
        <is>
          <t>&lt;http://purl.obolibrary.org/obo/UBERON_0010314&gt;</t>
        </is>
      </c>
      <c r="C6600" t="inlineStr">
        <is>
          <t>central nucleus, lateral division, right, paracapsular part</t>
        </is>
      </c>
      <c r="D6600" t="inlineStr">
        <is>
          <t>&lt;http://purl.obolibrary.org/obo/HBA_265504616&gt;</t>
        </is>
      </c>
    </row>
    <row r="6601">
      <c r="A6601">
        <f>HYPERLINK("https://www.ebi.ac.uk/ols/ontologies/uberon/terms?iri=http://purl.obolibrary.org/obo/UBERON_0010314","structure with developmental contribution from neural crest")</f>
        <v/>
      </c>
      <c r="B6601" t="inlineStr">
        <is>
          <t>&lt;http://purl.obolibrary.org/obo/UBERON_0010314&gt;</t>
        </is>
      </c>
      <c r="C6601" t="inlineStr">
        <is>
          <t>central nucleus, lateral division, right, central part</t>
        </is>
      </c>
      <c r="D6601" t="inlineStr">
        <is>
          <t>&lt;http://purl.obolibrary.org/obo/HBA_265504620&gt;</t>
        </is>
      </c>
    </row>
    <row r="6602">
      <c r="A6602">
        <f>HYPERLINK("https://www.ebi.ac.uk/ols/ontologies/uberon/terms?iri=http://purl.obolibrary.org/obo/UBERON_0010314","structure with developmental contribution from neural crest")</f>
        <v/>
      </c>
      <c r="B6602" t="inlineStr">
        <is>
          <t>&lt;http://purl.obolibrary.org/obo/UBERON_0010314&gt;</t>
        </is>
      </c>
      <c r="C6602" t="inlineStr">
        <is>
          <t>anterior cortical nucleus, left, dorsal division</t>
        </is>
      </c>
      <c r="D6602" t="inlineStr">
        <is>
          <t>&lt;http://purl.obolibrary.org/obo/HBA_265504624&gt;</t>
        </is>
      </c>
    </row>
    <row r="6603">
      <c r="A6603">
        <f>HYPERLINK("https://www.ebi.ac.uk/ols/ontologies/uberon/terms?iri=http://purl.obolibrary.org/obo/UBERON_0010314","structure with developmental contribution from neural crest")</f>
        <v/>
      </c>
      <c r="B6603" t="inlineStr">
        <is>
          <t>&lt;http://purl.obolibrary.org/obo/UBERON_0010314&gt;</t>
        </is>
      </c>
      <c r="C6603" t="inlineStr">
        <is>
          <t>anterior cortical nucleus, left, ventral division</t>
        </is>
      </c>
      <c r="D6603" t="inlineStr">
        <is>
          <t>&lt;http://purl.obolibrary.org/obo/HBA_265504628&gt;</t>
        </is>
      </c>
    </row>
    <row r="6604">
      <c r="A6604">
        <f>HYPERLINK("https://www.ebi.ac.uk/ols/ontologies/uberon/terms?iri=http://purl.obolibrary.org/obo/UBERON_0010314","structure with developmental contribution from neural crest")</f>
        <v/>
      </c>
      <c r="B6604" t="inlineStr">
        <is>
          <t>&lt;http://purl.obolibrary.org/obo/UBERON_0010314&gt;</t>
        </is>
      </c>
      <c r="C6604" t="inlineStr">
        <is>
          <t>anterior cortical nucleus, left, marginal layer</t>
        </is>
      </c>
      <c r="D6604" t="inlineStr">
        <is>
          <t>&lt;http://purl.obolibrary.org/obo/HBA_265504632&gt;</t>
        </is>
      </c>
    </row>
    <row r="6605">
      <c r="A6605">
        <f>HYPERLINK("https://www.ebi.ac.uk/ols/ontologies/uberon/terms?iri=http://purl.obolibrary.org/obo/UBERON_0010314","structure with developmental contribution from neural crest")</f>
        <v/>
      </c>
      <c r="B6605" t="inlineStr">
        <is>
          <t>&lt;http://purl.obolibrary.org/obo/UBERON_0010314&gt;</t>
        </is>
      </c>
      <c r="C6605" t="inlineStr">
        <is>
          <t>medial nucleus, left, anterior division</t>
        </is>
      </c>
      <c r="D6605" t="inlineStr">
        <is>
          <t>&lt;http://purl.obolibrary.org/obo/HBA_265504636&gt;</t>
        </is>
      </c>
    </row>
    <row r="6606">
      <c r="A6606">
        <f>HYPERLINK("https://www.ebi.ac.uk/ols/ontologies/uberon/terms?iri=http://purl.obolibrary.org/obo/UBERON_0010314","structure with developmental contribution from neural crest")</f>
        <v/>
      </c>
      <c r="B6606" t="inlineStr">
        <is>
          <t>&lt;http://purl.obolibrary.org/obo/UBERON_0010314&gt;</t>
        </is>
      </c>
      <c r="C6606" t="inlineStr">
        <is>
          <t>medial nucleus, left, posterior division</t>
        </is>
      </c>
      <c r="D6606" t="inlineStr">
        <is>
          <t>&lt;http://purl.obolibrary.org/obo/HBA_265504640&gt;</t>
        </is>
      </c>
    </row>
    <row r="6607">
      <c r="A6607">
        <f>HYPERLINK("https://www.ebi.ac.uk/ols/ontologies/uberon/terms?iri=http://purl.obolibrary.org/obo/UBERON_0010314","structure with developmental contribution from neural crest")</f>
        <v/>
      </c>
      <c r="B6607" t="inlineStr">
        <is>
          <t>&lt;http://purl.obolibrary.org/obo/UBERON_0010314&gt;</t>
        </is>
      </c>
      <c r="C6607" t="inlineStr">
        <is>
          <t>medial nucleus, left, posterior division, dorsal part</t>
        </is>
      </c>
      <c r="D6607" t="inlineStr">
        <is>
          <t>&lt;http://purl.obolibrary.org/obo/HBA_265504644&gt;</t>
        </is>
      </c>
    </row>
    <row r="6608">
      <c r="A6608">
        <f>HYPERLINK("https://www.ebi.ac.uk/ols/ontologies/uberon/terms?iri=http://purl.obolibrary.org/obo/UBERON_0010314","structure with developmental contribution from neural crest")</f>
        <v/>
      </c>
      <c r="B6608" t="inlineStr">
        <is>
          <t>&lt;http://purl.obolibrary.org/obo/UBERON_0010314&gt;</t>
        </is>
      </c>
      <c r="C6608" t="inlineStr">
        <is>
          <t>medial nucleus, left, posterior division, ventral part</t>
        </is>
      </c>
      <c r="D6608" t="inlineStr">
        <is>
          <t>&lt;http://purl.obolibrary.org/obo/HBA_265504648&gt;</t>
        </is>
      </c>
    </row>
    <row r="6609">
      <c r="A6609">
        <f>HYPERLINK("https://www.ebi.ac.uk/ols/ontologies/uberon/terms?iri=http://purl.obolibrary.org/obo/UBERON_0010314","structure with developmental contribution from neural crest")</f>
        <v/>
      </c>
      <c r="B6609" t="inlineStr">
        <is>
          <t>&lt;http://purl.obolibrary.org/obo/UBERON_0010314&gt;</t>
        </is>
      </c>
      <c r="C6609" t="inlineStr">
        <is>
          <t>medial nucleus, left, marginal layer</t>
        </is>
      </c>
      <c r="D6609" t="inlineStr">
        <is>
          <t>&lt;http://purl.obolibrary.org/obo/HBA_265504652&gt;</t>
        </is>
      </c>
    </row>
    <row r="6610">
      <c r="A6610">
        <f>HYPERLINK("https://www.ebi.ac.uk/ols/ontologies/uberon/terms?iri=http://purl.obolibrary.org/obo/UBERON_0010314","structure with developmental contribution from neural crest")</f>
        <v/>
      </c>
      <c r="B6610" t="inlineStr">
        <is>
          <t>&lt;http://purl.obolibrary.org/obo/UBERON_0010314&gt;</t>
        </is>
      </c>
      <c r="C6610" t="inlineStr">
        <is>
          <t>posterior cortical nucleus, left, dorsal division</t>
        </is>
      </c>
      <c r="D6610" t="inlineStr">
        <is>
          <t>&lt;http://purl.obolibrary.org/obo/HBA_265504656&gt;</t>
        </is>
      </c>
    </row>
    <row r="6611">
      <c r="A6611">
        <f>HYPERLINK("https://www.ebi.ac.uk/ols/ontologies/uberon/terms?iri=http://purl.obolibrary.org/obo/UBERON_0010314","structure with developmental contribution from neural crest")</f>
        <v/>
      </c>
      <c r="B6611" t="inlineStr">
        <is>
          <t>&lt;http://purl.obolibrary.org/obo/UBERON_0010314&gt;</t>
        </is>
      </c>
      <c r="C6611" t="inlineStr">
        <is>
          <t>posterior cortical nucleus, left, ventral division</t>
        </is>
      </c>
      <c r="D6611" t="inlineStr">
        <is>
          <t>&lt;http://purl.obolibrary.org/obo/HBA_265504660&gt;</t>
        </is>
      </c>
    </row>
    <row r="6612">
      <c r="A6612">
        <f>HYPERLINK("https://www.ebi.ac.uk/ols/ontologies/uberon/terms?iri=http://purl.obolibrary.org/obo/UBERON_0010314","structure with developmental contribution from neural crest")</f>
        <v/>
      </c>
      <c r="B6612" t="inlineStr">
        <is>
          <t>&lt;http://purl.obolibrary.org/obo/UBERON_0010314&gt;</t>
        </is>
      </c>
      <c r="C6612" t="inlineStr">
        <is>
          <t>posterior cortical nucleus, left, marginal layer</t>
        </is>
      </c>
      <c r="D6612" t="inlineStr">
        <is>
          <t>&lt;http://purl.obolibrary.org/obo/HBA_265504664&gt;</t>
        </is>
      </c>
    </row>
    <row r="6613">
      <c r="A6613">
        <f>HYPERLINK("https://www.ebi.ac.uk/ols/ontologies/uberon/terms?iri=http://purl.obolibrary.org/obo/UBERON_0010314","structure with developmental contribution from neural crest")</f>
        <v/>
      </c>
      <c r="B6613" t="inlineStr">
        <is>
          <t>&lt;http://purl.obolibrary.org/obo/UBERON_0010314&gt;</t>
        </is>
      </c>
      <c r="C6613" t="inlineStr">
        <is>
          <t>anterior cortical nucleus, right, dorsal division</t>
        </is>
      </c>
      <c r="D6613" t="inlineStr">
        <is>
          <t>&lt;http://purl.obolibrary.org/obo/HBA_265504668&gt;</t>
        </is>
      </c>
    </row>
    <row r="6614">
      <c r="A6614">
        <f>HYPERLINK("https://www.ebi.ac.uk/ols/ontologies/uberon/terms?iri=http://purl.obolibrary.org/obo/UBERON_0010314","structure with developmental contribution from neural crest")</f>
        <v/>
      </c>
      <c r="B6614" t="inlineStr">
        <is>
          <t>&lt;http://purl.obolibrary.org/obo/UBERON_0010314&gt;</t>
        </is>
      </c>
      <c r="C6614" t="inlineStr">
        <is>
          <t>anterior cortical nucleus, right, ventral division</t>
        </is>
      </c>
      <c r="D6614" t="inlineStr">
        <is>
          <t>&lt;http://purl.obolibrary.org/obo/HBA_265504672&gt;</t>
        </is>
      </c>
    </row>
    <row r="6615">
      <c r="A6615">
        <f>HYPERLINK("https://www.ebi.ac.uk/ols/ontologies/uberon/terms?iri=http://purl.obolibrary.org/obo/UBERON_0010314","structure with developmental contribution from neural crest")</f>
        <v/>
      </c>
      <c r="B6615" t="inlineStr">
        <is>
          <t>&lt;http://purl.obolibrary.org/obo/UBERON_0010314&gt;</t>
        </is>
      </c>
      <c r="C6615" t="inlineStr">
        <is>
          <t>anterior cortical nucleus, right, marginal layer</t>
        </is>
      </c>
      <c r="D6615" t="inlineStr">
        <is>
          <t>&lt;http://purl.obolibrary.org/obo/HBA_265504676&gt;</t>
        </is>
      </c>
    </row>
    <row r="6616">
      <c r="A6616">
        <f>HYPERLINK("https://www.ebi.ac.uk/ols/ontologies/uberon/terms?iri=http://purl.obolibrary.org/obo/UBERON_0010314","structure with developmental contribution from neural crest")</f>
        <v/>
      </c>
      <c r="B6616" t="inlineStr">
        <is>
          <t>&lt;http://purl.obolibrary.org/obo/UBERON_0010314&gt;</t>
        </is>
      </c>
      <c r="C6616" t="inlineStr">
        <is>
          <t>medial nucleus, right, anterior division</t>
        </is>
      </c>
      <c r="D6616" t="inlineStr">
        <is>
          <t>&lt;http://purl.obolibrary.org/obo/HBA_265504680&gt;</t>
        </is>
      </c>
    </row>
    <row r="6617">
      <c r="A6617">
        <f>HYPERLINK("https://www.ebi.ac.uk/ols/ontologies/uberon/terms?iri=http://purl.obolibrary.org/obo/UBERON_0010314","structure with developmental contribution from neural crest")</f>
        <v/>
      </c>
      <c r="B6617" t="inlineStr">
        <is>
          <t>&lt;http://purl.obolibrary.org/obo/UBERON_0010314&gt;</t>
        </is>
      </c>
      <c r="C6617" t="inlineStr">
        <is>
          <t>medial nucleus, right, posterior division</t>
        </is>
      </c>
      <c r="D6617" t="inlineStr">
        <is>
          <t>&lt;http://purl.obolibrary.org/obo/HBA_265504684&gt;</t>
        </is>
      </c>
    </row>
    <row r="6618">
      <c r="A6618">
        <f>HYPERLINK("https://www.ebi.ac.uk/ols/ontologies/uberon/terms?iri=http://purl.obolibrary.org/obo/UBERON_0010314","structure with developmental contribution from neural crest")</f>
        <v/>
      </c>
      <c r="B6618" t="inlineStr">
        <is>
          <t>&lt;http://purl.obolibrary.org/obo/UBERON_0010314&gt;</t>
        </is>
      </c>
      <c r="C6618" t="inlineStr">
        <is>
          <t>medial nucleus, right, posterior division, dorsal part</t>
        </is>
      </c>
      <c r="D6618" t="inlineStr">
        <is>
          <t>&lt;http://purl.obolibrary.org/obo/HBA_265504688&gt;</t>
        </is>
      </c>
    </row>
    <row r="6619">
      <c r="A6619">
        <f>HYPERLINK("https://www.ebi.ac.uk/ols/ontologies/uberon/terms?iri=http://purl.obolibrary.org/obo/UBERON_0010314","structure with developmental contribution from neural crest")</f>
        <v/>
      </c>
      <c r="B6619" t="inlineStr">
        <is>
          <t>&lt;http://purl.obolibrary.org/obo/UBERON_0010314&gt;</t>
        </is>
      </c>
      <c r="C6619" t="inlineStr">
        <is>
          <t>medial nucleus, right, posterior division, ventral part</t>
        </is>
      </c>
      <c r="D6619" t="inlineStr">
        <is>
          <t>&lt;http://purl.obolibrary.org/obo/HBA_265504692&gt;</t>
        </is>
      </c>
    </row>
    <row r="6620">
      <c r="A6620">
        <f>HYPERLINK("https://www.ebi.ac.uk/ols/ontologies/uberon/terms?iri=http://purl.obolibrary.org/obo/UBERON_0010314","structure with developmental contribution from neural crest")</f>
        <v/>
      </c>
      <c r="B6620" t="inlineStr">
        <is>
          <t>&lt;http://purl.obolibrary.org/obo/UBERON_0010314&gt;</t>
        </is>
      </c>
      <c r="C6620" t="inlineStr">
        <is>
          <t>medial nucleus, right, marginal layer</t>
        </is>
      </c>
      <c r="D6620" t="inlineStr">
        <is>
          <t>&lt;http://purl.obolibrary.org/obo/HBA_265504696&gt;</t>
        </is>
      </c>
    </row>
    <row r="6621">
      <c r="A6621">
        <f>HYPERLINK("https://www.ebi.ac.uk/ols/ontologies/uberon/terms?iri=http://purl.obolibrary.org/obo/UBERON_0010314","structure with developmental contribution from neural crest")</f>
        <v/>
      </c>
      <c r="B6621" t="inlineStr">
        <is>
          <t>&lt;http://purl.obolibrary.org/obo/UBERON_0010314&gt;</t>
        </is>
      </c>
      <c r="C6621" t="inlineStr">
        <is>
          <t>posterior cortical nucleus, right, dorsal division</t>
        </is>
      </c>
      <c r="D6621" t="inlineStr">
        <is>
          <t>&lt;http://purl.obolibrary.org/obo/HBA_265504700&gt;</t>
        </is>
      </c>
    </row>
    <row r="6622">
      <c r="A6622">
        <f>HYPERLINK("https://www.ebi.ac.uk/ols/ontologies/uberon/terms?iri=http://purl.obolibrary.org/obo/UBERON_0010314","structure with developmental contribution from neural crest")</f>
        <v/>
      </c>
      <c r="B6622" t="inlineStr">
        <is>
          <t>&lt;http://purl.obolibrary.org/obo/UBERON_0010314&gt;</t>
        </is>
      </c>
      <c r="C6622" t="inlineStr">
        <is>
          <t>posterior cortical nucleus, right, ventral division</t>
        </is>
      </c>
      <c r="D6622" t="inlineStr">
        <is>
          <t>&lt;http://purl.obolibrary.org/obo/HBA_265504704&gt;</t>
        </is>
      </c>
    </row>
    <row r="6623">
      <c r="A6623">
        <f>HYPERLINK("https://www.ebi.ac.uk/ols/ontologies/uberon/terms?iri=http://purl.obolibrary.org/obo/UBERON_0010314","structure with developmental contribution from neural crest")</f>
        <v/>
      </c>
      <c r="B6623" t="inlineStr">
        <is>
          <t>&lt;http://purl.obolibrary.org/obo/UBERON_0010314&gt;</t>
        </is>
      </c>
      <c r="C6623" t="inlineStr">
        <is>
          <t>posterior cortical nucleus, right, marginal layer</t>
        </is>
      </c>
      <c r="D6623" t="inlineStr">
        <is>
          <t>&lt;http://purl.obolibrary.org/obo/HBA_265504708&gt;</t>
        </is>
      </c>
    </row>
    <row r="6624">
      <c r="A6624">
        <f>HYPERLINK("https://www.ebi.ac.uk/ols/ontologies/uberon/terms?iri=http://purl.obolibrary.org/obo/UBERON_0010314","structure with developmental contribution from neural crest")</f>
        <v/>
      </c>
      <c r="B6624" t="inlineStr">
        <is>
          <t>&lt;http://purl.obolibrary.org/obo/UBERON_0010314&gt;</t>
        </is>
      </c>
      <c r="C6624" t="inlineStr">
        <is>
          <t>lateral nucleus, left, dorsal division</t>
        </is>
      </c>
      <c r="D6624" t="inlineStr">
        <is>
          <t>&lt;http://purl.obolibrary.org/obo/HBA_265504712&gt;</t>
        </is>
      </c>
    </row>
    <row r="6625">
      <c r="A6625">
        <f>HYPERLINK("https://www.ebi.ac.uk/ols/ontologies/uberon/terms?iri=http://purl.obolibrary.org/obo/UBERON_0010314","structure with developmental contribution from neural crest")</f>
        <v/>
      </c>
      <c r="B6625" t="inlineStr">
        <is>
          <t>&lt;http://purl.obolibrary.org/obo/UBERON_0010314&gt;</t>
        </is>
      </c>
      <c r="C6625" t="inlineStr">
        <is>
          <t>lateral nucleus, left, dorsal anterior division</t>
        </is>
      </c>
      <c r="D6625" t="inlineStr">
        <is>
          <t>&lt;http://purl.obolibrary.org/obo/HBA_265504716&gt;</t>
        </is>
      </c>
    </row>
    <row r="6626">
      <c r="A6626">
        <f>HYPERLINK("https://www.ebi.ac.uk/ols/ontologies/uberon/terms?iri=http://purl.obolibrary.org/obo/UBERON_0010314","structure with developmental contribution from neural crest")</f>
        <v/>
      </c>
      <c r="B6626" t="inlineStr">
        <is>
          <t>&lt;http://purl.obolibrary.org/obo/UBERON_0010314&gt;</t>
        </is>
      </c>
      <c r="C6626" t="inlineStr">
        <is>
          <t>lateral nucleus, left, dorsal lateral division</t>
        </is>
      </c>
      <c r="D6626" t="inlineStr">
        <is>
          <t>&lt;http://purl.obolibrary.org/obo/HBA_265504722&gt;</t>
        </is>
      </c>
    </row>
    <row r="6627">
      <c r="A6627">
        <f>HYPERLINK("https://www.ebi.ac.uk/ols/ontologies/uberon/terms?iri=http://purl.obolibrary.org/obo/UBERON_0010314","structure with developmental contribution from neural crest")</f>
        <v/>
      </c>
      <c r="B6627" t="inlineStr">
        <is>
          <t>&lt;http://purl.obolibrary.org/obo/UBERON_0010314&gt;</t>
        </is>
      </c>
      <c r="C6627" t="inlineStr">
        <is>
          <t>lateral nucleus, left, dorsal lateral division, comb-like part</t>
        </is>
      </c>
      <c r="D6627" t="inlineStr">
        <is>
          <t>&lt;http://purl.obolibrary.org/obo/HBA_265504726&gt;</t>
        </is>
      </c>
    </row>
    <row r="6628">
      <c r="A6628">
        <f>HYPERLINK("https://www.ebi.ac.uk/ols/ontologies/uberon/terms?iri=http://purl.obolibrary.org/obo/UBERON_0010314","structure with developmental contribution from neural crest")</f>
        <v/>
      </c>
      <c r="B6628" t="inlineStr">
        <is>
          <t>&lt;http://purl.obolibrary.org/obo/UBERON_0010314&gt;</t>
        </is>
      </c>
      <c r="C6628" t="inlineStr">
        <is>
          <t>lateral nucleus, left, intermediate division</t>
        </is>
      </c>
      <c r="D6628" t="inlineStr">
        <is>
          <t>&lt;http://purl.obolibrary.org/obo/HBA_265504730&gt;</t>
        </is>
      </c>
    </row>
    <row r="6629">
      <c r="A6629">
        <f>HYPERLINK("https://www.ebi.ac.uk/ols/ontologies/uberon/terms?iri=http://purl.obolibrary.org/obo/UBERON_0010314","structure with developmental contribution from neural crest")</f>
        <v/>
      </c>
      <c r="B6629" t="inlineStr">
        <is>
          <t>&lt;http://purl.obolibrary.org/obo/UBERON_0010314&gt;</t>
        </is>
      </c>
      <c r="C6629" t="inlineStr">
        <is>
          <t>lateral nucleus, left, ventral division</t>
        </is>
      </c>
      <c r="D6629" t="inlineStr">
        <is>
          <t>&lt;http://purl.obolibrary.org/obo/HBA_265504734&gt;</t>
        </is>
      </c>
    </row>
    <row r="6630">
      <c r="A6630">
        <f>HYPERLINK("https://www.ebi.ac.uk/ols/ontologies/uberon/terms?iri=http://purl.obolibrary.org/obo/UBERON_0010314","structure with developmental contribution from neural crest")</f>
        <v/>
      </c>
      <c r="B6630" t="inlineStr">
        <is>
          <t>&lt;http://purl.obolibrary.org/obo/UBERON_0010314&gt;</t>
        </is>
      </c>
      <c r="C6630" t="inlineStr">
        <is>
          <t>lateral nucleus, left, ventral medial division</t>
        </is>
      </c>
      <c r="D6630" t="inlineStr">
        <is>
          <t>&lt;http://purl.obolibrary.org/obo/HBA_265504740&gt;</t>
        </is>
      </c>
    </row>
    <row r="6631">
      <c r="A6631">
        <f>HYPERLINK("https://www.ebi.ac.uk/ols/ontologies/uberon/terms?iri=http://purl.obolibrary.org/obo/UBERON_0010314","structure with developmental contribution from neural crest")</f>
        <v/>
      </c>
      <c r="B6631" t="inlineStr">
        <is>
          <t>&lt;http://purl.obolibrary.org/obo/UBERON_0010314&gt;</t>
        </is>
      </c>
      <c r="C6631" t="inlineStr">
        <is>
          <t>lateral nucleus, left, glomerular division</t>
        </is>
      </c>
      <c r="D6631" t="inlineStr">
        <is>
          <t>&lt;http://purl.obolibrary.org/obo/HBA_265504744&gt;</t>
        </is>
      </c>
    </row>
    <row r="6632">
      <c r="A6632">
        <f>HYPERLINK("https://www.ebi.ac.uk/ols/ontologies/uberon/terms?iri=http://purl.obolibrary.org/obo/UBERON_0010314","structure with developmental contribution from neural crest")</f>
        <v/>
      </c>
      <c r="B6632" t="inlineStr">
        <is>
          <t>&lt;http://purl.obolibrary.org/obo/UBERON_0010314&gt;</t>
        </is>
      </c>
      <c r="C6632" t="inlineStr">
        <is>
          <t>lateral nucleus, right, dorsal division</t>
        </is>
      </c>
      <c r="D6632" t="inlineStr">
        <is>
          <t>&lt;http://purl.obolibrary.org/obo/HBA_265504748&gt;</t>
        </is>
      </c>
    </row>
    <row r="6633">
      <c r="A6633">
        <f>HYPERLINK("https://www.ebi.ac.uk/ols/ontologies/uberon/terms?iri=http://purl.obolibrary.org/obo/UBERON_0010314","structure with developmental contribution from neural crest")</f>
        <v/>
      </c>
      <c r="B6633" t="inlineStr">
        <is>
          <t>&lt;http://purl.obolibrary.org/obo/UBERON_0010314&gt;</t>
        </is>
      </c>
      <c r="C6633" t="inlineStr">
        <is>
          <t>lateral nucleus, right, dorsal anterior division</t>
        </is>
      </c>
      <c r="D6633" t="inlineStr">
        <is>
          <t>&lt;http://purl.obolibrary.org/obo/HBA_265504752&gt;</t>
        </is>
      </c>
    </row>
    <row r="6634">
      <c r="A6634">
        <f>HYPERLINK("https://www.ebi.ac.uk/ols/ontologies/uberon/terms?iri=http://purl.obolibrary.org/obo/UBERON_0010314","structure with developmental contribution from neural crest")</f>
        <v/>
      </c>
      <c r="B6634" t="inlineStr">
        <is>
          <t>&lt;http://purl.obolibrary.org/obo/UBERON_0010314&gt;</t>
        </is>
      </c>
      <c r="C6634" t="inlineStr">
        <is>
          <t>lateral nucleus, right, dorsal lateral division</t>
        </is>
      </c>
      <c r="D6634" t="inlineStr">
        <is>
          <t>&lt;http://purl.obolibrary.org/obo/HBA_265504758&gt;</t>
        </is>
      </c>
    </row>
    <row r="6635">
      <c r="A6635">
        <f>HYPERLINK("https://www.ebi.ac.uk/ols/ontologies/uberon/terms?iri=http://purl.obolibrary.org/obo/UBERON_0010314","structure with developmental contribution from neural crest")</f>
        <v/>
      </c>
      <c r="B6635" t="inlineStr">
        <is>
          <t>&lt;http://purl.obolibrary.org/obo/UBERON_0010314&gt;</t>
        </is>
      </c>
      <c r="C6635" t="inlineStr">
        <is>
          <t>lateral nucleus, right, dorsal lateral division, comb-like part</t>
        </is>
      </c>
      <c r="D6635" t="inlineStr">
        <is>
          <t>&lt;http://purl.obolibrary.org/obo/HBA_265504762&gt;</t>
        </is>
      </c>
    </row>
    <row r="6636">
      <c r="A6636">
        <f>HYPERLINK("https://www.ebi.ac.uk/ols/ontologies/uberon/terms?iri=http://purl.obolibrary.org/obo/UBERON_0010314","structure with developmental contribution from neural crest")</f>
        <v/>
      </c>
      <c r="B6636" t="inlineStr">
        <is>
          <t>&lt;http://purl.obolibrary.org/obo/UBERON_0010314&gt;</t>
        </is>
      </c>
      <c r="C6636" t="inlineStr">
        <is>
          <t>lateral nucleus, right, intermediate division</t>
        </is>
      </c>
      <c r="D6636" t="inlineStr">
        <is>
          <t>&lt;http://purl.obolibrary.org/obo/HBA_265504766&gt;</t>
        </is>
      </c>
    </row>
    <row r="6637">
      <c r="A6637">
        <f>HYPERLINK("https://www.ebi.ac.uk/ols/ontologies/uberon/terms?iri=http://purl.obolibrary.org/obo/UBERON_0010314","structure with developmental contribution from neural crest")</f>
        <v/>
      </c>
      <c r="B6637" t="inlineStr">
        <is>
          <t>&lt;http://purl.obolibrary.org/obo/UBERON_0010314&gt;</t>
        </is>
      </c>
      <c r="C6637" t="inlineStr">
        <is>
          <t>lateral nucleus, right, ventral division</t>
        </is>
      </c>
      <c r="D6637" t="inlineStr">
        <is>
          <t>&lt;http://purl.obolibrary.org/obo/HBA_265504770&gt;</t>
        </is>
      </c>
    </row>
    <row r="6638">
      <c r="A6638">
        <f>HYPERLINK("https://www.ebi.ac.uk/ols/ontologies/uberon/terms?iri=http://purl.obolibrary.org/obo/UBERON_0010314","structure with developmental contribution from neural crest")</f>
        <v/>
      </c>
      <c r="B6638" t="inlineStr">
        <is>
          <t>&lt;http://purl.obolibrary.org/obo/UBERON_0010314&gt;</t>
        </is>
      </c>
      <c r="C6638" t="inlineStr">
        <is>
          <t>lateral nucleus, right, ventral medial division</t>
        </is>
      </c>
      <c r="D6638" t="inlineStr">
        <is>
          <t>&lt;http://purl.obolibrary.org/obo/HBA_265504776&gt;</t>
        </is>
      </c>
    </row>
    <row r="6639">
      <c r="A6639">
        <f>HYPERLINK("https://www.ebi.ac.uk/ols/ontologies/uberon/terms?iri=http://purl.obolibrary.org/obo/UBERON_0010314","structure with developmental contribution from neural crest")</f>
        <v/>
      </c>
      <c r="B6639" t="inlineStr">
        <is>
          <t>&lt;http://purl.obolibrary.org/obo/UBERON_0010314&gt;</t>
        </is>
      </c>
      <c r="C6639" t="inlineStr">
        <is>
          <t>lateral nucleus, right, glomerular division</t>
        </is>
      </c>
      <c r="D6639" t="inlineStr">
        <is>
          <t>&lt;http://purl.obolibrary.org/obo/HBA_265504780&gt;</t>
        </is>
      </c>
    </row>
    <row r="6640">
      <c r="A6640">
        <f>HYPERLINK("https://www.ebi.ac.uk/ols/ontologies/uberon/terms?iri=http://purl.obolibrary.org/obo/UBERON_0010314","structure with developmental contribution from neural crest")</f>
        <v/>
      </c>
      <c r="B6640" t="inlineStr">
        <is>
          <t>&lt;http://purl.obolibrary.org/obo/UBERON_0010314&gt;</t>
        </is>
      </c>
      <c r="C6640" t="inlineStr">
        <is>
          <t>paralmainar nucleus, left, glomerular part</t>
        </is>
      </c>
      <c r="D6640" t="inlineStr">
        <is>
          <t>&lt;http://purl.obolibrary.org/obo/HBA_265504784&gt;</t>
        </is>
      </c>
    </row>
    <row r="6641">
      <c r="A6641">
        <f>HYPERLINK("https://www.ebi.ac.uk/ols/ontologies/uberon/terms?iri=http://purl.obolibrary.org/obo/UBERON_0010314","structure with developmental contribution from neural crest")</f>
        <v/>
      </c>
      <c r="B6641" t="inlineStr">
        <is>
          <t>&lt;http://purl.obolibrary.org/obo/UBERON_0010314&gt;</t>
        </is>
      </c>
      <c r="C6641" t="inlineStr">
        <is>
          <t>paralmainar nucleus, right, glomerular part</t>
        </is>
      </c>
      <c r="D6641" t="inlineStr">
        <is>
          <t>&lt;http://purl.obolibrary.org/obo/HBA_265504788&gt;</t>
        </is>
      </c>
    </row>
    <row r="6642">
      <c r="A6642">
        <f>HYPERLINK("https://www.ebi.ac.uk/ols/ontologies/uberon/terms?iri=http://purl.obolibrary.org/obo/UBERON_0010314","structure with developmental contribution from neural crest")</f>
        <v/>
      </c>
      <c r="B6642" t="inlineStr">
        <is>
          <t>&lt;http://purl.obolibrary.org/obo/UBERON_0010314&gt;</t>
        </is>
      </c>
      <c r="C6642" t="inlineStr">
        <is>
          <t>islands of calleja, right</t>
        </is>
      </c>
      <c r="D6642" t="inlineStr">
        <is>
          <t>&lt;http://purl.obolibrary.org/obo/HBA_265504796&gt;</t>
        </is>
      </c>
    </row>
    <row r="6643">
      <c r="A6643">
        <f>HYPERLINK("https://www.ebi.ac.uk/ols/ontologies/uberon/terms?iri=http://purl.obolibrary.org/obo/UBERON_0010314","structure with developmental contribution from neural crest")</f>
        <v/>
      </c>
      <c r="B6643" t="inlineStr">
        <is>
          <t>&lt;http://purl.obolibrary.org/obo/UBERON_0010314&gt;</t>
        </is>
      </c>
      <c r="C6643" t="inlineStr">
        <is>
          <t>dorsomedial tegmental area</t>
        </is>
      </c>
      <c r="D6643" t="inlineStr">
        <is>
          <t>&lt;http://purl.obolibrary.org/obo/HBA_265504864&gt;</t>
        </is>
      </c>
    </row>
    <row r="6644">
      <c r="A6644">
        <f>HYPERLINK("https://www.ebi.ac.uk/ols/ontologies/uberon/terms?iri=http://purl.obolibrary.org/obo/UBERON_0010314","structure with developmental contribution from neural crest")</f>
        <v/>
      </c>
      <c r="B6644" t="inlineStr">
        <is>
          <t>&lt;http://purl.obolibrary.org/obo/UBERON_0010314&gt;</t>
        </is>
      </c>
      <c r="C6644" t="inlineStr">
        <is>
          <t>dorsomedial tegmental area, left</t>
        </is>
      </c>
      <c r="D6644" t="inlineStr">
        <is>
          <t>&lt;http://purl.obolibrary.org/obo/HBA_265504868&gt;</t>
        </is>
      </c>
    </row>
    <row r="6645">
      <c r="A6645">
        <f>HYPERLINK("https://www.ebi.ac.uk/ols/ontologies/uberon/terms?iri=http://purl.obolibrary.org/obo/UBERON_0010314","structure with developmental contribution from neural crest")</f>
        <v/>
      </c>
      <c r="B6645" t="inlineStr">
        <is>
          <t>&lt;http://purl.obolibrary.org/obo/UBERON_0010314&gt;</t>
        </is>
      </c>
      <c r="C6645" t="inlineStr">
        <is>
          <t>dorsomedial tegmental area, right</t>
        </is>
      </c>
      <c r="D6645" t="inlineStr">
        <is>
          <t>&lt;http://purl.obolibrary.org/obo/HBA_265504872&gt;</t>
        </is>
      </c>
    </row>
    <row r="6646">
      <c r="A6646">
        <f>HYPERLINK("https://www.ebi.ac.uk/ols/ontologies/uberon/terms?iri=http://purl.obolibrary.org/obo/UBERON_0010314","structure with developmental contribution from neural crest")</f>
        <v/>
      </c>
      <c r="B6646" t="inlineStr">
        <is>
          <t>&lt;http://purl.obolibrary.org/obo/UBERON_0010314&gt;</t>
        </is>
      </c>
      <c r="C6646" t="inlineStr">
        <is>
          <t>dorsal tegmental nucleus</t>
        </is>
      </c>
      <c r="D6646" t="inlineStr">
        <is>
          <t>&lt;http://purl.obolibrary.org/obo/HBA_265504876&gt;</t>
        </is>
      </c>
    </row>
    <row r="6647">
      <c r="A6647">
        <f>HYPERLINK("https://www.ebi.ac.uk/ols/ontologies/uberon/terms?iri=http://purl.obolibrary.org/obo/UBERON_0010314","structure with developmental contribution from neural crest")</f>
        <v/>
      </c>
      <c r="B6647" t="inlineStr">
        <is>
          <t>&lt;http://purl.obolibrary.org/obo/UBERON_0010314&gt;</t>
        </is>
      </c>
      <c r="C6647" t="inlineStr">
        <is>
          <t>dorsal tegmental nucleus, left</t>
        </is>
      </c>
      <c r="D6647" t="inlineStr">
        <is>
          <t>&lt;http://purl.obolibrary.org/obo/HBA_265504880&gt;</t>
        </is>
      </c>
    </row>
    <row r="6648">
      <c r="A6648">
        <f>HYPERLINK("https://www.ebi.ac.uk/ols/ontologies/uberon/terms?iri=http://purl.obolibrary.org/obo/UBERON_0010314","structure with developmental contribution from neural crest")</f>
        <v/>
      </c>
      <c r="B6648" t="inlineStr">
        <is>
          <t>&lt;http://purl.obolibrary.org/obo/UBERON_0010314&gt;</t>
        </is>
      </c>
      <c r="C6648" t="inlineStr">
        <is>
          <t>dorsal tegmental nucleus, right</t>
        </is>
      </c>
      <c r="D6648" t="inlineStr">
        <is>
          <t>&lt;http://purl.obolibrary.org/obo/HBA_265504884&gt;</t>
        </is>
      </c>
    </row>
    <row r="6649">
      <c r="A6649">
        <f>HYPERLINK("https://www.ebi.ac.uk/ols/ontologies/uberon/terms?iri=http://purl.obolibrary.org/obo/UBERON_0010314","structure with developmental contribution from neural crest")</f>
        <v/>
      </c>
      <c r="B6649" t="inlineStr">
        <is>
          <t>&lt;http://purl.obolibrary.org/obo/UBERON_0010314&gt;</t>
        </is>
      </c>
      <c r="C6649" t="inlineStr">
        <is>
          <t>intermediate nucleus of lateral lemniscus, left</t>
        </is>
      </c>
      <c r="D6649" t="inlineStr">
        <is>
          <t>&lt;http://purl.obolibrary.org/obo/HBA_265504892&gt;</t>
        </is>
      </c>
    </row>
    <row r="6650">
      <c r="A6650">
        <f>HYPERLINK("https://www.ebi.ac.uk/ols/ontologies/uberon/terms?iri=http://purl.obolibrary.org/obo/UBERON_0010314","structure with developmental contribution from neural crest")</f>
        <v/>
      </c>
      <c r="B6650" t="inlineStr">
        <is>
          <t>&lt;http://purl.obolibrary.org/obo/UBERON_0010314&gt;</t>
        </is>
      </c>
      <c r="C6650" t="inlineStr">
        <is>
          <t>intermediate nucleus of lateral lemniscus, right</t>
        </is>
      </c>
      <c r="D6650" t="inlineStr">
        <is>
          <t>&lt;http://purl.obolibrary.org/obo/HBA_265504896&gt;</t>
        </is>
      </c>
    </row>
    <row r="6651">
      <c r="A6651">
        <f>HYPERLINK("https://www.ebi.ac.uk/ols/ontologies/uberon/terms?iri=http://purl.obolibrary.org/obo/UBERON_0010314","structure with developmental contribution from neural crest")</f>
        <v/>
      </c>
      <c r="B6651" t="inlineStr">
        <is>
          <t>&lt;http://purl.obolibrary.org/obo/UBERON_0010314&gt;</t>
        </is>
      </c>
      <c r="C6651" t="inlineStr">
        <is>
          <t>superior paraolivary nucleus, left</t>
        </is>
      </c>
      <c r="D6651" t="inlineStr">
        <is>
          <t>&lt;http://purl.obolibrary.org/obo/HBA_265504906&gt;</t>
        </is>
      </c>
    </row>
    <row r="6652">
      <c r="A6652">
        <f>HYPERLINK("https://www.ebi.ac.uk/ols/ontologies/uberon/terms?iri=http://purl.obolibrary.org/obo/UBERON_0010314","structure with developmental contribution from neural crest")</f>
        <v/>
      </c>
      <c r="B6652" t="inlineStr">
        <is>
          <t>&lt;http://purl.obolibrary.org/obo/UBERON_0010314&gt;</t>
        </is>
      </c>
      <c r="C6652" t="inlineStr">
        <is>
          <t>superior paraolivary nucleus, right</t>
        </is>
      </c>
      <c r="D6652" t="inlineStr">
        <is>
          <t>&lt;http://purl.obolibrary.org/obo/HBA_265504910&gt;</t>
        </is>
      </c>
    </row>
    <row r="6653">
      <c r="A6653">
        <f>HYPERLINK("https://www.ebi.ac.uk/ols/ontologies/uberon/terms?iri=http://purl.obolibrary.org/obo/UBERON_0010314","structure with developmental contribution from neural crest")</f>
        <v/>
      </c>
      <c r="B6653" t="inlineStr">
        <is>
          <t>&lt;http://purl.obolibrary.org/obo/UBERON_0010314&gt;</t>
        </is>
      </c>
      <c r="C6653" t="inlineStr">
        <is>
          <t>central gray of the medulla, left</t>
        </is>
      </c>
      <c r="D6653" t="inlineStr">
        <is>
          <t>&lt;http://purl.obolibrary.org/obo/HBA_265504918&gt;</t>
        </is>
      </c>
    </row>
    <row r="6654">
      <c r="A6654">
        <f>HYPERLINK("https://www.ebi.ac.uk/ols/ontologies/uberon/terms?iri=http://purl.obolibrary.org/obo/UBERON_0010314","structure with developmental contribution from neural crest")</f>
        <v/>
      </c>
      <c r="B6654" t="inlineStr">
        <is>
          <t>&lt;http://purl.obolibrary.org/obo/UBERON_0010314&gt;</t>
        </is>
      </c>
      <c r="C6654" t="inlineStr">
        <is>
          <t>central gray of the medulla, right</t>
        </is>
      </c>
      <c r="D6654" t="inlineStr">
        <is>
          <t>&lt;http://purl.obolibrary.org/obo/HBA_265504922&gt;</t>
        </is>
      </c>
    </row>
    <row r="6655">
      <c r="A6655">
        <f>HYPERLINK("https://www.ebi.ac.uk/ols/ontologies/uberon/terms?iri=http://purl.obolibrary.org/obo/UBERON_0010314","structure with developmental contribution from neural crest")</f>
        <v/>
      </c>
      <c r="B6655" t="inlineStr">
        <is>
          <t>&lt;http://purl.obolibrary.org/obo/UBERON_0010314&gt;</t>
        </is>
      </c>
      <c r="C6655" t="inlineStr">
        <is>
          <t>external (accessory/lateral) cuneate nucleus</t>
        </is>
      </c>
      <c r="D6655" t="inlineStr">
        <is>
          <t>&lt;http://purl.obolibrary.org/obo/HBA_265504926&gt;</t>
        </is>
      </c>
    </row>
    <row r="6656">
      <c r="A6656">
        <f>HYPERLINK("https://www.ebi.ac.uk/ols/ontologies/uberon/terms?iri=http://purl.obolibrary.org/obo/UBERON_0010314","structure with developmental contribution from neural crest")</f>
        <v/>
      </c>
      <c r="B6656" t="inlineStr">
        <is>
          <t>&lt;http://purl.obolibrary.org/obo/UBERON_0010314&gt;</t>
        </is>
      </c>
      <c r="C6656" t="inlineStr">
        <is>
          <t>external (accessory/lateral) cuneate nucleus, left</t>
        </is>
      </c>
      <c r="D6656" t="inlineStr">
        <is>
          <t>&lt;http://purl.obolibrary.org/obo/HBA_265504930&gt;</t>
        </is>
      </c>
    </row>
    <row r="6657">
      <c r="A6657">
        <f>HYPERLINK("https://www.ebi.ac.uk/ols/ontologies/uberon/terms?iri=http://purl.obolibrary.org/obo/UBERON_0010314","structure with developmental contribution from neural crest")</f>
        <v/>
      </c>
      <c r="B6657" t="inlineStr">
        <is>
          <t>&lt;http://purl.obolibrary.org/obo/UBERON_0010314&gt;</t>
        </is>
      </c>
      <c r="C6657" t="inlineStr">
        <is>
          <t>external (accessory/lateral) cuneate nucleus, right</t>
        </is>
      </c>
      <c r="D6657" t="inlineStr">
        <is>
          <t>&lt;http://purl.obolibrary.org/obo/HBA_265504934&gt;</t>
        </is>
      </c>
    </row>
    <row r="6658">
      <c r="A6658">
        <f>HYPERLINK("https://www.ebi.ac.uk/ols/ontologies/uberon/terms?iri=http://purl.obolibrary.org/obo/UBERON_0010314","structure with developmental contribution from neural crest")</f>
        <v/>
      </c>
      <c r="B6658" t="inlineStr">
        <is>
          <t>&lt;http://purl.obolibrary.org/obo/UBERON_0010314&gt;</t>
        </is>
      </c>
      <c r="C6658" t="inlineStr">
        <is>
          <t>beta inferior olivary nucleus, left</t>
        </is>
      </c>
      <c r="D6658" t="inlineStr">
        <is>
          <t>&lt;http://purl.obolibrary.org/obo/HBA_265504938&gt;</t>
        </is>
      </c>
    </row>
    <row r="6659">
      <c r="A6659">
        <f>HYPERLINK("https://www.ebi.ac.uk/ols/ontologies/uberon/terms?iri=http://purl.obolibrary.org/obo/UBERON_0010314","structure with developmental contribution from neural crest")</f>
        <v/>
      </c>
      <c r="B6659" t="inlineStr">
        <is>
          <t>&lt;http://purl.obolibrary.org/obo/UBERON_0010314&gt;</t>
        </is>
      </c>
      <c r="C6659" t="inlineStr">
        <is>
          <t>beta inferior olivary nucleus, right</t>
        </is>
      </c>
      <c r="D6659" t="inlineStr">
        <is>
          <t>&lt;http://purl.obolibrary.org/obo/HBA_265504942&gt;</t>
        </is>
      </c>
    </row>
    <row r="6660">
      <c r="A6660">
        <f>HYPERLINK("https://www.ebi.ac.uk/ols/ontologies/uberon/terms?iri=http://purl.obolibrary.org/obo/UBERON_0010314","structure with developmental contribution from neural crest")</f>
        <v/>
      </c>
      <c r="B6660" t="inlineStr">
        <is>
          <t>&lt;http://purl.obolibrary.org/obo/UBERON_0010314&gt;</t>
        </is>
      </c>
      <c r="C6660" t="inlineStr">
        <is>
          <t>nucleus pararaphales</t>
        </is>
      </c>
      <c r="D6660" t="inlineStr">
        <is>
          <t>&lt;http://purl.obolibrary.org/obo/HBA_265504950&gt;</t>
        </is>
      </c>
    </row>
    <row r="6661">
      <c r="A6661">
        <f>HYPERLINK("https://www.ebi.ac.uk/ols/ontologies/uberon/terms?iri=http://purl.obolibrary.org/obo/UBERON_0010314","structure with developmental contribution from neural crest")</f>
        <v/>
      </c>
      <c r="B6661" t="inlineStr">
        <is>
          <t>&lt;http://purl.obolibrary.org/obo/UBERON_0010314&gt;</t>
        </is>
      </c>
      <c r="C6661" t="inlineStr">
        <is>
          <t>nucleus pararaphales, left</t>
        </is>
      </c>
      <c r="D6661" t="inlineStr">
        <is>
          <t>&lt;http://purl.obolibrary.org/obo/HBA_265504954&gt;</t>
        </is>
      </c>
    </row>
    <row r="6662">
      <c r="A6662">
        <f>HYPERLINK("https://www.ebi.ac.uk/ols/ontologies/uberon/terms?iri=http://purl.obolibrary.org/obo/UBERON_0010314","structure with developmental contribution from neural crest")</f>
        <v/>
      </c>
      <c r="B6662" t="inlineStr">
        <is>
          <t>&lt;http://purl.obolibrary.org/obo/UBERON_0010314&gt;</t>
        </is>
      </c>
      <c r="C6662" t="inlineStr">
        <is>
          <t>nucleus pararaphales, right</t>
        </is>
      </c>
      <c r="D6662" t="inlineStr">
        <is>
          <t>&lt;http://purl.obolibrary.org/obo/HBA_265504958&gt;</t>
        </is>
      </c>
    </row>
    <row r="6663">
      <c r="A6663">
        <f>HYPERLINK("https://www.ebi.ac.uk/ols/ontologies/uberon/terms?iri=http://purl.obolibrary.org/obo/UBERON_0010314","structure with developmental contribution from neural crest")</f>
        <v/>
      </c>
      <c r="B6663" t="inlineStr">
        <is>
          <t>&lt;http://purl.obolibrary.org/obo/UBERON_0010314&gt;</t>
        </is>
      </c>
      <c r="C6663" t="inlineStr">
        <is>
          <t>radiations of corpus callosum</t>
        </is>
      </c>
      <c r="D6663" t="inlineStr">
        <is>
          <t>&lt;http://purl.obolibrary.org/obo/HBA_265504962&gt;</t>
        </is>
      </c>
    </row>
    <row r="6664">
      <c r="A6664">
        <f>HYPERLINK("https://www.ebi.ac.uk/ols/ontologies/uberon/terms?iri=http://purl.obolibrary.org/obo/UBERON_0010314","structure with developmental contribution from neural crest")</f>
        <v/>
      </c>
      <c r="B6664" t="inlineStr">
        <is>
          <t>&lt;http://purl.obolibrary.org/obo/UBERON_0010314&gt;</t>
        </is>
      </c>
      <c r="C6664" t="inlineStr">
        <is>
          <t>supramamillary commissure</t>
        </is>
      </c>
      <c r="D6664" t="inlineStr">
        <is>
          <t>&lt;http://purl.obolibrary.org/obo/HBA_265504970&gt;</t>
        </is>
      </c>
    </row>
    <row r="6665">
      <c r="A6665">
        <f>HYPERLINK("https://www.ebi.ac.uk/ols/ontologies/uberon/terms?iri=http://purl.obolibrary.org/obo/UBERON_0010314","structure with developmental contribution from neural crest")</f>
        <v/>
      </c>
      <c r="B6665" t="inlineStr">
        <is>
          <t>&lt;http://purl.obolibrary.org/obo/UBERON_0010314&gt;</t>
        </is>
      </c>
      <c r="C6665" t="inlineStr">
        <is>
          <t>acoustic radiation, left</t>
        </is>
      </c>
      <c r="D6665" t="inlineStr">
        <is>
          <t>&lt;http://purl.obolibrary.org/obo/HBA_265504978&gt;</t>
        </is>
      </c>
    </row>
    <row r="6666">
      <c r="A6666">
        <f>HYPERLINK("https://www.ebi.ac.uk/ols/ontologies/uberon/terms?iri=http://purl.obolibrary.org/obo/UBERON_0010314","structure with developmental contribution from neural crest")</f>
        <v/>
      </c>
      <c r="B6666" t="inlineStr">
        <is>
          <t>&lt;http://purl.obolibrary.org/obo/UBERON_0010314&gt;</t>
        </is>
      </c>
      <c r="C6666" t="inlineStr">
        <is>
          <t>acoustic radiation, right</t>
        </is>
      </c>
      <c r="D6666" t="inlineStr">
        <is>
          <t>&lt;http://purl.obolibrary.org/obo/HBA_265504982&gt;</t>
        </is>
      </c>
    </row>
    <row r="6667">
      <c r="A6667">
        <f>HYPERLINK("https://www.ebi.ac.uk/ols/ontologies/uberon/terms?iri=http://purl.obolibrary.org/obo/UBERON_0010314","structure with developmental contribution from neural crest")</f>
        <v/>
      </c>
      <c r="B6667" t="inlineStr">
        <is>
          <t>&lt;http://purl.obolibrary.org/obo/UBERON_0010314&gt;</t>
        </is>
      </c>
      <c r="C6667" t="inlineStr">
        <is>
          <t>amygdalotegmental tract</t>
        </is>
      </c>
      <c r="D6667" t="inlineStr">
        <is>
          <t>&lt;http://purl.obolibrary.org/obo/HBA_265504986&gt;</t>
        </is>
      </c>
    </row>
    <row r="6668">
      <c r="A6668">
        <f>HYPERLINK("https://www.ebi.ac.uk/ols/ontologies/uberon/terms?iri=http://purl.obolibrary.org/obo/UBERON_0010314","structure with developmental contribution from neural crest")</f>
        <v/>
      </c>
      <c r="B6668" t="inlineStr">
        <is>
          <t>&lt;http://purl.obolibrary.org/obo/UBERON_0010314&gt;</t>
        </is>
      </c>
      <c r="C6668" t="inlineStr">
        <is>
          <t>amygdalotegmental tract, left</t>
        </is>
      </c>
      <c r="D6668" t="inlineStr">
        <is>
          <t>&lt;http://purl.obolibrary.org/obo/HBA_265504990&gt;</t>
        </is>
      </c>
    </row>
    <row r="6669">
      <c r="A6669">
        <f>HYPERLINK("https://www.ebi.ac.uk/ols/ontologies/uberon/terms?iri=http://purl.obolibrary.org/obo/UBERON_0010314","structure with developmental contribution from neural crest")</f>
        <v/>
      </c>
      <c r="B6669" t="inlineStr">
        <is>
          <t>&lt;http://purl.obolibrary.org/obo/UBERON_0010314&gt;</t>
        </is>
      </c>
      <c r="C6669" t="inlineStr">
        <is>
          <t>amygdalotegmental tract, right</t>
        </is>
      </c>
      <c r="D6669" t="inlineStr">
        <is>
          <t>&lt;http://purl.obolibrary.org/obo/HBA_265504994&gt;</t>
        </is>
      </c>
    </row>
    <row r="6670">
      <c r="A6670">
        <f>HYPERLINK("https://www.ebi.ac.uk/ols/ontologies/uberon/terms?iri=http://purl.obolibrary.org/obo/UBERON_0010314","structure with developmental contribution from neural crest")</f>
        <v/>
      </c>
      <c r="B6670" t="inlineStr">
        <is>
          <t>&lt;http://purl.obolibrary.org/obo/UBERON_0010314&gt;</t>
        </is>
      </c>
      <c r="C6670" t="inlineStr">
        <is>
          <t>angular bundle</t>
        </is>
      </c>
      <c r="D6670" t="inlineStr">
        <is>
          <t>&lt;http://purl.obolibrary.org/obo/HBA_265504998&gt;</t>
        </is>
      </c>
    </row>
    <row r="6671">
      <c r="A6671">
        <f>HYPERLINK("https://www.ebi.ac.uk/ols/ontologies/uberon/terms?iri=http://purl.obolibrary.org/obo/UBERON_0010314","structure with developmental contribution from neural crest")</f>
        <v/>
      </c>
      <c r="B6671" t="inlineStr">
        <is>
          <t>&lt;http://purl.obolibrary.org/obo/UBERON_0010314&gt;</t>
        </is>
      </c>
      <c r="C6671" t="inlineStr">
        <is>
          <t>angular bundle, left</t>
        </is>
      </c>
      <c r="D6671" t="inlineStr">
        <is>
          <t>&lt;http://purl.obolibrary.org/obo/HBA_265505002&gt;</t>
        </is>
      </c>
    </row>
    <row r="6672">
      <c r="A6672">
        <f>HYPERLINK("https://www.ebi.ac.uk/ols/ontologies/uberon/terms?iri=http://purl.obolibrary.org/obo/UBERON_0010314","structure with developmental contribution from neural crest")</f>
        <v/>
      </c>
      <c r="B6672" t="inlineStr">
        <is>
          <t>&lt;http://purl.obolibrary.org/obo/UBERON_0010314&gt;</t>
        </is>
      </c>
      <c r="C6672" t="inlineStr">
        <is>
          <t>angular bundle, right</t>
        </is>
      </c>
      <c r="D6672" t="inlineStr">
        <is>
          <t>&lt;http://purl.obolibrary.org/obo/HBA_265505006&gt;</t>
        </is>
      </c>
    </row>
    <row r="6673">
      <c r="A6673">
        <f>HYPERLINK("https://www.ebi.ac.uk/ols/ontologies/uberon/terms?iri=http://purl.obolibrary.org/obo/UBERON_0010314","structure with developmental contribution from neural crest")</f>
        <v/>
      </c>
      <c r="B6673" t="inlineStr">
        <is>
          <t>&lt;http://purl.obolibrary.org/obo/UBERON_0010314&gt;</t>
        </is>
      </c>
      <c r="C6673" t="inlineStr">
        <is>
          <t>ansa peduncularis</t>
        </is>
      </c>
      <c r="D6673" t="inlineStr">
        <is>
          <t>&lt;http://purl.obolibrary.org/obo/HBA_265505010&gt;</t>
        </is>
      </c>
    </row>
    <row r="6674">
      <c r="A6674">
        <f>HYPERLINK("https://www.ebi.ac.uk/ols/ontologies/uberon/terms?iri=http://purl.obolibrary.org/obo/UBERON_0010314","structure with developmental contribution from neural crest")</f>
        <v/>
      </c>
      <c r="B6674" t="inlineStr">
        <is>
          <t>&lt;http://purl.obolibrary.org/obo/UBERON_0010314&gt;</t>
        </is>
      </c>
      <c r="C6674" t="inlineStr">
        <is>
          <t>ansa peduncularis, left</t>
        </is>
      </c>
      <c r="D6674" t="inlineStr">
        <is>
          <t>&lt;http://purl.obolibrary.org/obo/HBA_265505014&gt;</t>
        </is>
      </c>
    </row>
    <row r="6675">
      <c r="A6675">
        <f>HYPERLINK("https://www.ebi.ac.uk/ols/ontologies/uberon/terms?iri=http://purl.obolibrary.org/obo/UBERON_0010314","structure with developmental contribution from neural crest")</f>
        <v/>
      </c>
      <c r="B6675" t="inlineStr">
        <is>
          <t>&lt;http://purl.obolibrary.org/obo/UBERON_0010314&gt;</t>
        </is>
      </c>
      <c r="C6675" t="inlineStr">
        <is>
          <t>ansa peduncularis, right</t>
        </is>
      </c>
      <c r="D6675" t="inlineStr">
        <is>
          <t>&lt;http://purl.obolibrary.org/obo/HBA_265505018&gt;</t>
        </is>
      </c>
    </row>
    <row r="6676">
      <c r="A6676">
        <f>HYPERLINK("https://www.ebi.ac.uk/ols/ontologies/uberon/terms?iri=http://purl.obolibrary.org/obo/UBERON_0010314","structure with developmental contribution from neural crest")</f>
        <v/>
      </c>
      <c r="B6676" t="inlineStr">
        <is>
          <t>&lt;http://purl.obolibrary.org/obo/UBERON_0010314&gt;</t>
        </is>
      </c>
      <c r="C6676" t="inlineStr">
        <is>
          <t>bundle X</t>
        </is>
      </c>
      <c r="D6676" t="inlineStr">
        <is>
          <t>&lt;http://purl.obolibrary.org/obo/HBA_265505022&gt;</t>
        </is>
      </c>
    </row>
    <row r="6677">
      <c r="A6677">
        <f>HYPERLINK("https://www.ebi.ac.uk/ols/ontologies/uberon/terms?iri=http://purl.obolibrary.org/obo/UBERON_0010314","structure with developmental contribution from neural crest")</f>
        <v/>
      </c>
      <c r="B6677" t="inlineStr">
        <is>
          <t>&lt;http://purl.obolibrary.org/obo/UBERON_0010314&gt;</t>
        </is>
      </c>
      <c r="C6677" t="inlineStr">
        <is>
          <t>bundle X, left</t>
        </is>
      </c>
      <c r="D6677" t="inlineStr">
        <is>
          <t>&lt;http://purl.obolibrary.org/obo/HBA_265505026&gt;</t>
        </is>
      </c>
    </row>
    <row r="6678">
      <c r="A6678">
        <f>HYPERLINK("https://www.ebi.ac.uk/ols/ontologies/uberon/terms?iri=http://purl.obolibrary.org/obo/UBERON_0010314","structure with developmental contribution from neural crest")</f>
        <v/>
      </c>
      <c r="B6678" t="inlineStr">
        <is>
          <t>&lt;http://purl.obolibrary.org/obo/UBERON_0010314&gt;</t>
        </is>
      </c>
      <c r="C6678" t="inlineStr">
        <is>
          <t>bundle X, right</t>
        </is>
      </c>
      <c r="D6678" t="inlineStr">
        <is>
          <t>&lt;http://purl.obolibrary.org/obo/HBA_265505030&gt;</t>
        </is>
      </c>
    </row>
    <row r="6679">
      <c r="A6679">
        <f>HYPERLINK("https://www.ebi.ac.uk/ols/ontologies/uberon/terms?iri=http://purl.obolibrary.org/obo/UBERON_0010314","structure with developmental contribution from neural crest")</f>
        <v/>
      </c>
      <c r="B6679" t="inlineStr">
        <is>
          <t>&lt;http://purl.obolibrary.org/obo/UBERON_0010314&gt;</t>
        </is>
      </c>
      <c r="C6679" t="inlineStr">
        <is>
          <t>comb fibers</t>
        </is>
      </c>
      <c r="D6679" t="inlineStr">
        <is>
          <t>&lt;http://purl.obolibrary.org/obo/HBA_265505034&gt;</t>
        </is>
      </c>
    </row>
    <row r="6680">
      <c r="A6680">
        <f>HYPERLINK("https://www.ebi.ac.uk/ols/ontologies/uberon/terms?iri=http://purl.obolibrary.org/obo/UBERON_0010314","structure with developmental contribution from neural crest")</f>
        <v/>
      </c>
      <c r="B6680" t="inlineStr">
        <is>
          <t>&lt;http://purl.obolibrary.org/obo/UBERON_0010314&gt;</t>
        </is>
      </c>
      <c r="C6680" t="inlineStr">
        <is>
          <t>comb fibers, left</t>
        </is>
      </c>
      <c r="D6680" t="inlineStr">
        <is>
          <t>&lt;http://purl.obolibrary.org/obo/HBA_265505038&gt;</t>
        </is>
      </c>
    </row>
    <row r="6681">
      <c r="A6681">
        <f>HYPERLINK("https://www.ebi.ac.uk/ols/ontologies/uberon/terms?iri=http://purl.obolibrary.org/obo/UBERON_0010314","structure with developmental contribution from neural crest")</f>
        <v/>
      </c>
      <c r="B6681" t="inlineStr">
        <is>
          <t>&lt;http://purl.obolibrary.org/obo/UBERON_0010314&gt;</t>
        </is>
      </c>
      <c r="C6681" t="inlineStr">
        <is>
          <t>comb fibers, right</t>
        </is>
      </c>
      <c r="D6681" t="inlineStr">
        <is>
          <t>&lt;http://purl.obolibrary.org/obo/HBA_265505042&gt;</t>
        </is>
      </c>
    </row>
    <row r="6682">
      <c r="A6682">
        <f>HYPERLINK("https://www.ebi.ac.uk/ols/ontologies/uberon/terms?iri=http://purl.obolibrary.org/obo/UBERON_0010314","structure with developmental contribution from neural crest")</f>
        <v/>
      </c>
      <c r="B6682" t="inlineStr">
        <is>
          <t>&lt;http://purl.obolibrary.org/obo/UBERON_0010314&gt;</t>
        </is>
      </c>
      <c r="C6682" t="inlineStr">
        <is>
          <t>corona radiata, left</t>
        </is>
      </c>
      <c r="D6682" t="inlineStr">
        <is>
          <t>&lt;http://purl.obolibrary.org/obo/HBA_265505050&gt;</t>
        </is>
      </c>
    </row>
    <row r="6683">
      <c r="A6683">
        <f>HYPERLINK("https://www.ebi.ac.uk/ols/ontologies/uberon/terms?iri=http://purl.obolibrary.org/obo/UBERON_0010314","structure with developmental contribution from neural crest")</f>
        <v/>
      </c>
      <c r="B6683" t="inlineStr">
        <is>
          <t>&lt;http://purl.obolibrary.org/obo/UBERON_0010314&gt;</t>
        </is>
      </c>
      <c r="C6683" t="inlineStr">
        <is>
          <t>corona radiata, right</t>
        </is>
      </c>
      <c r="D6683" t="inlineStr">
        <is>
          <t>&lt;http://purl.obolibrary.org/obo/HBA_265505054&gt;</t>
        </is>
      </c>
    </row>
    <row r="6684">
      <c r="A6684">
        <f>HYPERLINK("https://www.ebi.ac.uk/ols/ontologies/uberon/terms?iri=http://purl.obolibrary.org/obo/UBERON_0010314","structure with developmental contribution from neural crest")</f>
        <v/>
      </c>
      <c r="B6684" t="inlineStr">
        <is>
          <t>&lt;http://purl.obolibrary.org/obo/UBERON_0010314&gt;</t>
        </is>
      </c>
      <c r="C6684" t="inlineStr">
        <is>
          <t>corticobulbar tract</t>
        </is>
      </c>
      <c r="D6684" t="inlineStr">
        <is>
          <t>&lt;http://purl.obolibrary.org/obo/HBA_265505058&gt;</t>
        </is>
      </c>
    </row>
    <row r="6685">
      <c r="A6685">
        <f>HYPERLINK("https://www.ebi.ac.uk/ols/ontologies/uberon/terms?iri=http://purl.obolibrary.org/obo/UBERON_0010314","structure with developmental contribution from neural crest")</f>
        <v/>
      </c>
      <c r="B6685" t="inlineStr">
        <is>
          <t>&lt;http://purl.obolibrary.org/obo/UBERON_0010314&gt;</t>
        </is>
      </c>
      <c r="C6685" t="inlineStr">
        <is>
          <t>corticobulbar tract, supracapsular part</t>
        </is>
      </c>
      <c r="D6685" t="inlineStr">
        <is>
          <t>&lt;http://purl.obolibrary.org/obo/HBA_265505062&gt;</t>
        </is>
      </c>
    </row>
    <row r="6686">
      <c r="A6686">
        <f>HYPERLINK("https://www.ebi.ac.uk/ols/ontologies/uberon/terms?iri=http://purl.obolibrary.org/obo/UBERON_0010314","structure with developmental contribution from neural crest")</f>
        <v/>
      </c>
      <c r="B6686" t="inlineStr">
        <is>
          <t>&lt;http://purl.obolibrary.org/obo/UBERON_0010314&gt;</t>
        </is>
      </c>
      <c r="C6686" t="inlineStr">
        <is>
          <t>corticobulbar tract, supracapsular part, left</t>
        </is>
      </c>
      <c r="D6686" t="inlineStr">
        <is>
          <t>&lt;http://purl.obolibrary.org/obo/HBA_265505066&gt;</t>
        </is>
      </c>
    </row>
    <row r="6687">
      <c r="A6687">
        <f>HYPERLINK("https://www.ebi.ac.uk/ols/ontologies/uberon/terms?iri=http://purl.obolibrary.org/obo/UBERON_0010314","structure with developmental contribution from neural crest")</f>
        <v/>
      </c>
      <c r="B6687" t="inlineStr">
        <is>
          <t>&lt;http://purl.obolibrary.org/obo/UBERON_0010314&gt;</t>
        </is>
      </c>
      <c r="C6687" t="inlineStr">
        <is>
          <t>corticobulbar tract, supracapsular part, right</t>
        </is>
      </c>
      <c r="D6687" t="inlineStr">
        <is>
          <t>&lt;http://purl.obolibrary.org/obo/HBA_265505070&gt;</t>
        </is>
      </c>
    </row>
    <row r="6688">
      <c r="A6688">
        <f>HYPERLINK("https://www.ebi.ac.uk/ols/ontologies/uberon/terms?iri=http://purl.obolibrary.org/obo/UBERON_0010314","structure with developmental contribution from neural crest")</f>
        <v/>
      </c>
      <c r="B6688" t="inlineStr">
        <is>
          <t>&lt;http://purl.obolibrary.org/obo/UBERON_0010314&gt;</t>
        </is>
      </c>
      <c r="C6688" t="inlineStr">
        <is>
          <t>corticobulbar tract, infracapsular part</t>
        </is>
      </c>
      <c r="D6688" t="inlineStr">
        <is>
          <t>&lt;http://purl.obolibrary.org/obo/HBA_265505074&gt;</t>
        </is>
      </c>
    </row>
    <row r="6689">
      <c r="A6689">
        <f>HYPERLINK("https://www.ebi.ac.uk/ols/ontologies/uberon/terms?iri=http://purl.obolibrary.org/obo/UBERON_0010314","structure with developmental contribution from neural crest")</f>
        <v/>
      </c>
      <c r="B6689" t="inlineStr">
        <is>
          <t>&lt;http://purl.obolibrary.org/obo/UBERON_0010314&gt;</t>
        </is>
      </c>
      <c r="C6689" t="inlineStr">
        <is>
          <t>corticobulbar tract, infracapsular part, left</t>
        </is>
      </c>
      <c r="D6689" t="inlineStr">
        <is>
          <t>&lt;http://purl.obolibrary.org/obo/HBA_265505078&gt;</t>
        </is>
      </c>
    </row>
    <row r="6690">
      <c r="A6690">
        <f>HYPERLINK("https://www.ebi.ac.uk/ols/ontologies/uberon/terms?iri=http://purl.obolibrary.org/obo/UBERON_0010314","structure with developmental contribution from neural crest")</f>
        <v/>
      </c>
      <c r="B6690" t="inlineStr">
        <is>
          <t>&lt;http://purl.obolibrary.org/obo/UBERON_0010314&gt;</t>
        </is>
      </c>
      <c r="C6690" t="inlineStr">
        <is>
          <t>corticobulbar tract, infracapsular part, right</t>
        </is>
      </c>
      <c r="D6690" t="inlineStr">
        <is>
          <t>&lt;http://purl.obolibrary.org/obo/HBA_265505082&gt;</t>
        </is>
      </c>
    </row>
    <row r="6691">
      <c r="A6691">
        <f>HYPERLINK("https://www.ebi.ac.uk/ols/ontologies/uberon/terms?iri=http://purl.obolibrary.org/obo/UBERON_0010314","structure with developmental contribution from neural crest")</f>
        <v/>
      </c>
      <c r="B6691" t="inlineStr">
        <is>
          <t>&lt;http://purl.obolibrary.org/obo/UBERON_0010314&gt;</t>
        </is>
      </c>
      <c r="C6691" t="inlineStr">
        <is>
          <t>external medullary lamina of globus pallidus</t>
        </is>
      </c>
      <c r="D6691" t="inlineStr">
        <is>
          <t>&lt;http://purl.obolibrary.org/obo/HBA_265505086&gt;</t>
        </is>
      </c>
    </row>
    <row r="6692">
      <c r="A6692">
        <f>HYPERLINK("https://www.ebi.ac.uk/ols/ontologies/uberon/terms?iri=http://purl.obolibrary.org/obo/UBERON_0010314","structure with developmental contribution from neural crest")</f>
        <v/>
      </c>
      <c r="B6692" t="inlineStr">
        <is>
          <t>&lt;http://purl.obolibrary.org/obo/UBERON_0010314&gt;</t>
        </is>
      </c>
      <c r="C6692" t="inlineStr">
        <is>
          <t>external medullary lamina of globus pallidus, left</t>
        </is>
      </c>
      <c r="D6692" t="inlineStr">
        <is>
          <t>&lt;http://purl.obolibrary.org/obo/HBA_265505090&gt;</t>
        </is>
      </c>
    </row>
    <row r="6693">
      <c r="A6693">
        <f>HYPERLINK("https://www.ebi.ac.uk/ols/ontologies/uberon/terms?iri=http://purl.obolibrary.org/obo/UBERON_0010314","structure with developmental contribution from neural crest")</f>
        <v/>
      </c>
      <c r="B6693" t="inlineStr">
        <is>
          <t>&lt;http://purl.obolibrary.org/obo/UBERON_0010314&gt;</t>
        </is>
      </c>
      <c r="C6693" t="inlineStr">
        <is>
          <t>external medullary lamina of globus pallidus, right</t>
        </is>
      </c>
      <c r="D6693" t="inlineStr">
        <is>
          <t>&lt;http://purl.obolibrary.org/obo/HBA_265505094&gt;</t>
        </is>
      </c>
    </row>
    <row r="6694">
      <c r="A6694">
        <f>HYPERLINK("https://www.ebi.ac.uk/ols/ontologies/uberon/terms?iri=http://purl.obolibrary.org/obo/UBERON_0010314","structure with developmental contribution from neural crest")</f>
        <v/>
      </c>
      <c r="B6694" t="inlineStr">
        <is>
          <t>&lt;http://purl.obolibrary.org/obo/UBERON_0010314&gt;</t>
        </is>
      </c>
      <c r="C6694" t="inlineStr">
        <is>
          <t>external medullary lamina of thalamus</t>
        </is>
      </c>
      <c r="D6694" t="inlineStr">
        <is>
          <t>&lt;http://purl.obolibrary.org/obo/HBA_265505098&gt;</t>
        </is>
      </c>
    </row>
    <row r="6695">
      <c r="A6695">
        <f>HYPERLINK("https://www.ebi.ac.uk/ols/ontologies/uberon/terms?iri=http://purl.obolibrary.org/obo/UBERON_0010314","structure with developmental contribution from neural crest")</f>
        <v/>
      </c>
      <c r="B6695" t="inlineStr">
        <is>
          <t>&lt;http://purl.obolibrary.org/obo/UBERON_0010314&gt;</t>
        </is>
      </c>
      <c r="C6695" t="inlineStr">
        <is>
          <t>external medullary lamina of thalamus, left</t>
        </is>
      </c>
      <c r="D6695" t="inlineStr">
        <is>
          <t>&lt;http://purl.obolibrary.org/obo/HBA_265505102&gt;</t>
        </is>
      </c>
    </row>
    <row r="6696">
      <c r="A6696">
        <f>HYPERLINK("https://www.ebi.ac.uk/ols/ontologies/uberon/terms?iri=http://purl.obolibrary.org/obo/UBERON_0010314","structure with developmental contribution from neural crest")</f>
        <v/>
      </c>
      <c r="B6696" t="inlineStr">
        <is>
          <t>&lt;http://purl.obolibrary.org/obo/UBERON_0010314&gt;</t>
        </is>
      </c>
      <c r="C6696" t="inlineStr">
        <is>
          <t>external medullary lamina of thalamus, right</t>
        </is>
      </c>
      <c r="D6696" t="inlineStr">
        <is>
          <t>&lt;http://purl.obolibrary.org/obo/HBA_265505106&gt;</t>
        </is>
      </c>
    </row>
    <row r="6697">
      <c r="A6697">
        <f>HYPERLINK("https://www.ebi.ac.uk/ols/ontologies/uberon/terms?iri=http://purl.obolibrary.org/obo/UBERON_0010314","structure with developmental contribution from neural crest")</f>
        <v/>
      </c>
      <c r="B6697" t="inlineStr">
        <is>
          <t>&lt;http://purl.obolibrary.org/obo/UBERON_0010314&gt;</t>
        </is>
      </c>
      <c r="C6697" t="inlineStr">
        <is>
          <t>inferior thalamic peduncle, left</t>
        </is>
      </c>
      <c r="D6697" t="inlineStr">
        <is>
          <t>&lt;http://purl.obolibrary.org/obo/HBA_265505114&gt;</t>
        </is>
      </c>
    </row>
    <row r="6698">
      <c r="A6698">
        <f>HYPERLINK("https://www.ebi.ac.uk/ols/ontologies/uberon/terms?iri=http://purl.obolibrary.org/obo/UBERON_0010314","structure with developmental contribution from neural crest")</f>
        <v/>
      </c>
      <c r="B6698" t="inlineStr">
        <is>
          <t>&lt;http://purl.obolibrary.org/obo/UBERON_0010314&gt;</t>
        </is>
      </c>
      <c r="C6698" t="inlineStr">
        <is>
          <t>inferior thalamic peduncle, right</t>
        </is>
      </c>
      <c r="D6698" t="inlineStr">
        <is>
          <t>&lt;http://purl.obolibrary.org/obo/HBA_265505118&gt;</t>
        </is>
      </c>
    </row>
    <row r="6699">
      <c r="A6699">
        <f>HYPERLINK("https://www.ebi.ac.uk/ols/ontologies/uberon/terms?iri=http://purl.obolibrary.org/obo/UBERON_0010314","structure with developmental contribution from neural crest")</f>
        <v/>
      </c>
      <c r="B6699" t="inlineStr">
        <is>
          <t>&lt;http://purl.obolibrary.org/obo/UBERON_0010314&gt;</t>
        </is>
      </c>
      <c r="C6699" t="inlineStr">
        <is>
          <t>internal medullary lamina of globus pallidus</t>
        </is>
      </c>
      <c r="D6699" t="inlineStr">
        <is>
          <t>&lt;http://purl.obolibrary.org/obo/HBA_265505122&gt;</t>
        </is>
      </c>
    </row>
    <row r="6700">
      <c r="A6700">
        <f>HYPERLINK("https://www.ebi.ac.uk/ols/ontologies/uberon/terms?iri=http://purl.obolibrary.org/obo/UBERON_0010314","structure with developmental contribution from neural crest")</f>
        <v/>
      </c>
      <c r="B6700" t="inlineStr">
        <is>
          <t>&lt;http://purl.obolibrary.org/obo/UBERON_0010314&gt;</t>
        </is>
      </c>
      <c r="C6700" t="inlineStr">
        <is>
          <t>internal medullary lamina of globus pallidus, left</t>
        </is>
      </c>
      <c r="D6700" t="inlineStr">
        <is>
          <t>&lt;http://purl.obolibrary.org/obo/HBA_265505126&gt;</t>
        </is>
      </c>
    </row>
    <row r="6701">
      <c r="A6701">
        <f>HYPERLINK("https://www.ebi.ac.uk/ols/ontologies/uberon/terms?iri=http://purl.obolibrary.org/obo/UBERON_0010314","structure with developmental contribution from neural crest")</f>
        <v/>
      </c>
      <c r="B6701" t="inlineStr">
        <is>
          <t>&lt;http://purl.obolibrary.org/obo/UBERON_0010314&gt;</t>
        </is>
      </c>
      <c r="C6701" t="inlineStr">
        <is>
          <t>internal medullary lamina of globus pallidus, right</t>
        </is>
      </c>
      <c r="D6701" t="inlineStr">
        <is>
          <t>&lt;http://purl.obolibrary.org/obo/HBA_265505130&gt;</t>
        </is>
      </c>
    </row>
    <row r="6702">
      <c r="A6702">
        <f>HYPERLINK("https://www.ebi.ac.uk/ols/ontologies/uberon/terms?iri=http://purl.obolibrary.org/obo/UBERON_0010314","structure with developmental contribution from neural crest")</f>
        <v/>
      </c>
      <c r="B6702" t="inlineStr">
        <is>
          <t>&lt;http://purl.obolibrary.org/obo/UBERON_0010314&gt;</t>
        </is>
      </c>
      <c r="C6702" t="inlineStr">
        <is>
          <t>internal medullary lamina of thalamus</t>
        </is>
      </c>
      <c r="D6702" t="inlineStr">
        <is>
          <t>&lt;http://purl.obolibrary.org/obo/HBA_265505134&gt;</t>
        </is>
      </c>
    </row>
    <row r="6703">
      <c r="A6703">
        <f>HYPERLINK("https://www.ebi.ac.uk/ols/ontologies/uberon/terms?iri=http://purl.obolibrary.org/obo/UBERON_0010314","structure with developmental contribution from neural crest")</f>
        <v/>
      </c>
      <c r="B6703" t="inlineStr">
        <is>
          <t>&lt;http://purl.obolibrary.org/obo/UBERON_0010314&gt;</t>
        </is>
      </c>
      <c r="C6703" t="inlineStr">
        <is>
          <t>internal medullary lamina of thalamus, left</t>
        </is>
      </c>
      <c r="D6703" t="inlineStr">
        <is>
          <t>&lt;http://purl.obolibrary.org/obo/HBA_265505138&gt;</t>
        </is>
      </c>
    </row>
    <row r="6704">
      <c r="A6704">
        <f>HYPERLINK("https://www.ebi.ac.uk/ols/ontologies/uberon/terms?iri=http://purl.obolibrary.org/obo/UBERON_0010314","structure with developmental contribution from neural crest")</f>
        <v/>
      </c>
      <c r="B6704" t="inlineStr">
        <is>
          <t>&lt;http://purl.obolibrary.org/obo/UBERON_0010314&gt;</t>
        </is>
      </c>
      <c r="C6704" t="inlineStr">
        <is>
          <t>internal medullary lamina of thalamus, right</t>
        </is>
      </c>
      <c r="D6704" t="inlineStr">
        <is>
          <t>&lt;http://purl.obolibrary.org/obo/HBA_265505142&gt;</t>
        </is>
      </c>
    </row>
    <row r="6705">
      <c r="A6705">
        <f>HYPERLINK("https://www.ebi.ac.uk/ols/ontologies/uberon/terms?iri=http://purl.obolibrary.org/obo/UBERON_0010314","structure with developmental contribution from neural crest")</f>
        <v/>
      </c>
      <c r="B6705" t="inlineStr">
        <is>
          <t>&lt;http://purl.obolibrary.org/obo/UBERON_0010314&gt;</t>
        </is>
      </c>
      <c r="C6705" t="inlineStr">
        <is>
          <t>lateral longitudinal stria, left</t>
        </is>
      </c>
      <c r="D6705" t="inlineStr">
        <is>
          <t>&lt;http://purl.obolibrary.org/obo/HBA_265505150&gt;</t>
        </is>
      </c>
    </row>
    <row r="6706">
      <c r="A6706">
        <f>HYPERLINK("https://www.ebi.ac.uk/ols/ontologies/uberon/terms?iri=http://purl.obolibrary.org/obo/UBERON_0010314","structure with developmental contribution from neural crest")</f>
        <v/>
      </c>
      <c r="B6706" t="inlineStr">
        <is>
          <t>&lt;http://purl.obolibrary.org/obo/UBERON_0010314&gt;</t>
        </is>
      </c>
      <c r="C6706" t="inlineStr">
        <is>
          <t>lateral longitudinal stria, right</t>
        </is>
      </c>
      <c r="D6706" t="inlineStr">
        <is>
          <t>&lt;http://purl.obolibrary.org/obo/HBA_265505154&gt;</t>
        </is>
      </c>
    </row>
    <row r="6707">
      <c r="A6707">
        <f>HYPERLINK("https://www.ebi.ac.uk/ols/ontologies/uberon/terms?iri=http://purl.obolibrary.org/obo/UBERON_0010314","structure with developmental contribution from neural crest")</f>
        <v/>
      </c>
      <c r="B6707" t="inlineStr">
        <is>
          <t>&lt;http://purl.obolibrary.org/obo/UBERON_0010314&gt;</t>
        </is>
      </c>
      <c r="C6707" t="inlineStr">
        <is>
          <t>mammillary peduncle, left</t>
        </is>
      </c>
      <c r="D6707" t="inlineStr">
        <is>
          <t>&lt;http://purl.obolibrary.org/obo/HBA_265505170&gt;</t>
        </is>
      </c>
    </row>
    <row r="6708">
      <c r="A6708">
        <f>HYPERLINK("https://www.ebi.ac.uk/ols/ontologies/uberon/terms?iri=http://purl.obolibrary.org/obo/UBERON_0010314","structure with developmental contribution from neural crest")</f>
        <v/>
      </c>
      <c r="B6708" t="inlineStr">
        <is>
          <t>&lt;http://purl.obolibrary.org/obo/UBERON_0010314&gt;</t>
        </is>
      </c>
      <c r="C6708" t="inlineStr">
        <is>
          <t>mammillary peduncle, right</t>
        </is>
      </c>
      <c r="D6708" t="inlineStr">
        <is>
          <t>&lt;http://purl.obolibrary.org/obo/HBA_265505174&gt;</t>
        </is>
      </c>
    </row>
    <row r="6709">
      <c r="A6709">
        <f>HYPERLINK("https://www.ebi.ac.uk/ols/ontologies/uberon/terms?iri=http://purl.obolibrary.org/obo/UBERON_0010314","structure with developmental contribution from neural crest")</f>
        <v/>
      </c>
      <c r="B6709" t="inlineStr">
        <is>
          <t>&lt;http://purl.obolibrary.org/obo/UBERON_0010314&gt;</t>
        </is>
      </c>
      <c r="C6709" t="inlineStr">
        <is>
          <t>mammillotegmental tract</t>
        </is>
      </c>
      <c r="D6709" t="inlineStr">
        <is>
          <t>&lt;http://purl.obolibrary.org/obo/HBA_265505178&gt;</t>
        </is>
      </c>
    </row>
    <row r="6710">
      <c r="A6710">
        <f>HYPERLINK("https://www.ebi.ac.uk/ols/ontologies/uberon/terms?iri=http://purl.obolibrary.org/obo/UBERON_0010314","structure with developmental contribution from neural crest")</f>
        <v/>
      </c>
      <c r="B6710" t="inlineStr">
        <is>
          <t>&lt;http://purl.obolibrary.org/obo/UBERON_0010314&gt;</t>
        </is>
      </c>
      <c r="C6710" t="inlineStr">
        <is>
          <t>mammillotegmental tract, left</t>
        </is>
      </c>
      <c r="D6710" t="inlineStr">
        <is>
          <t>&lt;http://purl.obolibrary.org/obo/HBA_265505182&gt;</t>
        </is>
      </c>
    </row>
    <row r="6711">
      <c r="A6711">
        <f>HYPERLINK("https://www.ebi.ac.uk/ols/ontologies/uberon/terms?iri=http://purl.obolibrary.org/obo/UBERON_0010314","structure with developmental contribution from neural crest")</f>
        <v/>
      </c>
      <c r="B6711" t="inlineStr">
        <is>
          <t>&lt;http://purl.obolibrary.org/obo/UBERON_0010314&gt;</t>
        </is>
      </c>
      <c r="C6711" t="inlineStr">
        <is>
          <t>mammillotegmental tract, right</t>
        </is>
      </c>
      <c r="D6711" t="inlineStr">
        <is>
          <t>&lt;http://purl.obolibrary.org/obo/HBA_265505186&gt;</t>
        </is>
      </c>
    </row>
    <row r="6712">
      <c r="A6712">
        <f>HYPERLINK("https://www.ebi.ac.uk/ols/ontologies/uberon/terms?iri=http://purl.obolibrary.org/obo/UBERON_0010314","structure with developmental contribution from neural crest")</f>
        <v/>
      </c>
      <c r="B6712" t="inlineStr">
        <is>
          <t>&lt;http://purl.obolibrary.org/obo/UBERON_0010314&gt;</t>
        </is>
      </c>
      <c r="C6712" t="inlineStr">
        <is>
          <t>medial forebrain bundle</t>
        </is>
      </c>
      <c r="D6712" t="inlineStr">
        <is>
          <t>&lt;http://purl.obolibrary.org/obo/HBA_265505190&gt;</t>
        </is>
      </c>
    </row>
    <row r="6713">
      <c r="A6713">
        <f>HYPERLINK("https://www.ebi.ac.uk/ols/ontologies/uberon/terms?iri=http://purl.obolibrary.org/obo/UBERON_0010314","structure with developmental contribution from neural crest")</f>
        <v/>
      </c>
      <c r="B6713" t="inlineStr">
        <is>
          <t>&lt;http://purl.obolibrary.org/obo/UBERON_0010314&gt;</t>
        </is>
      </c>
      <c r="C6713" t="inlineStr">
        <is>
          <t>medial forebrain bundle, left</t>
        </is>
      </c>
      <c r="D6713" t="inlineStr">
        <is>
          <t>&lt;http://purl.obolibrary.org/obo/HBA_265505194&gt;</t>
        </is>
      </c>
    </row>
    <row r="6714">
      <c r="A6714">
        <f>HYPERLINK("https://www.ebi.ac.uk/ols/ontologies/uberon/terms?iri=http://purl.obolibrary.org/obo/UBERON_0010314","structure with developmental contribution from neural crest")</f>
        <v/>
      </c>
      <c r="B6714" t="inlineStr">
        <is>
          <t>&lt;http://purl.obolibrary.org/obo/UBERON_0010314&gt;</t>
        </is>
      </c>
      <c r="C6714" t="inlineStr">
        <is>
          <t>medial forebrain bundle, right</t>
        </is>
      </c>
      <c r="D6714" t="inlineStr">
        <is>
          <t>&lt;http://purl.obolibrary.org/obo/HBA_265505198&gt;</t>
        </is>
      </c>
    </row>
    <row r="6715">
      <c r="A6715">
        <f>HYPERLINK("https://www.ebi.ac.uk/ols/ontologies/uberon/terms?iri=http://purl.obolibrary.org/obo/UBERON_0010314","structure with developmental contribution from neural crest")</f>
        <v/>
      </c>
      <c r="B6715" t="inlineStr">
        <is>
          <t>&lt;http://purl.obolibrary.org/obo/UBERON_0010314&gt;</t>
        </is>
      </c>
      <c r="C6715" t="inlineStr">
        <is>
          <t>medial longitudinal stria, left</t>
        </is>
      </c>
      <c r="D6715" t="inlineStr">
        <is>
          <t>&lt;http://purl.obolibrary.org/obo/HBA_265505206&gt;</t>
        </is>
      </c>
    </row>
    <row r="6716">
      <c r="A6716">
        <f>HYPERLINK("https://www.ebi.ac.uk/ols/ontologies/uberon/terms?iri=http://purl.obolibrary.org/obo/UBERON_0010314","structure with developmental contribution from neural crest")</f>
        <v/>
      </c>
      <c r="B6716" t="inlineStr">
        <is>
          <t>&lt;http://purl.obolibrary.org/obo/UBERON_0010314&gt;</t>
        </is>
      </c>
      <c r="C6716" t="inlineStr">
        <is>
          <t>medial longitudinal stria, right</t>
        </is>
      </c>
      <c r="D6716" t="inlineStr">
        <is>
          <t>&lt;http://purl.obolibrary.org/obo/HBA_265505210&gt;</t>
        </is>
      </c>
    </row>
    <row r="6717">
      <c r="A6717">
        <f>HYPERLINK("https://www.ebi.ac.uk/ols/ontologies/uberon/terms?iri=http://purl.obolibrary.org/obo/UBERON_0010314","structure with developmental contribution from neural crest")</f>
        <v/>
      </c>
      <c r="B6717" t="inlineStr">
        <is>
          <t>&lt;http://purl.obolibrary.org/obo/UBERON_0010314&gt;</t>
        </is>
      </c>
      <c r="C6717" t="inlineStr">
        <is>
          <t>Meyer's loop of optic radiation , left</t>
        </is>
      </c>
      <c r="D6717" t="inlineStr">
        <is>
          <t>&lt;http://purl.obolibrary.org/obo/HBA_265505218&gt;</t>
        </is>
      </c>
    </row>
    <row r="6718">
      <c r="A6718">
        <f>HYPERLINK("https://www.ebi.ac.uk/ols/ontologies/uberon/terms?iri=http://purl.obolibrary.org/obo/UBERON_0010314","structure with developmental contribution from neural crest")</f>
        <v/>
      </c>
      <c r="B6718" t="inlineStr">
        <is>
          <t>&lt;http://purl.obolibrary.org/obo/UBERON_0010314&gt;</t>
        </is>
      </c>
      <c r="C6718" t="inlineStr">
        <is>
          <t>Meyer's loop of optic radiation , right</t>
        </is>
      </c>
      <c r="D6718" t="inlineStr">
        <is>
          <t>&lt;http://purl.obolibrary.org/obo/HBA_265505222&gt;</t>
        </is>
      </c>
    </row>
    <row r="6719">
      <c r="A6719">
        <f>HYPERLINK("https://www.ebi.ac.uk/ols/ontologies/uberon/terms?iri=http://purl.obolibrary.org/obo/UBERON_0010314","structure with developmental contribution from neural crest")</f>
        <v/>
      </c>
      <c r="B6719" t="inlineStr">
        <is>
          <t>&lt;http://purl.obolibrary.org/obo/UBERON_0010314&gt;</t>
        </is>
      </c>
      <c r="C6719" t="inlineStr">
        <is>
          <t>middle longitudinal fasciculus</t>
        </is>
      </c>
      <c r="D6719" t="inlineStr">
        <is>
          <t>&lt;http://purl.obolibrary.org/obo/HBA_265505226&gt;</t>
        </is>
      </c>
    </row>
    <row r="6720">
      <c r="A6720">
        <f>HYPERLINK("https://www.ebi.ac.uk/ols/ontologies/uberon/terms?iri=http://purl.obolibrary.org/obo/UBERON_0010314","structure with developmental contribution from neural crest")</f>
        <v/>
      </c>
      <c r="B6720" t="inlineStr">
        <is>
          <t>&lt;http://purl.obolibrary.org/obo/UBERON_0010314&gt;</t>
        </is>
      </c>
      <c r="C6720" t="inlineStr">
        <is>
          <t>middle longitudinal fasciculus, left</t>
        </is>
      </c>
      <c r="D6720" t="inlineStr">
        <is>
          <t>&lt;http://purl.obolibrary.org/obo/HBA_265505230&gt;</t>
        </is>
      </c>
    </row>
    <row r="6721">
      <c r="A6721">
        <f>HYPERLINK("https://www.ebi.ac.uk/ols/ontologies/uberon/terms?iri=http://purl.obolibrary.org/obo/UBERON_0010314","structure with developmental contribution from neural crest")</f>
        <v/>
      </c>
      <c r="B6721" t="inlineStr">
        <is>
          <t>&lt;http://purl.obolibrary.org/obo/UBERON_0010314&gt;</t>
        </is>
      </c>
      <c r="C6721" t="inlineStr">
        <is>
          <t>middle longitudinal fasciculus, right</t>
        </is>
      </c>
      <c r="D6721" t="inlineStr">
        <is>
          <t>&lt;http://purl.obolibrary.org/obo/HBA_265505234&gt;</t>
        </is>
      </c>
    </row>
    <row r="6722">
      <c r="A6722">
        <f>HYPERLINK("https://www.ebi.ac.uk/ols/ontologies/uberon/terms?iri=http://purl.obolibrary.org/obo/UBERON_0010314","structure with developmental contribution from neural crest")</f>
        <v/>
      </c>
      <c r="B6722" t="inlineStr">
        <is>
          <t>&lt;http://purl.obolibrary.org/obo/UBERON_0010314&gt;</t>
        </is>
      </c>
      <c r="C6722" t="inlineStr">
        <is>
          <t>orbito-polar tract</t>
        </is>
      </c>
      <c r="D6722" t="inlineStr">
        <is>
          <t>&lt;http://purl.obolibrary.org/obo/HBA_265505238&gt;</t>
        </is>
      </c>
    </row>
    <row r="6723">
      <c r="A6723">
        <f>HYPERLINK("https://www.ebi.ac.uk/ols/ontologies/uberon/terms?iri=http://purl.obolibrary.org/obo/UBERON_0010314","structure with developmental contribution from neural crest")</f>
        <v/>
      </c>
      <c r="B6723" t="inlineStr">
        <is>
          <t>&lt;http://purl.obolibrary.org/obo/UBERON_0010314&gt;</t>
        </is>
      </c>
      <c r="C6723" t="inlineStr">
        <is>
          <t>orbito-polar tract, left</t>
        </is>
      </c>
      <c r="D6723" t="inlineStr">
        <is>
          <t>&lt;http://purl.obolibrary.org/obo/HBA_265505242&gt;</t>
        </is>
      </c>
    </row>
    <row r="6724">
      <c r="A6724">
        <f>HYPERLINK("https://www.ebi.ac.uk/ols/ontologies/uberon/terms?iri=http://purl.obolibrary.org/obo/UBERON_0010314","structure with developmental contribution from neural crest")</f>
        <v/>
      </c>
      <c r="B6724" t="inlineStr">
        <is>
          <t>&lt;http://purl.obolibrary.org/obo/UBERON_0010314&gt;</t>
        </is>
      </c>
      <c r="C6724" t="inlineStr">
        <is>
          <t>orbito-polar tract, right</t>
        </is>
      </c>
      <c r="D6724" t="inlineStr">
        <is>
          <t>&lt;http://purl.obolibrary.org/obo/HBA_265505246&gt;</t>
        </is>
      </c>
    </row>
    <row r="6725">
      <c r="A6725">
        <f>HYPERLINK("https://www.ebi.ac.uk/ols/ontologies/uberon/terms?iri=http://purl.obolibrary.org/obo/UBERON_0010314","structure with developmental contribution from neural crest")</f>
        <v/>
      </c>
      <c r="B6725" t="inlineStr">
        <is>
          <t>&lt;http://purl.obolibrary.org/obo/UBERON_0010314&gt;</t>
        </is>
      </c>
      <c r="C6725" t="inlineStr">
        <is>
          <t>perforant path</t>
        </is>
      </c>
      <c r="D6725" t="inlineStr">
        <is>
          <t>&lt;http://purl.obolibrary.org/obo/HBA_265505250&gt;</t>
        </is>
      </c>
    </row>
    <row r="6726">
      <c r="A6726">
        <f>HYPERLINK("https://www.ebi.ac.uk/ols/ontologies/uberon/terms?iri=http://purl.obolibrary.org/obo/UBERON_0010314","structure with developmental contribution from neural crest")</f>
        <v/>
      </c>
      <c r="B6726" t="inlineStr">
        <is>
          <t>&lt;http://purl.obolibrary.org/obo/UBERON_0010314&gt;</t>
        </is>
      </c>
      <c r="C6726" t="inlineStr">
        <is>
          <t>perforant path, left</t>
        </is>
      </c>
      <c r="D6726" t="inlineStr">
        <is>
          <t>&lt;http://purl.obolibrary.org/obo/HBA_265505254&gt;</t>
        </is>
      </c>
    </row>
    <row r="6727">
      <c r="A6727">
        <f>HYPERLINK("https://www.ebi.ac.uk/ols/ontologies/uberon/terms?iri=http://purl.obolibrary.org/obo/UBERON_0010314","structure with developmental contribution from neural crest")</f>
        <v/>
      </c>
      <c r="B6727" t="inlineStr">
        <is>
          <t>&lt;http://purl.obolibrary.org/obo/UBERON_0010314&gt;</t>
        </is>
      </c>
      <c r="C6727" t="inlineStr">
        <is>
          <t>perforant path, right</t>
        </is>
      </c>
      <c r="D6727" t="inlineStr">
        <is>
          <t>&lt;http://purl.obolibrary.org/obo/HBA_265505258&gt;</t>
        </is>
      </c>
    </row>
    <row r="6728">
      <c r="A6728">
        <f>HYPERLINK("https://www.ebi.ac.uk/ols/ontologies/uberon/terms?iri=http://purl.obolibrary.org/obo/UBERON_0010314","structure with developmental contribution from neural crest")</f>
        <v/>
      </c>
      <c r="B6728" t="inlineStr">
        <is>
          <t>&lt;http://purl.obolibrary.org/obo/UBERON_0010314&gt;</t>
        </is>
      </c>
      <c r="C6728" t="inlineStr">
        <is>
          <t>pontine bundle</t>
        </is>
      </c>
      <c r="D6728" t="inlineStr">
        <is>
          <t>&lt;http://purl.obolibrary.org/obo/HBA_265505262&gt;</t>
        </is>
      </c>
    </row>
    <row r="6729">
      <c r="A6729">
        <f>HYPERLINK("https://www.ebi.ac.uk/ols/ontologies/uberon/terms?iri=http://purl.obolibrary.org/obo/UBERON_0010314","structure with developmental contribution from neural crest")</f>
        <v/>
      </c>
      <c r="B6729" t="inlineStr">
        <is>
          <t>&lt;http://purl.obolibrary.org/obo/UBERON_0010314&gt;</t>
        </is>
      </c>
      <c r="C6729" t="inlineStr">
        <is>
          <t>pontine bundle, left</t>
        </is>
      </c>
      <c r="D6729" t="inlineStr">
        <is>
          <t>&lt;http://purl.obolibrary.org/obo/HBA_265505266&gt;</t>
        </is>
      </c>
    </row>
    <row r="6730">
      <c r="A6730">
        <f>HYPERLINK("https://www.ebi.ac.uk/ols/ontologies/uberon/terms?iri=http://purl.obolibrary.org/obo/UBERON_0010314","structure with developmental contribution from neural crest")</f>
        <v/>
      </c>
      <c r="B6730" t="inlineStr">
        <is>
          <t>&lt;http://purl.obolibrary.org/obo/UBERON_0010314&gt;</t>
        </is>
      </c>
      <c r="C6730" t="inlineStr">
        <is>
          <t>pontine bundle, right</t>
        </is>
      </c>
      <c r="D6730" t="inlineStr">
        <is>
          <t>&lt;http://purl.obolibrary.org/obo/HBA_265505270&gt;</t>
        </is>
      </c>
    </row>
    <row r="6731">
      <c r="A6731">
        <f>HYPERLINK("https://www.ebi.ac.uk/ols/ontologies/uberon/terms?iri=http://purl.obolibrary.org/obo/UBERON_0010314","structure with developmental contribution from neural crest")</f>
        <v/>
      </c>
      <c r="B6731" t="inlineStr">
        <is>
          <t>&lt;http://purl.obolibrary.org/obo/UBERON_0010314&gt;</t>
        </is>
      </c>
      <c r="C6731" t="inlineStr">
        <is>
          <t>rostral thalamic peduncle, left</t>
        </is>
      </c>
      <c r="D6731" t="inlineStr">
        <is>
          <t>&lt;http://purl.obolibrary.org/obo/HBA_265505278&gt;</t>
        </is>
      </c>
    </row>
    <row r="6732">
      <c r="A6732">
        <f>HYPERLINK("https://www.ebi.ac.uk/ols/ontologies/uberon/terms?iri=http://purl.obolibrary.org/obo/UBERON_0010314","structure with developmental contribution from neural crest")</f>
        <v/>
      </c>
      <c r="B6732" t="inlineStr">
        <is>
          <t>&lt;http://purl.obolibrary.org/obo/UBERON_0010314&gt;</t>
        </is>
      </c>
      <c r="C6732" t="inlineStr">
        <is>
          <t>rostral thalamic peduncle, right</t>
        </is>
      </c>
      <c r="D6732" t="inlineStr">
        <is>
          <t>&lt;http://purl.obolibrary.org/obo/HBA_265505282&gt;</t>
        </is>
      </c>
    </row>
    <row r="6733">
      <c r="A6733">
        <f>HYPERLINK("https://www.ebi.ac.uk/ols/ontologies/uberon/terms?iri=http://purl.obolibrary.org/obo/UBERON_0010314","structure with developmental contribution from neural crest")</f>
        <v/>
      </c>
      <c r="B6733" t="inlineStr">
        <is>
          <t>&lt;http://purl.obolibrary.org/obo/UBERON_0010314&gt;</t>
        </is>
      </c>
      <c r="C6733" t="inlineStr">
        <is>
          <t>sagittal stratum</t>
        </is>
      </c>
      <c r="D6733" t="inlineStr">
        <is>
          <t>&lt;http://purl.obolibrary.org/obo/HBA_265505286&gt;</t>
        </is>
      </c>
    </row>
    <row r="6734">
      <c r="A6734">
        <f>HYPERLINK("https://www.ebi.ac.uk/ols/ontologies/uberon/terms?iri=http://purl.obolibrary.org/obo/UBERON_0010314","structure with developmental contribution from neural crest")</f>
        <v/>
      </c>
      <c r="B6734" t="inlineStr">
        <is>
          <t>&lt;http://purl.obolibrary.org/obo/UBERON_0010314&gt;</t>
        </is>
      </c>
      <c r="C6734" t="inlineStr">
        <is>
          <t>sagittal stratum, left</t>
        </is>
      </c>
      <c r="D6734" t="inlineStr">
        <is>
          <t>&lt;http://purl.obolibrary.org/obo/HBA_265505290&gt;</t>
        </is>
      </c>
    </row>
    <row r="6735">
      <c r="A6735">
        <f>HYPERLINK("https://www.ebi.ac.uk/ols/ontologies/uberon/terms?iri=http://purl.obolibrary.org/obo/UBERON_0010314","structure with developmental contribution from neural crest")</f>
        <v/>
      </c>
      <c r="B6735" t="inlineStr">
        <is>
          <t>&lt;http://purl.obolibrary.org/obo/UBERON_0010314&gt;</t>
        </is>
      </c>
      <c r="C6735" t="inlineStr">
        <is>
          <t>external sagittal stratum, left</t>
        </is>
      </c>
      <c r="D6735" t="inlineStr">
        <is>
          <t>&lt;http://purl.obolibrary.org/obo/HBA_265505294&gt;</t>
        </is>
      </c>
    </row>
    <row r="6736">
      <c r="A6736">
        <f>HYPERLINK("https://www.ebi.ac.uk/ols/ontologies/uberon/terms?iri=http://purl.obolibrary.org/obo/UBERON_0010314","structure with developmental contribution from neural crest")</f>
        <v/>
      </c>
      <c r="B6736" t="inlineStr">
        <is>
          <t>&lt;http://purl.obolibrary.org/obo/UBERON_0010314&gt;</t>
        </is>
      </c>
      <c r="C6736" t="inlineStr">
        <is>
          <t>internal sagittal stratum, left</t>
        </is>
      </c>
      <c r="D6736" t="inlineStr">
        <is>
          <t>&lt;http://purl.obolibrary.org/obo/HBA_265505298&gt;</t>
        </is>
      </c>
    </row>
    <row r="6737">
      <c r="A6737">
        <f>HYPERLINK("https://www.ebi.ac.uk/ols/ontologies/uberon/terms?iri=http://purl.obolibrary.org/obo/UBERON_0010314","structure with developmental contribution from neural crest")</f>
        <v/>
      </c>
      <c r="B6737" t="inlineStr">
        <is>
          <t>&lt;http://purl.obolibrary.org/obo/UBERON_0010314&gt;</t>
        </is>
      </c>
      <c r="C6737" t="inlineStr">
        <is>
          <t>sagittal stratum, right</t>
        </is>
      </c>
      <c r="D6737" t="inlineStr">
        <is>
          <t>&lt;http://purl.obolibrary.org/obo/HBA_265505302&gt;</t>
        </is>
      </c>
    </row>
    <row r="6738">
      <c r="A6738">
        <f>HYPERLINK("https://www.ebi.ac.uk/ols/ontologies/uberon/terms?iri=http://purl.obolibrary.org/obo/UBERON_0010314","structure with developmental contribution from neural crest")</f>
        <v/>
      </c>
      <c r="B6738" t="inlineStr">
        <is>
          <t>&lt;http://purl.obolibrary.org/obo/UBERON_0010314&gt;</t>
        </is>
      </c>
      <c r="C6738" t="inlineStr">
        <is>
          <t>external sagittal stratum, right</t>
        </is>
      </c>
      <c r="D6738" t="inlineStr">
        <is>
          <t>&lt;http://purl.obolibrary.org/obo/HBA_265505306&gt;</t>
        </is>
      </c>
    </row>
    <row r="6739">
      <c r="A6739">
        <f>HYPERLINK("https://www.ebi.ac.uk/ols/ontologies/uberon/terms?iri=http://purl.obolibrary.org/obo/UBERON_0010314","structure with developmental contribution from neural crest")</f>
        <v/>
      </c>
      <c r="B6739" t="inlineStr">
        <is>
          <t>&lt;http://purl.obolibrary.org/obo/UBERON_0010314&gt;</t>
        </is>
      </c>
      <c r="C6739" t="inlineStr">
        <is>
          <t>internal sagittal stratum, right</t>
        </is>
      </c>
      <c r="D6739" t="inlineStr">
        <is>
          <t>&lt;http://purl.obolibrary.org/obo/HBA_265505310&gt;</t>
        </is>
      </c>
    </row>
    <row r="6740">
      <c r="A6740">
        <f>HYPERLINK("https://www.ebi.ac.uk/ols/ontologies/uberon/terms?iri=http://purl.obolibrary.org/obo/UBERON_0010314","structure with developmental contribution from neural crest")</f>
        <v/>
      </c>
      <c r="B6740" t="inlineStr">
        <is>
          <t>&lt;http://purl.obolibrary.org/obo/UBERON_0010314&gt;</t>
        </is>
      </c>
      <c r="C6740" t="inlineStr">
        <is>
          <t>short association fibers</t>
        </is>
      </c>
      <c r="D6740" t="inlineStr">
        <is>
          <t>&lt;http://purl.obolibrary.org/obo/HBA_265505314&gt;</t>
        </is>
      </c>
    </row>
    <row r="6741">
      <c r="A6741">
        <f>HYPERLINK("https://www.ebi.ac.uk/ols/ontologies/uberon/terms?iri=http://purl.obolibrary.org/obo/UBERON_0010314","structure with developmental contribution from neural crest")</f>
        <v/>
      </c>
      <c r="B6741" t="inlineStr">
        <is>
          <t>&lt;http://purl.obolibrary.org/obo/UBERON_0010314&gt;</t>
        </is>
      </c>
      <c r="C6741" t="inlineStr">
        <is>
          <t>short association fibers, left</t>
        </is>
      </c>
      <c r="D6741" t="inlineStr">
        <is>
          <t>&lt;http://purl.obolibrary.org/obo/HBA_265505318&gt;</t>
        </is>
      </c>
    </row>
    <row r="6742">
      <c r="A6742">
        <f>HYPERLINK("https://www.ebi.ac.uk/ols/ontologies/uberon/terms?iri=http://purl.obolibrary.org/obo/UBERON_0010314","structure with developmental contribution from neural crest")</f>
        <v/>
      </c>
      <c r="B6742" t="inlineStr">
        <is>
          <t>&lt;http://purl.obolibrary.org/obo/UBERON_0010314&gt;</t>
        </is>
      </c>
      <c r="C6742" t="inlineStr">
        <is>
          <t>short association fibers, right</t>
        </is>
      </c>
      <c r="D6742" t="inlineStr">
        <is>
          <t>&lt;http://purl.obolibrary.org/obo/HBA_265505322&gt;</t>
        </is>
      </c>
    </row>
    <row r="6743">
      <c r="A6743">
        <f>HYPERLINK("https://www.ebi.ac.uk/ols/ontologies/uberon/terms?iri=http://purl.obolibrary.org/obo/UBERON_0010314","structure with developmental contribution from neural crest")</f>
        <v/>
      </c>
      <c r="B6743" t="inlineStr">
        <is>
          <t>&lt;http://purl.obolibrary.org/obo/UBERON_0010314&gt;</t>
        </is>
      </c>
      <c r="C6743" t="inlineStr">
        <is>
          <t>stratum zonale of thalamus, left</t>
        </is>
      </c>
      <c r="D6743" t="inlineStr">
        <is>
          <t>&lt;http://purl.obolibrary.org/obo/HBA_265505330&gt;</t>
        </is>
      </c>
    </row>
    <row r="6744">
      <c r="A6744">
        <f>HYPERLINK("https://www.ebi.ac.uk/ols/ontologies/uberon/terms?iri=http://purl.obolibrary.org/obo/UBERON_0010314","structure with developmental contribution from neural crest")</f>
        <v/>
      </c>
      <c r="B6744" t="inlineStr">
        <is>
          <t>&lt;http://purl.obolibrary.org/obo/UBERON_0010314&gt;</t>
        </is>
      </c>
      <c r="C6744" t="inlineStr">
        <is>
          <t>stratum zonale of thalamus, right</t>
        </is>
      </c>
      <c r="D6744" t="inlineStr">
        <is>
          <t>&lt;http://purl.obolibrary.org/obo/HBA_265505334&gt;</t>
        </is>
      </c>
    </row>
    <row r="6745">
      <c r="A6745">
        <f>HYPERLINK("https://www.ebi.ac.uk/ols/ontologies/uberon/terms?iri=http://purl.obolibrary.org/obo/UBERON_0010314","structure with developmental contribution from neural crest")</f>
        <v/>
      </c>
      <c r="B6745" t="inlineStr">
        <is>
          <t>&lt;http://purl.obolibrary.org/obo/UBERON_0010314&gt;</t>
        </is>
      </c>
      <c r="C6745" t="inlineStr">
        <is>
          <t>subcallosal fasciculus, left</t>
        </is>
      </c>
      <c r="D6745" t="inlineStr">
        <is>
          <t>&lt;http://purl.obolibrary.org/obo/HBA_265505342&gt;</t>
        </is>
      </c>
    </row>
    <row r="6746">
      <c r="A6746">
        <f>HYPERLINK("https://www.ebi.ac.uk/ols/ontologies/uberon/terms?iri=http://purl.obolibrary.org/obo/UBERON_0010314","structure with developmental contribution from neural crest")</f>
        <v/>
      </c>
      <c r="B6746" t="inlineStr">
        <is>
          <t>&lt;http://purl.obolibrary.org/obo/UBERON_0010314&gt;</t>
        </is>
      </c>
      <c r="C6746" t="inlineStr">
        <is>
          <t>subcallosal fasciculus, right</t>
        </is>
      </c>
      <c r="D6746" t="inlineStr">
        <is>
          <t>&lt;http://purl.obolibrary.org/obo/HBA_265505346&gt;</t>
        </is>
      </c>
    </row>
    <row r="6747">
      <c r="A6747">
        <f>HYPERLINK("https://www.ebi.ac.uk/ols/ontologies/uberon/terms?iri=http://purl.obolibrary.org/obo/UBERON_0010314","structure with developmental contribution from neural crest")</f>
        <v/>
      </c>
      <c r="B6747" t="inlineStr">
        <is>
          <t>&lt;http://purl.obolibrary.org/obo/UBERON_0010314&gt;</t>
        </is>
      </c>
      <c r="C6747" t="inlineStr">
        <is>
          <t>subthalamic fasciculus</t>
        </is>
      </c>
      <c r="D6747" t="inlineStr">
        <is>
          <t>&lt;http://purl.obolibrary.org/obo/HBA_265505350&gt;</t>
        </is>
      </c>
    </row>
    <row r="6748">
      <c r="A6748">
        <f>HYPERLINK("https://www.ebi.ac.uk/ols/ontologies/uberon/terms?iri=http://purl.obolibrary.org/obo/UBERON_0010314","structure with developmental contribution from neural crest")</f>
        <v/>
      </c>
      <c r="B6748" t="inlineStr">
        <is>
          <t>&lt;http://purl.obolibrary.org/obo/UBERON_0010314&gt;</t>
        </is>
      </c>
      <c r="C6748" t="inlineStr">
        <is>
          <t>subthalamic fasciculus, left</t>
        </is>
      </c>
      <c r="D6748" t="inlineStr">
        <is>
          <t>&lt;http://purl.obolibrary.org/obo/HBA_265505354&gt;</t>
        </is>
      </c>
    </row>
    <row r="6749">
      <c r="A6749">
        <f>HYPERLINK("https://www.ebi.ac.uk/ols/ontologies/uberon/terms?iri=http://purl.obolibrary.org/obo/UBERON_0010314","structure with developmental contribution from neural crest")</f>
        <v/>
      </c>
      <c r="B6749" t="inlineStr">
        <is>
          <t>&lt;http://purl.obolibrary.org/obo/UBERON_0010314&gt;</t>
        </is>
      </c>
      <c r="C6749" t="inlineStr">
        <is>
          <t>subthalamic fasciculus, right</t>
        </is>
      </c>
      <c r="D6749" t="inlineStr">
        <is>
          <t>&lt;http://purl.obolibrary.org/obo/HBA_265505358&gt;</t>
        </is>
      </c>
    </row>
    <row r="6750">
      <c r="A6750">
        <f>HYPERLINK("https://www.ebi.ac.uk/ols/ontologies/uberon/terms?iri=http://purl.obolibrary.org/obo/UBERON_0010314","structure with developmental contribution from neural crest")</f>
        <v/>
      </c>
      <c r="B6750" t="inlineStr">
        <is>
          <t>&lt;http://purl.obolibrary.org/obo/UBERON_0010314&gt;</t>
        </is>
      </c>
      <c r="C6750" t="inlineStr">
        <is>
          <t>thalamic fasciculus</t>
        </is>
      </c>
      <c r="D6750" t="inlineStr">
        <is>
          <t>&lt;http://purl.obolibrary.org/obo/HBA_265505374&gt;</t>
        </is>
      </c>
    </row>
    <row r="6751">
      <c r="A6751">
        <f>HYPERLINK("https://www.ebi.ac.uk/ols/ontologies/uberon/terms?iri=http://purl.obolibrary.org/obo/UBERON_0010314","structure with developmental contribution from neural crest")</f>
        <v/>
      </c>
      <c r="B6751" t="inlineStr">
        <is>
          <t>&lt;http://purl.obolibrary.org/obo/UBERON_0010314&gt;</t>
        </is>
      </c>
      <c r="C6751" t="inlineStr">
        <is>
          <t>brachium of the inferior colliculus</t>
        </is>
      </c>
      <c r="D6751" t="inlineStr">
        <is>
          <t>&lt;http://purl.obolibrary.org/obo/HBA_265505386&gt;</t>
        </is>
      </c>
    </row>
    <row r="6752">
      <c r="A6752">
        <f>HYPERLINK("https://www.ebi.ac.uk/ols/ontologies/uberon/terms?iri=http://purl.obolibrary.org/obo/UBERON_0010314","structure with developmental contribution from neural crest")</f>
        <v/>
      </c>
      <c r="B6752" t="inlineStr">
        <is>
          <t>&lt;http://purl.obolibrary.org/obo/UBERON_0010314&gt;</t>
        </is>
      </c>
      <c r="C6752" t="inlineStr">
        <is>
          <t>brachium of the inferior colliculus, left</t>
        </is>
      </c>
      <c r="D6752" t="inlineStr">
        <is>
          <t>&lt;http://purl.obolibrary.org/obo/HBA_265505390&gt;</t>
        </is>
      </c>
    </row>
    <row r="6753">
      <c r="A6753">
        <f>HYPERLINK("https://www.ebi.ac.uk/ols/ontologies/uberon/terms?iri=http://purl.obolibrary.org/obo/UBERON_0010314","structure with developmental contribution from neural crest")</f>
        <v/>
      </c>
      <c r="B6753" t="inlineStr">
        <is>
          <t>&lt;http://purl.obolibrary.org/obo/UBERON_0010314&gt;</t>
        </is>
      </c>
      <c r="C6753" t="inlineStr">
        <is>
          <t>brachium of the inferior colliculus, right</t>
        </is>
      </c>
      <c r="D6753" t="inlineStr">
        <is>
          <t>&lt;http://purl.obolibrary.org/obo/HBA_265505394&gt;</t>
        </is>
      </c>
    </row>
    <row r="6754">
      <c r="A6754">
        <f>HYPERLINK("https://www.ebi.ac.uk/ols/ontologies/uberon/terms?iri=http://purl.obolibrary.org/obo/UBERON_0010314","structure with developmental contribution from neural crest")</f>
        <v/>
      </c>
      <c r="B6754" t="inlineStr">
        <is>
          <t>&lt;http://purl.obolibrary.org/obo/UBERON_0010314&gt;</t>
        </is>
      </c>
      <c r="C6754" t="inlineStr">
        <is>
          <t>brachium of the superior colliculus</t>
        </is>
      </c>
      <c r="D6754" t="inlineStr">
        <is>
          <t>&lt;http://purl.obolibrary.org/obo/HBA_265505398&gt;</t>
        </is>
      </c>
    </row>
    <row r="6755">
      <c r="A6755">
        <f>HYPERLINK("https://www.ebi.ac.uk/ols/ontologies/uberon/terms?iri=http://purl.obolibrary.org/obo/UBERON_0010314","structure with developmental contribution from neural crest")</f>
        <v/>
      </c>
      <c r="B6755" t="inlineStr">
        <is>
          <t>&lt;http://purl.obolibrary.org/obo/UBERON_0010314&gt;</t>
        </is>
      </c>
      <c r="C6755" t="inlineStr">
        <is>
          <t>brachium of the superior colliculus, left</t>
        </is>
      </c>
      <c r="D6755" t="inlineStr">
        <is>
          <t>&lt;http://purl.obolibrary.org/obo/HBA_265505402&gt;</t>
        </is>
      </c>
    </row>
    <row r="6756">
      <c r="A6756">
        <f>HYPERLINK("https://www.ebi.ac.uk/ols/ontologies/uberon/terms?iri=http://purl.obolibrary.org/obo/UBERON_0010314","structure with developmental contribution from neural crest")</f>
        <v/>
      </c>
      <c r="B6756" t="inlineStr">
        <is>
          <t>&lt;http://purl.obolibrary.org/obo/UBERON_0010314&gt;</t>
        </is>
      </c>
      <c r="C6756" t="inlineStr">
        <is>
          <t>brachium of the superior colliculus, right</t>
        </is>
      </c>
      <c r="D6756" t="inlineStr">
        <is>
          <t>&lt;http://purl.obolibrary.org/obo/HBA_265505406&gt;</t>
        </is>
      </c>
    </row>
    <row r="6757">
      <c r="A6757">
        <f>HYPERLINK("https://www.ebi.ac.uk/ols/ontologies/uberon/terms?iri=http://purl.obolibrary.org/obo/UBERON_0010314","structure with developmental contribution from neural crest")</f>
        <v/>
      </c>
      <c r="B6757" t="inlineStr">
        <is>
          <t>&lt;http://purl.obolibrary.org/obo/UBERON_0010314&gt;</t>
        </is>
      </c>
      <c r="C6757" t="inlineStr">
        <is>
          <t>central tegmental tract, midbrain portion</t>
        </is>
      </c>
      <c r="D6757" t="inlineStr">
        <is>
          <t>&lt;http://purl.obolibrary.org/obo/HBA_265505410&gt;</t>
        </is>
      </c>
    </row>
    <row r="6758">
      <c r="A6758">
        <f>HYPERLINK("https://www.ebi.ac.uk/ols/ontologies/uberon/terms?iri=http://purl.obolibrary.org/obo/UBERON_0010314","structure with developmental contribution from neural crest")</f>
        <v/>
      </c>
      <c r="B6758" t="inlineStr">
        <is>
          <t>&lt;http://purl.obolibrary.org/obo/UBERON_0010314&gt;</t>
        </is>
      </c>
      <c r="C6758" t="inlineStr">
        <is>
          <t>central tegmental tract, midbrain portion, left</t>
        </is>
      </c>
      <c r="D6758" t="inlineStr">
        <is>
          <t>&lt;http://purl.obolibrary.org/obo/HBA_265505414&gt;</t>
        </is>
      </c>
    </row>
    <row r="6759">
      <c r="A6759">
        <f>HYPERLINK("https://www.ebi.ac.uk/ols/ontologies/uberon/terms?iri=http://purl.obolibrary.org/obo/UBERON_0010314","structure with developmental contribution from neural crest")</f>
        <v/>
      </c>
      <c r="B6759" t="inlineStr">
        <is>
          <t>&lt;http://purl.obolibrary.org/obo/UBERON_0010314&gt;</t>
        </is>
      </c>
      <c r="C6759" t="inlineStr">
        <is>
          <t>central tegmental tract, midbrain portion, right</t>
        </is>
      </c>
      <c r="D6759" t="inlineStr">
        <is>
          <t>&lt;http://purl.obolibrary.org/obo/HBA_265505418&gt;</t>
        </is>
      </c>
    </row>
    <row r="6760">
      <c r="A6760">
        <f>HYPERLINK("https://www.ebi.ac.uk/ols/ontologies/uberon/terms?iri=http://purl.obolibrary.org/obo/UBERON_0010314","structure with developmental contribution from neural crest")</f>
        <v/>
      </c>
      <c r="B6760" t="inlineStr">
        <is>
          <t>&lt;http://purl.obolibrary.org/obo/UBERON_0010314&gt;</t>
        </is>
      </c>
      <c r="C6760" t="inlineStr">
        <is>
          <t>cerebral peduncle (crus cerebri)</t>
        </is>
      </c>
      <c r="D6760" t="inlineStr">
        <is>
          <t>&lt;http://purl.obolibrary.org/obo/HBA_265505422&gt;</t>
        </is>
      </c>
    </row>
    <row r="6761">
      <c r="A6761">
        <f>HYPERLINK("https://www.ebi.ac.uk/ols/ontologies/uberon/terms?iri=http://purl.obolibrary.org/obo/UBERON_0010314","structure with developmental contribution from neural crest")</f>
        <v/>
      </c>
      <c r="B6761" t="inlineStr">
        <is>
          <t>&lt;http://purl.obolibrary.org/obo/UBERON_0010314&gt;</t>
        </is>
      </c>
      <c r="C6761" t="inlineStr">
        <is>
          <t>cerebral peduncle (crus cerebri), left</t>
        </is>
      </c>
      <c r="D6761" t="inlineStr">
        <is>
          <t>&lt;http://purl.obolibrary.org/obo/HBA_265505426&gt;</t>
        </is>
      </c>
    </row>
    <row r="6762">
      <c r="A6762">
        <f>HYPERLINK("https://www.ebi.ac.uk/ols/ontologies/uberon/terms?iri=http://purl.obolibrary.org/obo/UBERON_0010314","structure with developmental contribution from neural crest")</f>
        <v/>
      </c>
      <c r="B6762" t="inlineStr">
        <is>
          <t>&lt;http://purl.obolibrary.org/obo/UBERON_0010314&gt;</t>
        </is>
      </c>
      <c r="C6762" t="inlineStr">
        <is>
          <t>cerebral peduncle (crus cerebri), right</t>
        </is>
      </c>
      <c r="D6762" t="inlineStr">
        <is>
          <t>&lt;http://purl.obolibrary.org/obo/HBA_265505430&gt;</t>
        </is>
      </c>
    </row>
    <row r="6763">
      <c r="A6763">
        <f>HYPERLINK("https://www.ebi.ac.uk/ols/ontologies/uberon/terms?iri=http://purl.obolibrary.org/obo/UBERON_0010314","structure with developmental contribution from neural crest")</f>
        <v/>
      </c>
      <c r="B6763" t="inlineStr">
        <is>
          <t>&lt;http://purl.obolibrary.org/obo/UBERON_0010314&gt;</t>
        </is>
      </c>
      <c r="C6763" t="inlineStr">
        <is>
          <t>commissure of the inferior colliculus, left</t>
        </is>
      </c>
      <c r="D6763" t="inlineStr">
        <is>
          <t>&lt;http://purl.obolibrary.org/obo/HBA_265505438&gt;</t>
        </is>
      </c>
    </row>
    <row r="6764">
      <c r="A6764">
        <f>HYPERLINK("https://www.ebi.ac.uk/ols/ontologies/uberon/terms?iri=http://purl.obolibrary.org/obo/UBERON_0010314","structure with developmental contribution from neural crest")</f>
        <v/>
      </c>
      <c r="B6764" t="inlineStr">
        <is>
          <t>&lt;http://purl.obolibrary.org/obo/UBERON_0010314&gt;</t>
        </is>
      </c>
      <c r="C6764" t="inlineStr">
        <is>
          <t>commissure of the inferior colliculus, right</t>
        </is>
      </c>
      <c r="D6764" t="inlineStr">
        <is>
          <t>&lt;http://purl.obolibrary.org/obo/HBA_265505442&gt;</t>
        </is>
      </c>
    </row>
    <row r="6765">
      <c r="A6765">
        <f>HYPERLINK("https://www.ebi.ac.uk/ols/ontologies/uberon/terms?iri=http://purl.obolibrary.org/obo/UBERON_0010314","structure with developmental contribution from neural crest")</f>
        <v/>
      </c>
      <c r="B6765" t="inlineStr">
        <is>
          <t>&lt;http://purl.obolibrary.org/obo/UBERON_0010314&gt;</t>
        </is>
      </c>
      <c r="C6765" t="inlineStr">
        <is>
          <t>corticobulbar tract, midbrain portion</t>
        </is>
      </c>
      <c r="D6765" t="inlineStr">
        <is>
          <t>&lt;http://purl.obolibrary.org/obo/HBA_265505446&gt;</t>
        </is>
      </c>
    </row>
    <row r="6766">
      <c r="A6766">
        <f>HYPERLINK("https://www.ebi.ac.uk/ols/ontologies/uberon/terms?iri=http://purl.obolibrary.org/obo/UBERON_0010314","structure with developmental contribution from neural crest")</f>
        <v/>
      </c>
      <c r="B6766" t="inlineStr">
        <is>
          <t>&lt;http://purl.obolibrary.org/obo/UBERON_0010314&gt;</t>
        </is>
      </c>
      <c r="C6766" t="inlineStr">
        <is>
          <t>corticobulbar tract, midbrain portion, left</t>
        </is>
      </c>
      <c r="D6766" t="inlineStr">
        <is>
          <t>&lt;http://purl.obolibrary.org/obo/HBA_265505450&gt;</t>
        </is>
      </c>
    </row>
    <row r="6767">
      <c r="A6767">
        <f>HYPERLINK("https://www.ebi.ac.uk/ols/ontologies/uberon/terms?iri=http://purl.obolibrary.org/obo/UBERON_0010314","structure with developmental contribution from neural crest")</f>
        <v/>
      </c>
      <c r="B6767" t="inlineStr">
        <is>
          <t>&lt;http://purl.obolibrary.org/obo/UBERON_0010314&gt;</t>
        </is>
      </c>
      <c r="C6767" t="inlineStr">
        <is>
          <t>corticobulbar tract, midbrain portion, right</t>
        </is>
      </c>
      <c r="D6767" t="inlineStr">
        <is>
          <t>&lt;http://purl.obolibrary.org/obo/HBA_265505454&gt;</t>
        </is>
      </c>
    </row>
    <row r="6768">
      <c r="A6768">
        <f>HYPERLINK("https://www.ebi.ac.uk/ols/ontologies/uberon/terms?iri=http://purl.obolibrary.org/obo/UBERON_0010314","structure with developmental contribution from neural crest")</f>
        <v/>
      </c>
      <c r="B6768" t="inlineStr">
        <is>
          <t>&lt;http://purl.obolibrary.org/obo/UBERON_0010314&gt;</t>
        </is>
      </c>
      <c r="C6768" t="inlineStr">
        <is>
          <t>mesencephalic trigeminal tract</t>
        </is>
      </c>
      <c r="D6768" t="inlineStr">
        <is>
          <t>&lt;http://purl.obolibrary.org/obo/HBA_265505458&gt;</t>
        </is>
      </c>
    </row>
    <row r="6769">
      <c r="A6769">
        <f>HYPERLINK("https://www.ebi.ac.uk/ols/ontologies/uberon/terms?iri=http://purl.obolibrary.org/obo/UBERON_0010314","structure with developmental contribution from neural crest")</f>
        <v/>
      </c>
      <c r="B6769" t="inlineStr">
        <is>
          <t>&lt;http://purl.obolibrary.org/obo/UBERON_0010314&gt;</t>
        </is>
      </c>
      <c r="C6769" t="inlineStr">
        <is>
          <t>mesencephalic trigeminal tract, left</t>
        </is>
      </c>
      <c r="D6769" t="inlineStr">
        <is>
          <t>&lt;http://purl.obolibrary.org/obo/HBA_265505462&gt;</t>
        </is>
      </c>
    </row>
    <row r="6770">
      <c r="A6770">
        <f>HYPERLINK("https://www.ebi.ac.uk/ols/ontologies/uberon/terms?iri=http://purl.obolibrary.org/obo/UBERON_0010314","structure with developmental contribution from neural crest")</f>
        <v/>
      </c>
      <c r="B6770" t="inlineStr">
        <is>
          <t>&lt;http://purl.obolibrary.org/obo/UBERON_0010314&gt;</t>
        </is>
      </c>
      <c r="C6770" t="inlineStr">
        <is>
          <t>mesencephalic trigeminal tract, right</t>
        </is>
      </c>
      <c r="D6770" t="inlineStr">
        <is>
          <t>&lt;http://purl.obolibrary.org/obo/HBA_265505466&gt;</t>
        </is>
      </c>
    </row>
    <row r="6771">
      <c r="A6771">
        <f>HYPERLINK("https://www.ebi.ac.uk/ols/ontologies/uberon/terms?iri=http://purl.obolibrary.org/obo/UBERON_0010314","structure with developmental contribution from neural crest")</f>
        <v/>
      </c>
      <c r="B6771" t="inlineStr">
        <is>
          <t>&lt;http://purl.obolibrary.org/obo/UBERON_0010314&gt;</t>
        </is>
      </c>
      <c r="C6771" t="inlineStr">
        <is>
          <t>ponto-cerebellar tract</t>
        </is>
      </c>
      <c r="D6771" t="inlineStr">
        <is>
          <t>&lt;http://purl.obolibrary.org/obo/HBA_265505470&gt;</t>
        </is>
      </c>
    </row>
    <row r="6772">
      <c r="A6772">
        <f>HYPERLINK("https://www.ebi.ac.uk/ols/ontologies/uberon/terms?iri=http://purl.obolibrary.org/obo/UBERON_0010314","structure with developmental contribution from neural crest")</f>
        <v/>
      </c>
      <c r="B6772" t="inlineStr">
        <is>
          <t>&lt;http://purl.obolibrary.org/obo/UBERON_0010314&gt;</t>
        </is>
      </c>
      <c r="C6772" t="inlineStr">
        <is>
          <t>ponto-cerebellar tract, left</t>
        </is>
      </c>
      <c r="D6772" t="inlineStr">
        <is>
          <t>&lt;http://purl.obolibrary.org/obo/HBA_265505474&gt;</t>
        </is>
      </c>
    </row>
    <row r="6773">
      <c r="A6773">
        <f>HYPERLINK("https://www.ebi.ac.uk/ols/ontologies/uberon/terms?iri=http://purl.obolibrary.org/obo/UBERON_0010314","structure with developmental contribution from neural crest")</f>
        <v/>
      </c>
      <c r="B6773" t="inlineStr">
        <is>
          <t>&lt;http://purl.obolibrary.org/obo/UBERON_0010314&gt;</t>
        </is>
      </c>
      <c r="C6773" t="inlineStr">
        <is>
          <t>ponto-cerebellar tract, right</t>
        </is>
      </c>
      <c r="D6773" t="inlineStr">
        <is>
          <t>&lt;http://purl.obolibrary.org/obo/HBA_265505478&gt;</t>
        </is>
      </c>
    </row>
    <row r="6774">
      <c r="A6774">
        <f>HYPERLINK("https://www.ebi.ac.uk/ols/ontologies/uberon/terms?iri=http://purl.obolibrary.org/obo/UBERON_0010314","structure with developmental contribution from neural crest")</f>
        <v/>
      </c>
      <c r="B6774" t="inlineStr">
        <is>
          <t>&lt;http://purl.obolibrary.org/obo/UBERON_0010314&gt;</t>
        </is>
      </c>
      <c r="C6774" t="inlineStr">
        <is>
          <t>decussation of the superior cerebellar peduncle</t>
        </is>
      </c>
      <c r="D6774" t="inlineStr">
        <is>
          <t>&lt;http://purl.obolibrary.org/obo/HBA_265505482&gt;</t>
        </is>
      </c>
    </row>
    <row r="6775">
      <c r="A6775">
        <f>HYPERLINK("https://www.ebi.ac.uk/ols/ontologies/uberon/terms?iri=http://purl.obolibrary.org/obo/UBERON_0010314","structure with developmental contribution from neural crest")</f>
        <v/>
      </c>
      <c r="B6775" t="inlineStr">
        <is>
          <t>&lt;http://purl.obolibrary.org/obo/UBERON_0010314&gt;</t>
        </is>
      </c>
      <c r="C6775" t="inlineStr">
        <is>
          <t>cortico-pontine fibers</t>
        </is>
      </c>
      <c r="D6775" t="inlineStr">
        <is>
          <t>&lt;http://purl.obolibrary.org/obo/HBA_265505490&gt;</t>
        </is>
      </c>
    </row>
    <row r="6776">
      <c r="A6776">
        <f>HYPERLINK("https://www.ebi.ac.uk/ols/ontologies/uberon/terms?iri=http://purl.obolibrary.org/obo/UBERON_0010314","structure with developmental contribution from neural crest")</f>
        <v/>
      </c>
      <c r="B6776" t="inlineStr">
        <is>
          <t>&lt;http://purl.obolibrary.org/obo/UBERON_0010314&gt;</t>
        </is>
      </c>
      <c r="C6776" t="inlineStr">
        <is>
          <t>cortico-pontine fibers, left</t>
        </is>
      </c>
      <c r="D6776" t="inlineStr">
        <is>
          <t>&lt;http://purl.obolibrary.org/obo/HBA_265505494&gt;</t>
        </is>
      </c>
    </row>
    <row r="6777">
      <c r="A6777">
        <f>HYPERLINK("https://www.ebi.ac.uk/ols/ontologies/uberon/terms?iri=http://purl.obolibrary.org/obo/UBERON_0010314","structure with developmental contribution from neural crest")</f>
        <v/>
      </c>
      <c r="B6777" t="inlineStr">
        <is>
          <t>&lt;http://purl.obolibrary.org/obo/UBERON_0010314&gt;</t>
        </is>
      </c>
      <c r="C6777" t="inlineStr">
        <is>
          <t>cortico-pontine fibers, right</t>
        </is>
      </c>
      <c r="D6777" t="inlineStr">
        <is>
          <t>&lt;http://purl.obolibrary.org/obo/HBA_265505498&gt;</t>
        </is>
      </c>
    </row>
    <row r="6778">
      <c r="A6778">
        <f>HYPERLINK("https://www.ebi.ac.uk/ols/ontologies/uberon/terms?iri=http://purl.obolibrary.org/obo/UBERON_0010314","structure with developmental contribution from neural crest")</f>
        <v/>
      </c>
      <c r="B6778" t="inlineStr">
        <is>
          <t>&lt;http://purl.obolibrary.org/obo/UBERON_0010314&gt;</t>
        </is>
      </c>
      <c r="C6778" t="inlineStr">
        <is>
          <t>longitudinal fasciculus of the pons</t>
        </is>
      </c>
      <c r="D6778" t="inlineStr">
        <is>
          <t>&lt;http://purl.obolibrary.org/obo/HBA_265505502&gt;</t>
        </is>
      </c>
    </row>
    <row r="6779">
      <c r="A6779">
        <f>HYPERLINK("https://www.ebi.ac.uk/ols/ontologies/uberon/terms?iri=http://purl.obolibrary.org/obo/UBERON_0010314","structure with developmental contribution from neural crest")</f>
        <v/>
      </c>
      <c r="B6779" t="inlineStr">
        <is>
          <t>&lt;http://purl.obolibrary.org/obo/UBERON_0010314&gt;</t>
        </is>
      </c>
      <c r="C6779" t="inlineStr">
        <is>
          <t>longitudinal fasciculus of the pons, left</t>
        </is>
      </c>
      <c r="D6779" t="inlineStr">
        <is>
          <t>&lt;http://purl.obolibrary.org/obo/HBA_265505506&gt;</t>
        </is>
      </c>
    </row>
    <row r="6780">
      <c r="A6780">
        <f>HYPERLINK("https://www.ebi.ac.uk/ols/ontologies/uberon/terms?iri=http://purl.obolibrary.org/obo/UBERON_0010314","structure with developmental contribution from neural crest")</f>
        <v/>
      </c>
      <c r="B6780" t="inlineStr">
        <is>
          <t>&lt;http://purl.obolibrary.org/obo/UBERON_0010314&gt;</t>
        </is>
      </c>
      <c r="C6780" t="inlineStr">
        <is>
          <t>longitudinal fasciculus of the pons, right</t>
        </is>
      </c>
      <c r="D6780" t="inlineStr">
        <is>
          <t>&lt;http://purl.obolibrary.org/obo/HBA_265505510&gt;</t>
        </is>
      </c>
    </row>
    <row r="6781">
      <c r="A6781">
        <f>HYPERLINK("https://www.ebi.ac.uk/ols/ontologies/uberon/terms?iri=http://purl.obolibrary.org/obo/UBERON_0010314","structure with developmental contribution from neural crest")</f>
        <v/>
      </c>
      <c r="B6781" t="inlineStr">
        <is>
          <t>&lt;http://purl.obolibrary.org/obo/UBERON_0010314&gt;</t>
        </is>
      </c>
      <c r="C6781" t="inlineStr">
        <is>
          <t>lateral olfactory tract, right</t>
        </is>
      </c>
      <c r="D6781" t="inlineStr">
        <is>
          <t>&lt;http://purl.obolibrary.org/obo/HBA_265505522&gt;</t>
        </is>
      </c>
    </row>
    <row r="6782">
      <c r="A6782">
        <f>HYPERLINK("https://www.ebi.ac.uk/ols/ontologies/uberon/terms?iri=http://purl.obolibrary.org/obo/UBERON_0010314","structure with developmental contribution from neural crest")</f>
        <v/>
      </c>
      <c r="B6782" t="inlineStr">
        <is>
          <t>&lt;http://purl.obolibrary.org/obo/UBERON_0010314&gt;</t>
        </is>
      </c>
      <c r="C6782" t="inlineStr">
        <is>
          <t>medial olfactory tract, right</t>
        </is>
      </c>
      <c r="D6782" t="inlineStr">
        <is>
          <t>&lt;http://purl.obolibrary.org/obo/HBA_265505526&gt;</t>
        </is>
      </c>
    </row>
    <row r="6783">
      <c r="A6783">
        <f>HYPERLINK("https://www.ebi.ac.uk/ols/ontologies/uberon/terms?iri=http://purl.obolibrary.org/obo/UBERON_0010314","structure with developmental contribution from neural crest")</f>
        <v/>
      </c>
      <c r="B6783" t="inlineStr">
        <is>
          <t>&lt;http://purl.obolibrary.org/obo/UBERON_0010314&gt;</t>
        </is>
      </c>
      <c r="C6783" t="inlineStr">
        <is>
          <t>supraoptic dicussation, left</t>
        </is>
      </c>
      <c r="D6783" t="inlineStr">
        <is>
          <t>&lt;http://purl.obolibrary.org/obo/HBA_265505530&gt;</t>
        </is>
      </c>
    </row>
    <row r="6784">
      <c r="A6784">
        <f>HYPERLINK("https://www.ebi.ac.uk/ols/ontologies/uberon/terms?iri=http://purl.obolibrary.org/obo/UBERON_0010314","structure with developmental contribution from neural crest")</f>
        <v/>
      </c>
      <c r="B6784" t="inlineStr">
        <is>
          <t>&lt;http://purl.obolibrary.org/obo/UBERON_0010314&gt;</t>
        </is>
      </c>
      <c r="C6784" t="inlineStr">
        <is>
          <t>supraoptic dicussation, right</t>
        </is>
      </c>
      <c r="D6784" t="inlineStr">
        <is>
          <t>&lt;http://purl.obolibrary.org/obo/HBA_265505534&gt;</t>
        </is>
      </c>
    </row>
    <row r="6785">
      <c r="A6785">
        <f>HYPERLINK("https://www.ebi.ac.uk/ols/ontologies/uberon/terms?iri=http://purl.obolibrary.org/obo/UBERON_0010314","structure with developmental contribution from neural crest")</f>
        <v/>
      </c>
      <c r="B6785" t="inlineStr">
        <is>
          <t>&lt;http://purl.obolibrary.org/obo/UBERON_0010314&gt;</t>
        </is>
      </c>
      <c r="C6785" t="inlineStr">
        <is>
          <t>amiculum of the olive, left</t>
        </is>
      </c>
      <c r="D6785" t="inlineStr">
        <is>
          <t>&lt;http://purl.obolibrary.org/obo/HBA_265505542&gt;</t>
        </is>
      </c>
    </row>
    <row r="6786">
      <c r="A6786">
        <f>HYPERLINK("https://www.ebi.ac.uk/ols/ontologies/uberon/terms?iri=http://purl.obolibrary.org/obo/UBERON_0010314","structure with developmental contribution from neural crest")</f>
        <v/>
      </c>
      <c r="B6786" t="inlineStr">
        <is>
          <t>&lt;http://purl.obolibrary.org/obo/UBERON_0010314&gt;</t>
        </is>
      </c>
      <c r="C6786" t="inlineStr">
        <is>
          <t>amiculum of the olive, right</t>
        </is>
      </c>
      <c r="D6786" t="inlineStr">
        <is>
          <t>&lt;http://purl.obolibrary.org/obo/HBA_265505546&gt;</t>
        </is>
      </c>
    </row>
    <row r="6787">
      <c r="A6787">
        <f>HYPERLINK("https://www.ebi.ac.uk/ols/ontologies/uberon/terms?iri=http://purl.obolibrary.org/obo/UBERON_0010314","structure with developmental contribution from neural crest")</f>
        <v/>
      </c>
      <c r="B6787" t="inlineStr">
        <is>
          <t>&lt;http://purl.obolibrary.org/obo/UBERON_0010314&gt;</t>
        </is>
      </c>
      <c r="C6787" t="inlineStr">
        <is>
          <t>cuneate fasciculus</t>
        </is>
      </c>
      <c r="D6787" t="inlineStr">
        <is>
          <t>&lt;http://purl.obolibrary.org/obo/HBA_265505550&gt;</t>
        </is>
      </c>
    </row>
    <row r="6788">
      <c r="A6788">
        <f>HYPERLINK("https://www.ebi.ac.uk/ols/ontologies/uberon/terms?iri=http://purl.obolibrary.org/obo/UBERON_0010314","structure with developmental contribution from neural crest")</f>
        <v/>
      </c>
      <c r="B6788" t="inlineStr">
        <is>
          <t>&lt;http://purl.obolibrary.org/obo/UBERON_0010314&gt;</t>
        </is>
      </c>
      <c r="C6788" t="inlineStr">
        <is>
          <t>cuneate fasciculus, left</t>
        </is>
      </c>
      <c r="D6788" t="inlineStr">
        <is>
          <t>&lt;http://purl.obolibrary.org/obo/HBA_265505554&gt;</t>
        </is>
      </c>
    </row>
    <row r="6789">
      <c r="A6789">
        <f>HYPERLINK("https://www.ebi.ac.uk/ols/ontologies/uberon/terms?iri=http://purl.obolibrary.org/obo/UBERON_0010314","structure with developmental contribution from neural crest")</f>
        <v/>
      </c>
      <c r="B6789" t="inlineStr">
        <is>
          <t>&lt;http://purl.obolibrary.org/obo/UBERON_0010314&gt;</t>
        </is>
      </c>
      <c r="C6789" t="inlineStr">
        <is>
          <t>cuneate fasciculus, right</t>
        </is>
      </c>
      <c r="D6789" t="inlineStr">
        <is>
          <t>&lt;http://purl.obolibrary.org/obo/HBA_265505558&gt;</t>
        </is>
      </c>
    </row>
    <row r="6790">
      <c r="A6790">
        <f>HYPERLINK("https://www.ebi.ac.uk/ols/ontologies/uberon/terms?iri=http://purl.obolibrary.org/obo/UBERON_0010314","structure with developmental contribution from neural crest")</f>
        <v/>
      </c>
      <c r="B6790" t="inlineStr">
        <is>
          <t>&lt;http://purl.obolibrary.org/obo/UBERON_0010314&gt;</t>
        </is>
      </c>
      <c r="C6790" t="inlineStr">
        <is>
          <t>corticobulbar tract, hindbrain portion</t>
        </is>
      </c>
      <c r="D6790" t="inlineStr">
        <is>
          <t>&lt;http://purl.obolibrary.org/obo/HBA_265505562&gt;</t>
        </is>
      </c>
    </row>
    <row r="6791">
      <c r="A6791">
        <f>HYPERLINK("https://www.ebi.ac.uk/ols/ontologies/uberon/terms?iri=http://purl.obolibrary.org/obo/UBERON_0010314","structure with developmental contribution from neural crest")</f>
        <v/>
      </c>
      <c r="B6791" t="inlineStr">
        <is>
          <t>&lt;http://purl.obolibrary.org/obo/UBERON_0010314&gt;</t>
        </is>
      </c>
      <c r="C6791" t="inlineStr">
        <is>
          <t>corticobulbar tract, hindbrain portion, left</t>
        </is>
      </c>
      <c r="D6791" t="inlineStr">
        <is>
          <t>&lt;http://purl.obolibrary.org/obo/HBA_265505566&gt;</t>
        </is>
      </c>
    </row>
    <row r="6792">
      <c r="A6792">
        <f>HYPERLINK("https://www.ebi.ac.uk/ols/ontologies/uberon/terms?iri=http://purl.obolibrary.org/obo/UBERON_0010314","structure with developmental contribution from neural crest")</f>
        <v/>
      </c>
      <c r="B6792" t="inlineStr">
        <is>
          <t>&lt;http://purl.obolibrary.org/obo/UBERON_0010314&gt;</t>
        </is>
      </c>
      <c r="C6792" t="inlineStr">
        <is>
          <t>corticobulbar tract, hindbrain portion, right</t>
        </is>
      </c>
      <c r="D6792" t="inlineStr">
        <is>
          <t>&lt;http://purl.obolibrary.org/obo/HBA_265505570&gt;</t>
        </is>
      </c>
    </row>
    <row r="6793">
      <c r="A6793">
        <f>HYPERLINK("https://www.ebi.ac.uk/ols/ontologies/uberon/terms?iri=http://purl.obolibrary.org/obo/UBERON_0010314","structure with developmental contribution from neural crest")</f>
        <v/>
      </c>
      <c r="B6793" t="inlineStr">
        <is>
          <t>&lt;http://purl.obolibrary.org/obo/UBERON_0010314&gt;</t>
        </is>
      </c>
      <c r="C6793" t="inlineStr">
        <is>
          <t>corticospinal tract</t>
        </is>
      </c>
      <c r="D6793" t="inlineStr">
        <is>
          <t>&lt;http://purl.obolibrary.org/obo/HBA_265505574&gt;</t>
        </is>
      </c>
    </row>
    <row r="6794">
      <c r="A6794">
        <f>HYPERLINK("https://www.ebi.ac.uk/ols/ontologies/uberon/terms?iri=http://purl.obolibrary.org/obo/UBERON_0010314","structure with developmental contribution from neural crest")</f>
        <v/>
      </c>
      <c r="B6794" t="inlineStr">
        <is>
          <t>&lt;http://purl.obolibrary.org/obo/UBERON_0010314&gt;</t>
        </is>
      </c>
      <c r="C6794" t="inlineStr">
        <is>
          <t>corticospinal tract, left</t>
        </is>
      </c>
      <c r="D6794" t="inlineStr">
        <is>
          <t>&lt;http://purl.obolibrary.org/obo/HBA_265505578&gt;</t>
        </is>
      </c>
    </row>
    <row r="6795">
      <c r="A6795">
        <f>HYPERLINK("https://www.ebi.ac.uk/ols/ontologies/uberon/terms?iri=http://purl.obolibrary.org/obo/UBERON_0010314","structure with developmental contribution from neural crest")</f>
        <v/>
      </c>
      <c r="B6795" t="inlineStr">
        <is>
          <t>&lt;http://purl.obolibrary.org/obo/UBERON_0010314&gt;</t>
        </is>
      </c>
      <c r="C6795" t="inlineStr">
        <is>
          <t>corticospinal tract, right</t>
        </is>
      </c>
      <c r="D6795" t="inlineStr">
        <is>
          <t>&lt;http://purl.obolibrary.org/obo/HBA_265505582&gt;</t>
        </is>
      </c>
    </row>
    <row r="6796">
      <c r="A6796">
        <f>HYPERLINK("https://www.ebi.ac.uk/ols/ontologies/uberon/terms?iri=http://purl.obolibrary.org/obo/UBERON_0010314","structure with developmental contribution from neural crest")</f>
        <v/>
      </c>
      <c r="B6796" t="inlineStr">
        <is>
          <t>&lt;http://purl.obolibrary.org/obo/UBERON_0010314&gt;</t>
        </is>
      </c>
      <c r="C6796" t="inlineStr">
        <is>
          <t>gracile fasciculus</t>
        </is>
      </c>
      <c r="D6796" t="inlineStr">
        <is>
          <t>&lt;http://purl.obolibrary.org/obo/HBA_265505586&gt;</t>
        </is>
      </c>
    </row>
    <row r="6797">
      <c r="A6797">
        <f>HYPERLINK("https://www.ebi.ac.uk/ols/ontologies/uberon/terms?iri=http://purl.obolibrary.org/obo/UBERON_0010314","structure with developmental contribution from neural crest")</f>
        <v/>
      </c>
      <c r="B6797" t="inlineStr">
        <is>
          <t>&lt;http://purl.obolibrary.org/obo/UBERON_0010314&gt;</t>
        </is>
      </c>
      <c r="C6797" t="inlineStr">
        <is>
          <t>gracile fasciculus, left</t>
        </is>
      </c>
      <c r="D6797" t="inlineStr">
        <is>
          <t>&lt;http://purl.obolibrary.org/obo/HBA_265505590&gt;</t>
        </is>
      </c>
    </row>
    <row r="6798">
      <c r="A6798">
        <f>HYPERLINK("https://www.ebi.ac.uk/ols/ontologies/uberon/terms?iri=http://purl.obolibrary.org/obo/UBERON_0010314","structure with developmental contribution from neural crest")</f>
        <v/>
      </c>
      <c r="B6798" t="inlineStr">
        <is>
          <t>&lt;http://purl.obolibrary.org/obo/UBERON_0010314&gt;</t>
        </is>
      </c>
      <c r="C6798" t="inlineStr">
        <is>
          <t>gracile fasciculus, right</t>
        </is>
      </c>
      <c r="D6798" t="inlineStr">
        <is>
          <t>&lt;http://purl.obolibrary.org/obo/HBA_265505594&gt;</t>
        </is>
      </c>
    </row>
    <row r="6799">
      <c r="A6799">
        <f>HYPERLINK("https://www.ebi.ac.uk/ols/ontologies/uberon/terms?iri=http://purl.obolibrary.org/obo/UBERON_0010314","structure with developmental contribution from neural crest")</f>
        <v/>
      </c>
      <c r="B6799" t="inlineStr">
        <is>
          <t>&lt;http://purl.obolibrary.org/obo/UBERON_0010314&gt;</t>
        </is>
      </c>
      <c r="C6799" t="inlineStr">
        <is>
          <t>hilus of the inferior olive</t>
        </is>
      </c>
      <c r="D6799" t="inlineStr">
        <is>
          <t>&lt;http://purl.obolibrary.org/obo/HBA_265505598&gt;</t>
        </is>
      </c>
    </row>
    <row r="6800">
      <c r="A6800">
        <f>HYPERLINK("https://www.ebi.ac.uk/ols/ontologies/uberon/terms?iri=http://purl.obolibrary.org/obo/UBERON_0010314","structure with developmental contribution from neural crest")</f>
        <v/>
      </c>
      <c r="B6800" t="inlineStr">
        <is>
          <t>&lt;http://purl.obolibrary.org/obo/UBERON_0010314&gt;</t>
        </is>
      </c>
      <c r="C6800" t="inlineStr">
        <is>
          <t>hilus of the inferior olive, left</t>
        </is>
      </c>
      <c r="D6800" t="inlineStr">
        <is>
          <t>&lt;http://purl.obolibrary.org/obo/HBA_265505602&gt;</t>
        </is>
      </c>
    </row>
    <row r="6801">
      <c r="A6801">
        <f>HYPERLINK("https://www.ebi.ac.uk/ols/ontologies/uberon/terms?iri=http://purl.obolibrary.org/obo/UBERON_0010314","structure with developmental contribution from neural crest")</f>
        <v/>
      </c>
      <c r="B6801" t="inlineStr">
        <is>
          <t>&lt;http://purl.obolibrary.org/obo/UBERON_0010314&gt;</t>
        </is>
      </c>
      <c r="C6801" t="inlineStr">
        <is>
          <t>hilus of the inferior olive, right</t>
        </is>
      </c>
      <c r="D6801" t="inlineStr">
        <is>
          <t>&lt;http://purl.obolibrary.org/obo/HBA_265505606&gt;</t>
        </is>
      </c>
    </row>
    <row r="6802">
      <c r="A6802">
        <f>HYPERLINK("https://www.ebi.ac.uk/ols/ontologies/uberon/terms?iri=http://purl.obolibrary.org/obo/UBERON_0010314","structure with developmental contribution from neural crest")</f>
        <v/>
      </c>
      <c r="B6802" t="inlineStr">
        <is>
          <t>&lt;http://purl.obolibrary.org/obo/UBERON_0010314&gt;</t>
        </is>
      </c>
      <c r="C6802" t="inlineStr">
        <is>
          <t>internal arcuate fibers</t>
        </is>
      </c>
      <c r="D6802" t="inlineStr">
        <is>
          <t>&lt;http://purl.obolibrary.org/obo/HBA_265505610&gt;</t>
        </is>
      </c>
    </row>
    <row r="6803">
      <c r="A6803">
        <f>HYPERLINK("https://www.ebi.ac.uk/ols/ontologies/uberon/terms?iri=http://purl.obolibrary.org/obo/UBERON_0010314","structure with developmental contribution from neural crest")</f>
        <v/>
      </c>
      <c r="B6803" t="inlineStr">
        <is>
          <t>&lt;http://purl.obolibrary.org/obo/UBERON_0010314&gt;</t>
        </is>
      </c>
      <c r="C6803" t="inlineStr">
        <is>
          <t>internal arcuate fibers, left</t>
        </is>
      </c>
      <c r="D6803" t="inlineStr">
        <is>
          <t>&lt;http://purl.obolibrary.org/obo/HBA_265505614&gt;</t>
        </is>
      </c>
    </row>
    <row r="6804">
      <c r="A6804">
        <f>HYPERLINK("https://www.ebi.ac.uk/ols/ontologies/uberon/terms?iri=http://purl.obolibrary.org/obo/UBERON_0010314","structure with developmental contribution from neural crest")</f>
        <v/>
      </c>
      <c r="B6804" t="inlineStr">
        <is>
          <t>&lt;http://purl.obolibrary.org/obo/UBERON_0010314&gt;</t>
        </is>
      </c>
      <c r="C6804" t="inlineStr">
        <is>
          <t>internal arcuate fibers, right</t>
        </is>
      </c>
      <c r="D6804" t="inlineStr">
        <is>
          <t>&lt;http://purl.obolibrary.org/obo/HBA_265505618&gt;</t>
        </is>
      </c>
    </row>
    <row r="6805">
      <c r="A6805">
        <f>HYPERLINK("https://www.ebi.ac.uk/ols/ontologies/uberon/terms?iri=http://purl.obolibrary.org/obo/UBERON_0010314","structure with developmental contribution from neural crest")</f>
        <v/>
      </c>
      <c r="B6805" t="inlineStr">
        <is>
          <t>&lt;http://purl.obolibrary.org/obo/UBERON_0010314&gt;</t>
        </is>
      </c>
      <c r="C6805" t="inlineStr">
        <is>
          <t>decussation of medial lemniscus</t>
        </is>
      </c>
      <c r="D6805" t="inlineStr">
        <is>
          <t>&lt;http://purl.obolibrary.org/obo/HBA_265505622&gt;</t>
        </is>
      </c>
    </row>
    <row r="6806">
      <c r="A6806">
        <f>HYPERLINK("https://www.ebi.ac.uk/ols/ontologies/uberon/terms?iri=http://purl.obolibrary.org/obo/UBERON_0010314","structure with developmental contribution from neural crest")</f>
        <v/>
      </c>
      <c r="B6806" t="inlineStr">
        <is>
          <t>&lt;http://purl.obolibrary.org/obo/UBERON_0010314&gt;</t>
        </is>
      </c>
      <c r="C6806" t="inlineStr">
        <is>
          <t>solitary tract</t>
        </is>
      </c>
      <c r="D6806" t="inlineStr">
        <is>
          <t>&lt;http://purl.obolibrary.org/obo/HBA_265505626&gt;</t>
        </is>
      </c>
    </row>
    <row r="6807">
      <c r="A6807">
        <f>HYPERLINK("https://www.ebi.ac.uk/ols/ontologies/uberon/terms?iri=http://purl.obolibrary.org/obo/UBERON_0010314","structure with developmental contribution from neural crest")</f>
        <v/>
      </c>
      <c r="B6807" t="inlineStr">
        <is>
          <t>&lt;http://purl.obolibrary.org/obo/UBERON_0010314&gt;</t>
        </is>
      </c>
      <c r="C6807" t="inlineStr">
        <is>
          <t>solitary tract, left</t>
        </is>
      </c>
      <c r="D6807" t="inlineStr">
        <is>
          <t>&lt;http://purl.obolibrary.org/obo/HBA_265505630&gt;</t>
        </is>
      </c>
    </row>
    <row r="6808">
      <c r="A6808">
        <f>HYPERLINK("https://www.ebi.ac.uk/ols/ontologies/uberon/terms?iri=http://purl.obolibrary.org/obo/UBERON_0010314","structure with developmental contribution from neural crest")</f>
        <v/>
      </c>
      <c r="B6808" t="inlineStr">
        <is>
          <t>&lt;http://purl.obolibrary.org/obo/UBERON_0010314&gt;</t>
        </is>
      </c>
      <c r="C6808" t="inlineStr">
        <is>
          <t>solitary tract, right</t>
        </is>
      </c>
      <c r="D6808" t="inlineStr">
        <is>
          <t>&lt;http://purl.obolibrary.org/obo/HBA_265505634&gt;</t>
        </is>
      </c>
    </row>
    <row r="6809">
      <c r="A6809">
        <f>HYPERLINK("https://www.ebi.ac.uk/ols/ontologies/uberon/terms?iri=http://purl.obolibrary.org/obo/UBERON_0010314","structure with developmental contribution from neural crest")</f>
        <v/>
      </c>
      <c r="B6809" t="inlineStr">
        <is>
          <t>&lt;http://purl.obolibrary.org/obo/UBERON_0010314&gt;</t>
        </is>
      </c>
      <c r="C6809" t="inlineStr">
        <is>
          <t>spinal lemniscus in hindbrain</t>
        </is>
      </c>
      <c r="D6809" t="inlineStr">
        <is>
          <t>&lt;http://purl.obolibrary.org/obo/HBA_265505638&gt;</t>
        </is>
      </c>
    </row>
    <row r="6810">
      <c r="A6810">
        <f>HYPERLINK("https://www.ebi.ac.uk/ols/ontologies/uberon/terms?iri=http://purl.obolibrary.org/obo/UBERON_0010314","structure with developmental contribution from neural crest")</f>
        <v/>
      </c>
      <c r="B6810" t="inlineStr">
        <is>
          <t>&lt;http://purl.obolibrary.org/obo/UBERON_0010314&gt;</t>
        </is>
      </c>
      <c r="C6810" t="inlineStr">
        <is>
          <t>spinal lemniscus in hindbrain, left</t>
        </is>
      </c>
      <c r="D6810" t="inlineStr">
        <is>
          <t>&lt;http://purl.obolibrary.org/obo/HBA_265505642&gt;</t>
        </is>
      </c>
    </row>
    <row r="6811">
      <c r="A6811">
        <f>HYPERLINK("https://www.ebi.ac.uk/ols/ontologies/uberon/terms?iri=http://purl.obolibrary.org/obo/UBERON_0010314","structure with developmental contribution from neural crest")</f>
        <v/>
      </c>
      <c r="B6811" t="inlineStr">
        <is>
          <t>&lt;http://purl.obolibrary.org/obo/UBERON_0010314&gt;</t>
        </is>
      </c>
      <c r="C6811" t="inlineStr">
        <is>
          <t>spinal lemniscus in hindbrain, right</t>
        </is>
      </c>
      <c r="D6811" t="inlineStr">
        <is>
          <t>&lt;http://purl.obolibrary.org/obo/HBA_265505646&gt;</t>
        </is>
      </c>
    </row>
    <row r="6812">
      <c r="A6812">
        <f>HYPERLINK("https://www.ebi.ac.uk/ols/ontologies/uberon/terms?iri=http://purl.obolibrary.org/obo/UBERON_0010314","structure with developmental contribution from neural crest")</f>
        <v/>
      </c>
      <c r="B6812" t="inlineStr">
        <is>
          <t>&lt;http://purl.obolibrary.org/obo/UBERON_0010314&gt;</t>
        </is>
      </c>
      <c r="C6812" t="inlineStr">
        <is>
          <t>spinal trigeminal tract</t>
        </is>
      </c>
      <c r="D6812" t="inlineStr">
        <is>
          <t>&lt;http://purl.obolibrary.org/obo/HBA_265505650&gt;</t>
        </is>
      </c>
    </row>
    <row r="6813">
      <c r="A6813">
        <f>HYPERLINK("https://www.ebi.ac.uk/ols/ontologies/uberon/terms?iri=http://purl.obolibrary.org/obo/UBERON_0010314","structure with developmental contribution from neural crest")</f>
        <v/>
      </c>
      <c r="B6813" t="inlineStr">
        <is>
          <t>&lt;http://purl.obolibrary.org/obo/UBERON_0010314&gt;</t>
        </is>
      </c>
      <c r="C6813" t="inlineStr">
        <is>
          <t>spinal trigeminal tract, left</t>
        </is>
      </c>
      <c r="D6813" t="inlineStr">
        <is>
          <t>&lt;http://purl.obolibrary.org/obo/HBA_265505654&gt;</t>
        </is>
      </c>
    </row>
    <row r="6814">
      <c r="A6814">
        <f>HYPERLINK("https://www.ebi.ac.uk/ols/ontologies/uberon/terms?iri=http://purl.obolibrary.org/obo/UBERON_0010314","structure with developmental contribution from neural crest")</f>
        <v/>
      </c>
      <c r="B6814" t="inlineStr">
        <is>
          <t>&lt;http://purl.obolibrary.org/obo/UBERON_0010314&gt;</t>
        </is>
      </c>
      <c r="C6814" t="inlineStr">
        <is>
          <t>spinal trigeminal tract, right</t>
        </is>
      </c>
      <c r="D6814" t="inlineStr">
        <is>
          <t>&lt;http://purl.obolibrary.org/obo/HBA_265505658&gt;</t>
        </is>
      </c>
    </row>
    <row r="6815">
      <c r="A6815">
        <f>HYPERLINK("https://www.ebi.ac.uk/ols/ontologies/uberon/terms?iri=http://purl.obolibrary.org/obo/UBERON_0010314","structure with developmental contribution from neural crest")</f>
        <v/>
      </c>
      <c r="B6815" t="inlineStr">
        <is>
          <t>&lt;http://purl.obolibrary.org/obo/UBERON_0010314&gt;</t>
        </is>
      </c>
      <c r="C6815" t="inlineStr">
        <is>
          <t>tectospinal tract</t>
        </is>
      </c>
      <c r="D6815" t="inlineStr">
        <is>
          <t>&lt;http://purl.obolibrary.org/obo/HBA_265505662&gt;</t>
        </is>
      </c>
    </row>
    <row r="6816">
      <c r="A6816">
        <f>HYPERLINK("https://www.ebi.ac.uk/ols/ontologies/uberon/terms?iri=http://purl.obolibrary.org/obo/UBERON_0010314","structure with developmental contribution from neural crest")</f>
        <v/>
      </c>
      <c r="B6816" t="inlineStr">
        <is>
          <t>&lt;http://purl.obolibrary.org/obo/UBERON_0010314&gt;</t>
        </is>
      </c>
      <c r="C6816" t="inlineStr">
        <is>
          <t>tectospinal tract, left</t>
        </is>
      </c>
      <c r="D6816" t="inlineStr">
        <is>
          <t>&lt;http://purl.obolibrary.org/obo/HBA_265505666&gt;</t>
        </is>
      </c>
    </row>
    <row r="6817">
      <c r="A6817">
        <f>HYPERLINK("https://www.ebi.ac.uk/ols/ontologies/uberon/terms?iri=http://purl.obolibrary.org/obo/UBERON_0010314","structure with developmental contribution from neural crest")</f>
        <v/>
      </c>
      <c r="B6817" t="inlineStr">
        <is>
          <t>&lt;http://purl.obolibrary.org/obo/UBERON_0010314&gt;</t>
        </is>
      </c>
      <c r="C6817" t="inlineStr">
        <is>
          <t>tectospinal tract, right</t>
        </is>
      </c>
      <c r="D6817" t="inlineStr">
        <is>
          <t>&lt;http://purl.obolibrary.org/obo/HBA_265505670&gt;</t>
        </is>
      </c>
    </row>
    <row r="6818">
      <c r="A6818">
        <f>HYPERLINK("https://www.ebi.ac.uk/ols/ontologies/uberon/terms?iri=http://purl.obolibrary.org/obo/UBERON_0010314","structure with developmental contribution from neural crest")</f>
        <v/>
      </c>
      <c r="B6818" t="inlineStr">
        <is>
          <t>&lt;http://purl.obolibrary.org/obo/UBERON_0010314&gt;</t>
        </is>
      </c>
      <c r="C6818" t="inlineStr">
        <is>
          <t>ventral tegmental tract</t>
        </is>
      </c>
      <c r="D6818" t="inlineStr">
        <is>
          <t>&lt;http://purl.obolibrary.org/obo/HBA_265505674&gt;</t>
        </is>
      </c>
    </row>
    <row r="6819">
      <c r="A6819">
        <f>HYPERLINK("https://www.ebi.ac.uk/ols/ontologies/uberon/terms?iri=http://purl.obolibrary.org/obo/UBERON_0010314","structure with developmental contribution from neural crest")</f>
        <v/>
      </c>
      <c r="B6819" t="inlineStr">
        <is>
          <t>&lt;http://purl.obolibrary.org/obo/UBERON_0010314&gt;</t>
        </is>
      </c>
      <c r="C6819" t="inlineStr">
        <is>
          <t>ventral tegmental tract, left</t>
        </is>
      </c>
      <c r="D6819" t="inlineStr">
        <is>
          <t>&lt;http://purl.obolibrary.org/obo/HBA_265505678&gt;</t>
        </is>
      </c>
    </row>
    <row r="6820">
      <c r="A6820">
        <f>HYPERLINK("https://www.ebi.ac.uk/ols/ontologies/uberon/terms?iri=http://purl.obolibrary.org/obo/UBERON_0010314","structure with developmental contribution from neural crest")</f>
        <v/>
      </c>
      <c r="B6820" t="inlineStr">
        <is>
          <t>&lt;http://purl.obolibrary.org/obo/UBERON_0010314&gt;</t>
        </is>
      </c>
      <c r="C6820" t="inlineStr">
        <is>
          <t>ventral tegmental tract, right</t>
        </is>
      </c>
      <c r="D6820" t="inlineStr">
        <is>
          <t>&lt;http://purl.obolibrary.org/obo/HBA_265505682&gt;</t>
        </is>
      </c>
    </row>
    <row r="6821">
      <c r="A6821">
        <f>HYPERLINK("https://www.ebi.ac.uk/ols/ontologies/uberon/terms?iri=http://purl.obolibrary.org/obo/UBERON_0010314","structure with developmental contribution from neural crest")</f>
        <v/>
      </c>
      <c r="B6821" t="inlineStr">
        <is>
          <t>&lt;http://purl.obolibrary.org/obo/UBERON_0010314&gt;</t>
        </is>
      </c>
      <c r="C6821" t="inlineStr">
        <is>
          <t>vestibulomesencephalic tract</t>
        </is>
      </c>
      <c r="D6821" t="inlineStr">
        <is>
          <t>&lt;http://purl.obolibrary.org/obo/HBA_265505686&gt;</t>
        </is>
      </c>
    </row>
    <row r="6822">
      <c r="A6822">
        <f>HYPERLINK("https://www.ebi.ac.uk/ols/ontologies/uberon/terms?iri=http://purl.obolibrary.org/obo/UBERON_0010314","structure with developmental contribution from neural crest")</f>
        <v/>
      </c>
      <c r="B6822" t="inlineStr">
        <is>
          <t>&lt;http://purl.obolibrary.org/obo/UBERON_0010314&gt;</t>
        </is>
      </c>
      <c r="C6822" t="inlineStr">
        <is>
          <t>vestibulomesencephalic tract, left</t>
        </is>
      </c>
      <c r="D6822" t="inlineStr">
        <is>
          <t>&lt;http://purl.obolibrary.org/obo/HBA_265505690&gt;</t>
        </is>
      </c>
    </row>
    <row r="6823">
      <c r="A6823">
        <f>HYPERLINK("https://www.ebi.ac.uk/ols/ontologies/uberon/terms?iri=http://purl.obolibrary.org/obo/UBERON_0010314","structure with developmental contribution from neural crest")</f>
        <v/>
      </c>
      <c r="B6823" t="inlineStr">
        <is>
          <t>&lt;http://purl.obolibrary.org/obo/UBERON_0010314&gt;</t>
        </is>
      </c>
      <c r="C6823" t="inlineStr">
        <is>
          <t>vestibulomesencephalic tract, right</t>
        </is>
      </c>
      <c r="D6823" t="inlineStr">
        <is>
          <t>&lt;http://purl.obolibrary.org/obo/HBA_265505694&gt;</t>
        </is>
      </c>
    </row>
    <row r="6824">
      <c r="A6824">
        <f>HYPERLINK("https://www.ebi.ac.uk/ols/ontologies/uberon/terms?iri=http://purl.obolibrary.org/obo/UBERON_0010314","structure with developmental contribution from neural crest")</f>
        <v/>
      </c>
      <c r="B6824" t="inlineStr">
        <is>
          <t>&lt;http://purl.obolibrary.org/obo/UBERON_0010314&gt;</t>
        </is>
      </c>
      <c r="C6824" t="inlineStr">
        <is>
          <t>septum pallucidum</t>
        </is>
      </c>
      <c r="D6824" t="inlineStr">
        <is>
          <t>&lt;http://purl.obolibrary.org/obo/HBA_265505706&gt;</t>
        </is>
      </c>
    </row>
    <row r="6825">
      <c r="A6825">
        <f>HYPERLINK("https://www.ebi.ac.uk/ols/ontologies/uberon/terms?iri=http://purl.obolibrary.org/obo/UBERON_0010314","structure with developmental contribution from neural crest")</f>
        <v/>
      </c>
      <c r="B6825" t="inlineStr">
        <is>
          <t>&lt;http://purl.obolibrary.org/obo/UBERON_0010314&gt;</t>
        </is>
      </c>
      <c r="C6825" t="inlineStr">
        <is>
          <t>pontine gamma nucleus</t>
        </is>
      </c>
      <c r="D6825" t="inlineStr">
        <is>
          <t>&lt;http://purl.obolibrary.org/obo/HBA_272788859&gt;</t>
        </is>
      </c>
    </row>
    <row r="6826">
      <c r="A6826">
        <f>HYPERLINK("https://www.ebi.ac.uk/ols/ontologies/uberon/terms?iri=http://purl.obolibrary.org/obo/UBERON_0010314","structure with developmental contribution from neural crest")</f>
        <v/>
      </c>
      <c r="B6826" t="inlineStr">
        <is>
          <t>&lt;http://purl.obolibrary.org/obo/UBERON_0010314&gt;</t>
        </is>
      </c>
      <c r="C6826" t="inlineStr">
        <is>
          <t>pontine gamma nucleus, left</t>
        </is>
      </c>
      <c r="D6826" t="inlineStr">
        <is>
          <t>&lt;http://purl.obolibrary.org/obo/HBA_272788863&gt;</t>
        </is>
      </c>
    </row>
    <row r="6827">
      <c r="A6827">
        <f>HYPERLINK("https://www.ebi.ac.uk/ols/ontologies/uberon/terms?iri=http://purl.obolibrary.org/obo/UBERON_0010314","structure with developmental contribution from neural crest")</f>
        <v/>
      </c>
      <c r="B6827" t="inlineStr">
        <is>
          <t>&lt;http://purl.obolibrary.org/obo/UBERON_0010314&gt;</t>
        </is>
      </c>
      <c r="C6827" t="inlineStr">
        <is>
          <t>pontine gamma nucleus, right</t>
        </is>
      </c>
      <c r="D6827" t="inlineStr">
        <is>
          <t>&lt;http://purl.obolibrary.org/obo/HBA_272788867&gt;</t>
        </is>
      </c>
    </row>
    <row r="6828">
      <c r="A6828">
        <f>HYPERLINK("https://www.ebi.ac.uk/ols/ontologies/uberon/terms?iri=http://purl.obolibrary.org/obo/UBERON_0010314","structure with developmental contribution from neural crest")</f>
        <v/>
      </c>
      <c r="B6828" t="inlineStr">
        <is>
          <t>&lt;http://purl.obolibrary.org/obo/UBERON_0010314&gt;</t>
        </is>
      </c>
      <c r="C6828" t="inlineStr">
        <is>
          <t>precentral gyrus, left</t>
        </is>
      </c>
      <c r="D6828" t="inlineStr">
        <is>
          <t>&lt;http://purl.obolibrary.org/obo/HBA_4011&gt;</t>
        </is>
      </c>
    </row>
    <row r="6829">
      <c r="A6829">
        <f>HYPERLINK("https://www.ebi.ac.uk/ols/ontologies/uberon/terms?iri=http://purl.obolibrary.org/obo/UBERON_0010314","structure with developmental contribution from neural crest")</f>
        <v/>
      </c>
      <c r="B6829" t="inlineStr">
        <is>
          <t>&lt;http://purl.obolibrary.org/obo/UBERON_0010314&gt;</t>
        </is>
      </c>
      <c r="C6829" t="inlineStr">
        <is>
          <t>precentral gyrus, left, bank of the precentral sulcus</t>
        </is>
      </c>
      <c r="D6829" t="inlineStr">
        <is>
          <t>&lt;http://purl.obolibrary.org/obo/HBA_4012&gt;</t>
        </is>
      </c>
    </row>
    <row r="6830">
      <c r="A6830">
        <f>HYPERLINK("https://www.ebi.ac.uk/ols/ontologies/uberon/terms?iri=http://purl.obolibrary.org/obo/UBERON_0010314","structure with developmental contribution from neural crest")</f>
        <v/>
      </c>
      <c r="B6830" t="inlineStr">
        <is>
          <t>&lt;http://purl.obolibrary.org/obo/UBERON_0010314&gt;</t>
        </is>
      </c>
      <c r="C6830" t="inlineStr">
        <is>
          <t>precentral gyrus, left, superior lateral aspect of gyrus</t>
        </is>
      </c>
      <c r="D6830" t="inlineStr">
        <is>
          <t>&lt;http://purl.obolibrary.org/obo/HBA_4013&gt;</t>
        </is>
      </c>
    </row>
    <row r="6831">
      <c r="A6831">
        <f>HYPERLINK("https://www.ebi.ac.uk/ols/ontologies/uberon/terms?iri=http://purl.obolibrary.org/obo/UBERON_0010314","structure with developmental contribution from neural crest")</f>
        <v/>
      </c>
      <c r="B6831" t="inlineStr">
        <is>
          <t>&lt;http://purl.obolibrary.org/obo/UBERON_0010314&gt;</t>
        </is>
      </c>
      <c r="C6831" t="inlineStr">
        <is>
          <t>precentral gyrus, left, inferior lateral aspect of gyrus</t>
        </is>
      </c>
      <c r="D6831" t="inlineStr">
        <is>
          <t>&lt;http://purl.obolibrary.org/obo/HBA_4014&gt;</t>
        </is>
      </c>
    </row>
    <row r="6832">
      <c r="A6832">
        <f>HYPERLINK("https://www.ebi.ac.uk/ols/ontologies/uberon/terms?iri=http://purl.obolibrary.org/obo/UBERON_0010314","structure with developmental contribution from neural crest")</f>
        <v/>
      </c>
      <c r="B6832" t="inlineStr">
        <is>
          <t>&lt;http://purl.obolibrary.org/obo/UBERON_0010314&gt;</t>
        </is>
      </c>
      <c r="C6832" t="inlineStr">
        <is>
          <t>precentral gyrus, left, bank of the central sulcus</t>
        </is>
      </c>
      <c r="D6832" t="inlineStr">
        <is>
          <t>&lt;http://purl.obolibrary.org/obo/HBA_4015&gt;</t>
        </is>
      </c>
    </row>
    <row r="6833">
      <c r="A6833">
        <f>HYPERLINK("https://www.ebi.ac.uk/ols/ontologies/uberon/terms?iri=http://purl.obolibrary.org/obo/UBERON_0010314","structure with developmental contribution from neural crest")</f>
        <v/>
      </c>
      <c r="B6833" t="inlineStr">
        <is>
          <t>&lt;http://purl.obolibrary.org/obo/UBERON_0010314&gt;</t>
        </is>
      </c>
      <c r="C6833" t="inlineStr">
        <is>
          <t>precentral gyrus, right</t>
        </is>
      </c>
      <c r="D6833" t="inlineStr">
        <is>
          <t>&lt;http://purl.obolibrary.org/obo/HBA_4016&gt;</t>
        </is>
      </c>
    </row>
    <row r="6834">
      <c r="A6834">
        <f>HYPERLINK("https://www.ebi.ac.uk/ols/ontologies/uberon/terms?iri=http://purl.obolibrary.org/obo/UBERON_0010314","structure with developmental contribution from neural crest")</f>
        <v/>
      </c>
      <c r="B6834" t="inlineStr">
        <is>
          <t>&lt;http://purl.obolibrary.org/obo/UBERON_0010314&gt;</t>
        </is>
      </c>
      <c r="C6834" t="inlineStr">
        <is>
          <t>precentral gyrus, right, bank of the precentral sulcus</t>
        </is>
      </c>
      <c r="D6834" t="inlineStr">
        <is>
          <t>&lt;http://purl.obolibrary.org/obo/HBA_4017&gt;</t>
        </is>
      </c>
    </row>
    <row r="6835">
      <c r="A6835">
        <f>HYPERLINK("https://www.ebi.ac.uk/ols/ontologies/uberon/terms?iri=http://purl.obolibrary.org/obo/UBERON_0010314","structure with developmental contribution from neural crest")</f>
        <v/>
      </c>
      <c r="B6835" t="inlineStr">
        <is>
          <t>&lt;http://purl.obolibrary.org/obo/UBERON_0010314&gt;</t>
        </is>
      </c>
      <c r="C6835" t="inlineStr">
        <is>
          <t>precentral gyrus, right, superior lateral aspect of gyrus</t>
        </is>
      </c>
      <c r="D6835" t="inlineStr">
        <is>
          <t>&lt;http://purl.obolibrary.org/obo/HBA_4018&gt;</t>
        </is>
      </c>
    </row>
    <row r="6836">
      <c r="A6836">
        <f>HYPERLINK("https://www.ebi.ac.uk/ols/ontologies/uberon/terms?iri=http://purl.obolibrary.org/obo/UBERON_0010314","structure with developmental contribution from neural crest")</f>
        <v/>
      </c>
      <c r="B6836" t="inlineStr">
        <is>
          <t>&lt;http://purl.obolibrary.org/obo/UBERON_0010314&gt;</t>
        </is>
      </c>
      <c r="C6836" t="inlineStr">
        <is>
          <t>precentral gyrus, right, inferior lateral aspect of gyrus</t>
        </is>
      </c>
      <c r="D6836" t="inlineStr">
        <is>
          <t>&lt;http://purl.obolibrary.org/obo/HBA_4019&gt;</t>
        </is>
      </c>
    </row>
    <row r="6837">
      <c r="A6837">
        <f>HYPERLINK("https://www.ebi.ac.uk/ols/ontologies/uberon/terms?iri=http://purl.obolibrary.org/obo/UBERON_0010314","structure with developmental contribution from neural crest")</f>
        <v/>
      </c>
      <c r="B6837" t="inlineStr">
        <is>
          <t>&lt;http://purl.obolibrary.org/obo/UBERON_0010314&gt;</t>
        </is>
      </c>
      <c r="C6837" t="inlineStr">
        <is>
          <t>precentral gyrus, right, bank of the central sulcus</t>
        </is>
      </c>
      <c r="D6837" t="inlineStr">
        <is>
          <t>&lt;http://purl.obolibrary.org/obo/HBA_4020&gt;</t>
        </is>
      </c>
    </row>
    <row r="6838">
      <c r="A6838">
        <f>HYPERLINK("https://www.ebi.ac.uk/ols/ontologies/uberon/terms?iri=http://purl.obolibrary.org/obo/UBERON_0010314","structure with developmental contribution from neural crest")</f>
        <v/>
      </c>
      <c r="B6838" t="inlineStr">
        <is>
          <t>&lt;http://purl.obolibrary.org/obo/UBERON_0010314&gt;</t>
        </is>
      </c>
      <c r="C6838" t="inlineStr">
        <is>
          <t>superior frontal gyrus, left</t>
        </is>
      </c>
      <c r="D6838" t="inlineStr">
        <is>
          <t>&lt;http://purl.obolibrary.org/obo/HBA_4022&gt;</t>
        </is>
      </c>
    </row>
    <row r="6839">
      <c r="A6839">
        <f>HYPERLINK("https://www.ebi.ac.uk/ols/ontologies/uberon/terms?iri=http://purl.obolibrary.org/obo/UBERON_0010314","structure with developmental contribution from neural crest")</f>
        <v/>
      </c>
      <c r="B6839" t="inlineStr">
        <is>
          <t>&lt;http://purl.obolibrary.org/obo/UBERON_0010314&gt;</t>
        </is>
      </c>
      <c r="C6839" t="inlineStr">
        <is>
          <t>superior frontal gyrus, left, medial bank of gyrus</t>
        </is>
      </c>
      <c r="D6839" t="inlineStr">
        <is>
          <t>&lt;http://purl.obolibrary.org/obo/HBA_4023&gt;</t>
        </is>
      </c>
    </row>
    <row r="6840">
      <c r="A6840">
        <f>HYPERLINK("https://www.ebi.ac.uk/ols/ontologies/uberon/terms?iri=http://purl.obolibrary.org/obo/UBERON_0010314","structure with developmental contribution from neural crest")</f>
        <v/>
      </c>
      <c r="B6840" t="inlineStr">
        <is>
          <t>&lt;http://purl.obolibrary.org/obo/UBERON_0010314&gt;</t>
        </is>
      </c>
      <c r="C6840" t="inlineStr">
        <is>
          <t>superior frontal gyrus, left, lateral bank of gyrus</t>
        </is>
      </c>
      <c r="D6840" t="inlineStr">
        <is>
          <t>&lt;http://purl.obolibrary.org/obo/HBA_4024&gt;</t>
        </is>
      </c>
    </row>
    <row r="6841">
      <c r="A6841">
        <f>HYPERLINK("https://www.ebi.ac.uk/ols/ontologies/uberon/terms?iri=http://purl.obolibrary.org/obo/UBERON_0010314","structure with developmental contribution from neural crest")</f>
        <v/>
      </c>
      <c r="B6841" t="inlineStr">
        <is>
          <t>&lt;http://purl.obolibrary.org/obo/UBERON_0010314&gt;</t>
        </is>
      </c>
      <c r="C6841" t="inlineStr">
        <is>
          <t>superior frontal gyrus, right</t>
        </is>
      </c>
      <c r="D6841" t="inlineStr">
        <is>
          <t>&lt;http://purl.obolibrary.org/obo/HBA_4025&gt;</t>
        </is>
      </c>
    </row>
    <row r="6842">
      <c r="A6842">
        <f>HYPERLINK("https://www.ebi.ac.uk/ols/ontologies/uberon/terms?iri=http://purl.obolibrary.org/obo/UBERON_0010314","structure with developmental contribution from neural crest")</f>
        <v/>
      </c>
      <c r="B6842" t="inlineStr">
        <is>
          <t>&lt;http://purl.obolibrary.org/obo/UBERON_0010314&gt;</t>
        </is>
      </c>
      <c r="C6842" t="inlineStr">
        <is>
          <t>superior frontal gyrus, right, medial bank of gyrus</t>
        </is>
      </c>
      <c r="D6842" t="inlineStr">
        <is>
          <t>&lt;http://purl.obolibrary.org/obo/HBA_4026&gt;</t>
        </is>
      </c>
    </row>
    <row r="6843">
      <c r="A6843">
        <f>HYPERLINK("https://www.ebi.ac.uk/ols/ontologies/uberon/terms?iri=http://purl.obolibrary.org/obo/UBERON_0010314","structure with developmental contribution from neural crest")</f>
        <v/>
      </c>
      <c r="B6843" t="inlineStr">
        <is>
          <t>&lt;http://purl.obolibrary.org/obo/UBERON_0010314&gt;</t>
        </is>
      </c>
      <c r="C6843" t="inlineStr">
        <is>
          <t>superior frontal gyrus, right, lateral bank of gyrus</t>
        </is>
      </c>
      <c r="D6843" t="inlineStr">
        <is>
          <t>&lt;http://purl.obolibrary.org/obo/HBA_4027&gt;</t>
        </is>
      </c>
    </row>
    <row r="6844">
      <c r="A6844">
        <f>HYPERLINK("https://www.ebi.ac.uk/ols/ontologies/uberon/terms?iri=http://purl.obolibrary.org/obo/UBERON_0010314","structure with developmental contribution from neural crest")</f>
        <v/>
      </c>
      <c r="B6844" t="inlineStr">
        <is>
          <t>&lt;http://purl.obolibrary.org/obo/UBERON_0010314&gt;</t>
        </is>
      </c>
      <c r="C6844" t="inlineStr">
        <is>
          <t>middle frontal gyrus, left</t>
        </is>
      </c>
      <c r="D6844" t="inlineStr">
        <is>
          <t>&lt;http://purl.obolibrary.org/obo/HBA_4029&gt;</t>
        </is>
      </c>
    </row>
    <row r="6845">
      <c r="A6845">
        <f>HYPERLINK("https://www.ebi.ac.uk/ols/ontologies/uberon/terms?iri=http://purl.obolibrary.org/obo/UBERON_0010314","structure with developmental contribution from neural crest")</f>
        <v/>
      </c>
      <c r="B6845" t="inlineStr">
        <is>
          <t>&lt;http://purl.obolibrary.org/obo/UBERON_0010314&gt;</t>
        </is>
      </c>
      <c r="C6845" t="inlineStr">
        <is>
          <t>middle frontal gyrus, left, superior bank of gyrus</t>
        </is>
      </c>
      <c r="D6845" t="inlineStr">
        <is>
          <t>&lt;http://purl.obolibrary.org/obo/HBA_4030&gt;</t>
        </is>
      </c>
    </row>
    <row r="6846">
      <c r="A6846">
        <f>HYPERLINK("https://www.ebi.ac.uk/ols/ontologies/uberon/terms?iri=http://purl.obolibrary.org/obo/UBERON_0010314","structure with developmental contribution from neural crest")</f>
        <v/>
      </c>
      <c r="B6846" t="inlineStr">
        <is>
          <t>&lt;http://purl.obolibrary.org/obo/UBERON_0010314&gt;</t>
        </is>
      </c>
      <c r="C6846" t="inlineStr">
        <is>
          <t>middle frontal gyrus, left, inferior bank of gyrus</t>
        </is>
      </c>
      <c r="D6846" t="inlineStr">
        <is>
          <t>&lt;http://purl.obolibrary.org/obo/HBA_4031&gt;</t>
        </is>
      </c>
    </row>
    <row r="6847">
      <c r="A6847">
        <f>HYPERLINK("https://www.ebi.ac.uk/ols/ontologies/uberon/terms?iri=http://purl.obolibrary.org/obo/UBERON_0010314","structure with developmental contribution from neural crest")</f>
        <v/>
      </c>
      <c r="B6847" t="inlineStr">
        <is>
          <t>&lt;http://purl.obolibrary.org/obo/UBERON_0010314&gt;</t>
        </is>
      </c>
      <c r="C6847" t="inlineStr">
        <is>
          <t>middle frontal gyrus, right</t>
        </is>
      </c>
      <c r="D6847" t="inlineStr">
        <is>
          <t>&lt;http://purl.obolibrary.org/obo/HBA_4032&gt;</t>
        </is>
      </c>
    </row>
    <row r="6848">
      <c r="A6848">
        <f>HYPERLINK("https://www.ebi.ac.uk/ols/ontologies/uberon/terms?iri=http://purl.obolibrary.org/obo/UBERON_0010314","structure with developmental contribution from neural crest")</f>
        <v/>
      </c>
      <c r="B6848" t="inlineStr">
        <is>
          <t>&lt;http://purl.obolibrary.org/obo/UBERON_0010314&gt;</t>
        </is>
      </c>
      <c r="C6848" t="inlineStr">
        <is>
          <t>middle frontal gyrus, right, superior bank of gyrus</t>
        </is>
      </c>
      <c r="D6848" t="inlineStr">
        <is>
          <t>&lt;http://purl.obolibrary.org/obo/HBA_4033&gt;</t>
        </is>
      </c>
    </row>
    <row r="6849">
      <c r="A6849">
        <f>HYPERLINK("https://www.ebi.ac.uk/ols/ontologies/uberon/terms?iri=http://purl.obolibrary.org/obo/UBERON_0010314","structure with developmental contribution from neural crest")</f>
        <v/>
      </c>
      <c r="B6849" t="inlineStr">
        <is>
          <t>&lt;http://purl.obolibrary.org/obo/UBERON_0010314&gt;</t>
        </is>
      </c>
      <c r="C6849" t="inlineStr">
        <is>
          <t>middle frontal gyrus, right, inferior bank of gyrus</t>
        </is>
      </c>
      <c r="D6849" t="inlineStr">
        <is>
          <t>&lt;http://purl.obolibrary.org/obo/HBA_4034&gt;</t>
        </is>
      </c>
    </row>
    <row r="6850">
      <c r="A6850">
        <f>HYPERLINK("https://www.ebi.ac.uk/ols/ontologies/uberon/terms?iri=http://purl.obolibrary.org/obo/UBERON_0010314","structure with developmental contribution from neural crest")</f>
        <v/>
      </c>
      <c r="B6850" t="inlineStr">
        <is>
          <t>&lt;http://purl.obolibrary.org/obo/UBERON_0010314&gt;</t>
        </is>
      </c>
      <c r="C6850" t="inlineStr">
        <is>
          <t>inferior frontal gyrus, left</t>
        </is>
      </c>
      <c r="D6850" t="inlineStr">
        <is>
          <t>&lt;http://purl.obolibrary.org/obo/HBA_4036&gt;</t>
        </is>
      </c>
    </row>
    <row r="6851">
      <c r="A6851">
        <f>HYPERLINK("https://www.ebi.ac.uk/ols/ontologies/uberon/terms?iri=http://purl.obolibrary.org/obo/UBERON_0010314","structure with developmental contribution from neural crest")</f>
        <v/>
      </c>
      <c r="B6851" t="inlineStr">
        <is>
          <t>&lt;http://purl.obolibrary.org/obo/UBERON_0010314&gt;</t>
        </is>
      </c>
      <c r="C6851" t="inlineStr">
        <is>
          <t>inferior frontal gyrus, right</t>
        </is>
      </c>
      <c r="D6851" t="inlineStr">
        <is>
          <t>&lt;http://purl.obolibrary.org/obo/HBA_4037&gt;</t>
        </is>
      </c>
    </row>
    <row r="6852">
      <c r="A6852">
        <f>HYPERLINK("https://www.ebi.ac.uk/ols/ontologies/uberon/terms?iri=http://purl.obolibrary.org/obo/UBERON_0010314","structure with developmental contribution from neural crest")</f>
        <v/>
      </c>
      <c r="B6852" t="inlineStr">
        <is>
          <t>&lt;http://purl.obolibrary.org/obo/UBERON_0010314&gt;</t>
        </is>
      </c>
      <c r="C6852" t="inlineStr">
        <is>
          <t>inferior frontal gyrus, triangular part, left</t>
        </is>
      </c>
      <c r="D6852" t="inlineStr">
        <is>
          <t>&lt;http://purl.obolibrary.org/obo/HBA_4039&gt;</t>
        </is>
      </c>
    </row>
    <row r="6853">
      <c r="A6853">
        <f>HYPERLINK("https://www.ebi.ac.uk/ols/ontologies/uberon/terms?iri=http://purl.obolibrary.org/obo/UBERON_0010314","structure with developmental contribution from neural crest")</f>
        <v/>
      </c>
      <c r="B6853" t="inlineStr">
        <is>
          <t>&lt;http://purl.obolibrary.org/obo/UBERON_0010314&gt;</t>
        </is>
      </c>
      <c r="C6853" t="inlineStr">
        <is>
          <t>inferior frontal gyrus, triangular part, right</t>
        </is>
      </c>
      <c r="D6853" t="inlineStr">
        <is>
          <t>&lt;http://purl.obolibrary.org/obo/HBA_4040&gt;</t>
        </is>
      </c>
    </row>
    <row r="6854">
      <c r="A6854">
        <f>HYPERLINK("https://www.ebi.ac.uk/ols/ontologies/uberon/terms?iri=http://purl.obolibrary.org/obo/UBERON_0010314","structure with developmental contribution from neural crest")</f>
        <v/>
      </c>
      <c r="B6854" t="inlineStr">
        <is>
          <t>&lt;http://purl.obolibrary.org/obo/UBERON_0010314&gt;</t>
        </is>
      </c>
      <c r="C6854" t="inlineStr">
        <is>
          <t>inferior frontal gyrus, opercular part, left</t>
        </is>
      </c>
      <c r="D6854" t="inlineStr">
        <is>
          <t>&lt;http://purl.obolibrary.org/obo/HBA_4042&gt;</t>
        </is>
      </c>
    </row>
    <row r="6855">
      <c r="A6855">
        <f>HYPERLINK("https://www.ebi.ac.uk/ols/ontologies/uberon/terms?iri=http://purl.obolibrary.org/obo/UBERON_0010314","structure with developmental contribution from neural crest")</f>
        <v/>
      </c>
      <c r="B6855" t="inlineStr">
        <is>
          <t>&lt;http://purl.obolibrary.org/obo/UBERON_0010314&gt;</t>
        </is>
      </c>
      <c r="C6855" t="inlineStr">
        <is>
          <t>inferior frontal gyrus, opercular part, right</t>
        </is>
      </c>
      <c r="D6855" t="inlineStr">
        <is>
          <t>&lt;http://purl.obolibrary.org/obo/HBA_4043&gt;</t>
        </is>
      </c>
    </row>
    <row r="6856">
      <c r="A6856">
        <f>HYPERLINK("https://www.ebi.ac.uk/ols/ontologies/uberon/terms?iri=http://purl.obolibrary.org/obo/UBERON_0010314","structure with developmental contribution from neural crest")</f>
        <v/>
      </c>
      <c r="B6856" t="inlineStr">
        <is>
          <t>&lt;http://purl.obolibrary.org/obo/UBERON_0010314&gt;</t>
        </is>
      </c>
      <c r="C6856" t="inlineStr">
        <is>
          <t>inferior frontal gyrus, orbital part, left</t>
        </is>
      </c>
      <c r="D6856" t="inlineStr">
        <is>
          <t>&lt;http://purl.obolibrary.org/obo/HBA_4045&gt;</t>
        </is>
      </c>
    </row>
    <row r="6857">
      <c r="A6857">
        <f>HYPERLINK("https://www.ebi.ac.uk/ols/ontologies/uberon/terms?iri=http://purl.obolibrary.org/obo/UBERON_0010314","structure with developmental contribution from neural crest")</f>
        <v/>
      </c>
      <c r="B6857" t="inlineStr">
        <is>
          <t>&lt;http://purl.obolibrary.org/obo/UBERON_0010314&gt;</t>
        </is>
      </c>
      <c r="C6857" t="inlineStr">
        <is>
          <t>inferior frontal gyrus, orbital part, right</t>
        </is>
      </c>
      <c r="D6857" t="inlineStr">
        <is>
          <t>&lt;http://purl.obolibrary.org/obo/HBA_4046&gt;</t>
        </is>
      </c>
    </row>
    <row r="6858">
      <c r="A6858">
        <f>HYPERLINK("https://www.ebi.ac.uk/ols/ontologies/uberon/terms?iri=http://purl.obolibrary.org/obo/UBERON_0010314","structure with developmental contribution from neural crest")</f>
        <v/>
      </c>
      <c r="B6858" t="inlineStr">
        <is>
          <t>&lt;http://purl.obolibrary.org/obo/UBERON_0010314&gt;</t>
        </is>
      </c>
      <c r="C6858" t="inlineStr">
        <is>
          <t>gyrus rectus, left</t>
        </is>
      </c>
      <c r="D6858" t="inlineStr">
        <is>
          <t>&lt;http://purl.obolibrary.org/obo/HBA_4048&gt;</t>
        </is>
      </c>
    </row>
    <row r="6859">
      <c r="A6859">
        <f>HYPERLINK("https://www.ebi.ac.uk/ols/ontologies/uberon/terms?iri=http://purl.obolibrary.org/obo/UBERON_0010314","structure with developmental contribution from neural crest")</f>
        <v/>
      </c>
      <c r="B6859" t="inlineStr">
        <is>
          <t>&lt;http://purl.obolibrary.org/obo/UBERON_0010314&gt;</t>
        </is>
      </c>
      <c r="C6859" t="inlineStr">
        <is>
          <t>gyrus rectus, right</t>
        </is>
      </c>
      <c r="D6859" t="inlineStr">
        <is>
          <t>&lt;http://purl.obolibrary.org/obo/HBA_4049&gt;</t>
        </is>
      </c>
    </row>
    <row r="6860">
      <c r="A6860">
        <f>HYPERLINK("https://www.ebi.ac.uk/ols/ontologies/uberon/terms?iri=http://purl.obolibrary.org/obo/UBERON_0010314","structure with developmental contribution from neural crest")</f>
        <v/>
      </c>
      <c r="B6860" t="inlineStr">
        <is>
          <t>&lt;http://purl.obolibrary.org/obo/UBERON_0010314&gt;</t>
        </is>
      </c>
      <c r="C6860" t="inlineStr">
        <is>
          <t>medial orbital gyrus, left</t>
        </is>
      </c>
      <c r="D6860" t="inlineStr">
        <is>
          <t>&lt;http://purl.obolibrary.org/obo/HBA_4051&gt;</t>
        </is>
      </c>
    </row>
    <row r="6861">
      <c r="A6861">
        <f>HYPERLINK("https://www.ebi.ac.uk/ols/ontologies/uberon/terms?iri=http://purl.obolibrary.org/obo/UBERON_0010314","structure with developmental contribution from neural crest")</f>
        <v/>
      </c>
      <c r="B6861" t="inlineStr">
        <is>
          <t>&lt;http://purl.obolibrary.org/obo/UBERON_0010314&gt;</t>
        </is>
      </c>
      <c r="C6861" t="inlineStr">
        <is>
          <t>medial orbital gyrus, right</t>
        </is>
      </c>
      <c r="D6861" t="inlineStr">
        <is>
          <t>&lt;http://purl.obolibrary.org/obo/HBA_4052&gt;</t>
        </is>
      </c>
    </row>
    <row r="6862">
      <c r="A6862">
        <f>HYPERLINK("https://www.ebi.ac.uk/ols/ontologies/uberon/terms?iri=http://purl.obolibrary.org/obo/UBERON_0010314","structure with developmental contribution from neural crest")</f>
        <v/>
      </c>
      <c r="B6862" t="inlineStr">
        <is>
          <t>&lt;http://purl.obolibrary.org/obo/UBERON_0010314&gt;</t>
        </is>
      </c>
      <c r="C6862" t="inlineStr">
        <is>
          <t>anterior orbital gyrus, left</t>
        </is>
      </c>
      <c r="D6862" t="inlineStr">
        <is>
          <t>&lt;http://purl.obolibrary.org/obo/HBA_4054&gt;</t>
        </is>
      </c>
    </row>
    <row r="6863">
      <c r="A6863">
        <f>HYPERLINK("https://www.ebi.ac.uk/ols/ontologies/uberon/terms?iri=http://purl.obolibrary.org/obo/UBERON_0010314","structure with developmental contribution from neural crest")</f>
        <v/>
      </c>
      <c r="B6863" t="inlineStr">
        <is>
          <t>&lt;http://purl.obolibrary.org/obo/UBERON_0010314&gt;</t>
        </is>
      </c>
      <c r="C6863" t="inlineStr">
        <is>
          <t>anterior orbital gyrus, right</t>
        </is>
      </c>
      <c r="D6863" t="inlineStr">
        <is>
          <t>&lt;http://purl.obolibrary.org/obo/HBA_4055&gt;</t>
        </is>
      </c>
    </row>
    <row r="6864">
      <c r="A6864">
        <f>HYPERLINK("https://www.ebi.ac.uk/ols/ontologies/uberon/terms?iri=http://purl.obolibrary.org/obo/UBERON_0010314","structure with developmental contribution from neural crest")</f>
        <v/>
      </c>
      <c r="B6864" t="inlineStr">
        <is>
          <t>&lt;http://purl.obolibrary.org/obo/UBERON_0010314&gt;</t>
        </is>
      </c>
      <c r="C6864" t="inlineStr">
        <is>
          <t>posterior orbital gyrus, left</t>
        </is>
      </c>
      <c r="D6864" t="inlineStr">
        <is>
          <t>&lt;http://purl.obolibrary.org/obo/HBA_4057&gt;</t>
        </is>
      </c>
    </row>
    <row r="6865">
      <c r="A6865">
        <f>HYPERLINK("https://www.ebi.ac.uk/ols/ontologies/uberon/terms?iri=http://purl.obolibrary.org/obo/UBERON_0010314","structure with developmental contribution from neural crest")</f>
        <v/>
      </c>
      <c r="B6865" t="inlineStr">
        <is>
          <t>&lt;http://purl.obolibrary.org/obo/UBERON_0010314&gt;</t>
        </is>
      </c>
      <c r="C6865" t="inlineStr">
        <is>
          <t>posterior orbital gyrus, right</t>
        </is>
      </c>
      <c r="D6865" t="inlineStr">
        <is>
          <t>&lt;http://purl.obolibrary.org/obo/HBA_4058&gt;</t>
        </is>
      </c>
    </row>
    <row r="6866">
      <c r="A6866">
        <f>HYPERLINK("https://www.ebi.ac.uk/ols/ontologies/uberon/terms?iri=http://purl.obolibrary.org/obo/UBERON_0010314","structure with developmental contribution from neural crest")</f>
        <v/>
      </c>
      <c r="B6866" t="inlineStr">
        <is>
          <t>&lt;http://purl.obolibrary.org/obo/UBERON_0010314&gt;</t>
        </is>
      </c>
      <c r="C6866" t="inlineStr">
        <is>
          <t>lateral orbital gyrus, left</t>
        </is>
      </c>
      <c r="D6866" t="inlineStr">
        <is>
          <t>&lt;http://purl.obolibrary.org/obo/HBA_4060&gt;</t>
        </is>
      </c>
    </row>
    <row r="6867">
      <c r="A6867">
        <f>HYPERLINK("https://www.ebi.ac.uk/ols/ontologies/uberon/terms?iri=http://purl.obolibrary.org/obo/UBERON_0010314","structure with developmental contribution from neural crest")</f>
        <v/>
      </c>
      <c r="B6867" t="inlineStr">
        <is>
          <t>&lt;http://purl.obolibrary.org/obo/UBERON_0010314&gt;</t>
        </is>
      </c>
      <c r="C6867" t="inlineStr">
        <is>
          <t>lateral orbital gyrus, right</t>
        </is>
      </c>
      <c r="D6867" t="inlineStr">
        <is>
          <t>&lt;http://purl.obolibrary.org/obo/HBA_4061&gt;</t>
        </is>
      </c>
    </row>
    <row r="6868">
      <c r="A6868">
        <f>HYPERLINK("https://www.ebi.ac.uk/ols/ontologies/uberon/terms?iri=http://purl.obolibrary.org/obo/UBERON_0010314","structure with developmental contribution from neural crest")</f>
        <v/>
      </c>
      <c r="B6868" t="inlineStr">
        <is>
          <t>&lt;http://purl.obolibrary.org/obo/UBERON_0010314&gt;</t>
        </is>
      </c>
      <c r="C6868" t="inlineStr">
        <is>
          <t>subcallosal cingulate gyrus</t>
        </is>
      </c>
      <c r="D6868" t="inlineStr">
        <is>
          <t>&lt;http://purl.obolibrary.org/obo/HBA_4062&gt;</t>
        </is>
      </c>
    </row>
    <row r="6869">
      <c r="A6869">
        <f>HYPERLINK("https://www.ebi.ac.uk/ols/ontologies/uberon/terms?iri=http://purl.obolibrary.org/obo/UBERON_0010314","structure with developmental contribution from neural crest")</f>
        <v/>
      </c>
      <c r="B6869" t="inlineStr">
        <is>
          <t>&lt;http://purl.obolibrary.org/obo/UBERON_0010314&gt;</t>
        </is>
      </c>
      <c r="C6869" t="inlineStr">
        <is>
          <t>subcallosal cingulate gyrus, left</t>
        </is>
      </c>
      <c r="D6869" t="inlineStr">
        <is>
          <t>&lt;http://purl.obolibrary.org/obo/HBA_4063&gt;</t>
        </is>
      </c>
    </row>
    <row r="6870">
      <c r="A6870">
        <f>HYPERLINK("https://www.ebi.ac.uk/ols/ontologies/uberon/terms?iri=http://purl.obolibrary.org/obo/UBERON_0010314","structure with developmental contribution from neural crest")</f>
        <v/>
      </c>
      <c r="B6870" t="inlineStr">
        <is>
          <t>&lt;http://purl.obolibrary.org/obo/UBERON_0010314&gt;</t>
        </is>
      </c>
      <c r="C6870" t="inlineStr">
        <is>
          <t>subcallosal cingulate gyrus, right</t>
        </is>
      </c>
      <c r="D6870" t="inlineStr">
        <is>
          <t>&lt;http://purl.obolibrary.org/obo/HBA_4064&gt;</t>
        </is>
      </c>
    </row>
    <row r="6871">
      <c r="A6871">
        <f>HYPERLINK("https://www.ebi.ac.uk/ols/ontologies/uberon/terms?iri=http://purl.obolibrary.org/obo/UBERON_0010314","structure with developmental contribution from neural crest")</f>
        <v/>
      </c>
      <c r="B6871" t="inlineStr">
        <is>
          <t>&lt;http://purl.obolibrary.org/obo/UBERON_0010314&gt;</t>
        </is>
      </c>
      <c r="C6871" t="inlineStr">
        <is>
          <t>paraterminal gyrus, left</t>
        </is>
      </c>
      <c r="D6871" t="inlineStr">
        <is>
          <t>&lt;http://purl.obolibrary.org/obo/HBA_4066&gt;</t>
        </is>
      </c>
    </row>
    <row r="6872">
      <c r="A6872">
        <f>HYPERLINK("https://www.ebi.ac.uk/ols/ontologies/uberon/terms?iri=http://purl.obolibrary.org/obo/UBERON_0010314","structure with developmental contribution from neural crest")</f>
        <v/>
      </c>
      <c r="B6872" t="inlineStr">
        <is>
          <t>&lt;http://purl.obolibrary.org/obo/UBERON_0010314&gt;</t>
        </is>
      </c>
      <c r="C6872" t="inlineStr">
        <is>
          <t>paraterminal gyrus, right</t>
        </is>
      </c>
      <c r="D6872" t="inlineStr">
        <is>
          <t>&lt;http://purl.obolibrary.org/obo/HBA_4067&gt;</t>
        </is>
      </c>
    </row>
    <row r="6873">
      <c r="A6873">
        <f>HYPERLINK("https://www.ebi.ac.uk/ols/ontologies/uberon/terms?iri=http://purl.obolibrary.org/obo/UBERON_0010314","structure with developmental contribution from neural crest")</f>
        <v/>
      </c>
      <c r="B6873" t="inlineStr">
        <is>
          <t>&lt;http://purl.obolibrary.org/obo/UBERON_0010314&gt;</t>
        </is>
      </c>
      <c r="C6873" t="inlineStr">
        <is>
          <t>parolfactory gyri</t>
        </is>
      </c>
      <c r="D6873" t="inlineStr">
        <is>
          <t>&lt;http://purl.obolibrary.org/obo/HBA_4068&gt;</t>
        </is>
      </c>
    </row>
    <row r="6874">
      <c r="A6874">
        <f>HYPERLINK("https://www.ebi.ac.uk/ols/ontologies/uberon/terms?iri=http://purl.obolibrary.org/obo/UBERON_0010314","structure with developmental contribution from neural crest")</f>
        <v/>
      </c>
      <c r="B6874" t="inlineStr">
        <is>
          <t>&lt;http://purl.obolibrary.org/obo/UBERON_0010314&gt;</t>
        </is>
      </c>
      <c r="C6874" t="inlineStr">
        <is>
          <t>parolfactory gyri, left</t>
        </is>
      </c>
      <c r="D6874" t="inlineStr">
        <is>
          <t>&lt;http://purl.obolibrary.org/obo/HBA_4069&gt;</t>
        </is>
      </c>
    </row>
    <row r="6875">
      <c r="A6875">
        <f>HYPERLINK("https://www.ebi.ac.uk/ols/ontologies/uberon/terms?iri=http://purl.obolibrary.org/obo/UBERON_0010314","structure with developmental contribution from neural crest")</f>
        <v/>
      </c>
      <c r="B6875" t="inlineStr">
        <is>
          <t>&lt;http://purl.obolibrary.org/obo/UBERON_0010314&gt;</t>
        </is>
      </c>
      <c r="C6875" t="inlineStr">
        <is>
          <t>parolfactory gyri, right</t>
        </is>
      </c>
      <c r="D6875" t="inlineStr">
        <is>
          <t>&lt;http://purl.obolibrary.org/obo/HBA_4070&gt;</t>
        </is>
      </c>
    </row>
    <row r="6876">
      <c r="A6876">
        <f>HYPERLINK("https://www.ebi.ac.uk/ols/ontologies/uberon/terms?iri=http://purl.obolibrary.org/obo/UBERON_0010314","structure with developmental contribution from neural crest")</f>
        <v/>
      </c>
      <c r="B6876" t="inlineStr">
        <is>
          <t>&lt;http://purl.obolibrary.org/obo/UBERON_0010314&gt;</t>
        </is>
      </c>
      <c r="C6876" t="inlineStr">
        <is>
          <t>paracentral lobule, anterior part, left</t>
        </is>
      </c>
      <c r="D6876" t="inlineStr">
        <is>
          <t>&lt;http://purl.obolibrary.org/obo/HBA_4072&gt;</t>
        </is>
      </c>
    </row>
    <row r="6877">
      <c r="A6877">
        <f>HYPERLINK("https://www.ebi.ac.uk/ols/ontologies/uberon/terms?iri=http://purl.obolibrary.org/obo/UBERON_0010314","structure with developmental contribution from neural crest")</f>
        <v/>
      </c>
      <c r="B6877" t="inlineStr">
        <is>
          <t>&lt;http://purl.obolibrary.org/obo/UBERON_0010314&gt;</t>
        </is>
      </c>
      <c r="C6877" t="inlineStr">
        <is>
          <t>paracentral lobule, anterior part, left, superior bank of gyrus</t>
        </is>
      </c>
      <c r="D6877" t="inlineStr">
        <is>
          <t>&lt;http://purl.obolibrary.org/obo/HBA_4073&gt;</t>
        </is>
      </c>
    </row>
    <row r="6878">
      <c r="A6878">
        <f>HYPERLINK("https://www.ebi.ac.uk/ols/ontologies/uberon/terms?iri=http://purl.obolibrary.org/obo/UBERON_0010314","structure with developmental contribution from neural crest")</f>
        <v/>
      </c>
      <c r="B6878" t="inlineStr">
        <is>
          <t>&lt;http://purl.obolibrary.org/obo/UBERON_0010314&gt;</t>
        </is>
      </c>
      <c r="C6878" t="inlineStr">
        <is>
          <t>paracentral lobule, anterior part, left, inferior bank of gyrus</t>
        </is>
      </c>
      <c r="D6878" t="inlineStr">
        <is>
          <t>&lt;http://purl.obolibrary.org/obo/HBA_4074&gt;</t>
        </is>
      </c>
    </row>
    <row r="6879">
      <c r="A6879">
        <f>HYPERLINK("https://www.ebi.ac.uk/ols/ontologies/uberon/terms?iri=http://purl.obolibrary.org/obo/UBERON_0010314","structure with developmental contribution from neural crest")</f>
        <v/>
      </c>
      <c r="B6879" t="inlineStr">
        <is>
          <t>&lt;http://purl.obolibrary.org/obo/UBERON_0010314&gt;</t>
        </is>
      </c>
      <c r="C6879" t="inlineStr">
        <is>
          <t>paracentral lobule, anterior part, right</t>
        </is>
      </c>
      <c r="D6879" t="inlineStr">
        <is>
          <t>&lt;http://purl.obolibrary.org/obo/HBA_4075&gt;</t>
        </is>
      </c>
    </row>
    <row r="6880">
      <c r="A6880">
        <f>HYPERLINK("https://www.ebi.ac.uk/ols/ontologies/uberon/terms?iri=http://purl.obolibrary.org/obo/UBERON_0010314","structure with developmental contribution from neural crest")</f>
        <v/>
      </c>
      <c r="B6880" t="inlineStr">
        <is>
          <t>&lt;http://purl.obolibrary.org/obo/UBERON_0010314&gt;</t>
        </is>
      </c>
      <c r="C6880" t="inlineStr">
        <is>
          <t>paracentral lobule, anterior part, right, superior bank of gyrus</t>
        </is>
      </c>
      <c r="D6880" t="inlineStr">
        <is>
          <t>&lt;http://purl.obolibrary.org/obo/HBA_4076&gt;</t>
        </is>
      </c>
    </row>
    <row r="6881">
      <c r="A6881">
        <f>HYPERLINK("https://www.ebi.ac.uk/ols/ontologies/uberon/terms?iri=http://purl.obolibrary.org/obo/UBERON_0010314","structure with developmental contribution from neural crest")</f>
        <v/>
      </c>
      <c r="B6881" t="inlineStr">
        <is>
          <t>&lt;http://purl.obolibrary.org/obo/UBERON_0010314&gt;</t>
        </is>
      </c>
      <c r="C6881" t="inlineStr">
        <is>
          <t>paracentral lobule, anterior part, right, inferior bank of gyrus</t>
        </is>
      </c>
      <c r="D6881" t="inlineStr">
        <is>
          <t>&lt;http://purl.obolibrary.org/obo/HBA_4077&gt;</t>
        </is>
      </c>
    </row>
    <row r="6882">
      <c r="A6882">
        <f>HYPERLINK("https://www.ebi.ac.uk/ols/ontologies/uberon/terms?iri=http://purl.obolibrary.org/obo/UBERON_0010314","structure with developmental contribution from neural crest")</f>
        <v/>
      </c>
      <c r="B6882" t="inlineStr">
        <is>
          <t>&lt;http://purl.obolibrary.org/obo/UBERON_0010314&gt;</t>
        </is>
      </c>
      <c r="C6882" t="inlineStr">
        <is>
          <t>frontal operculum, left</t>
        </is>
      </c>
      <c r="D6882" t="inlineStr">
        <is>
          <t>&lt;http://purl.obolibrary.org/obo/HBA_4079&gt;</t>
        </is>
      </c>
    </row>
    <row r="6883">
      <c r="A6883">
        <f>HYPERLINK("https://www.ebi.ac.uk/ols/ontologies/uberon/terms?iri=http://purl.obolibrary.org/obo/UBERON_0010314","structure with developmental contribution from neural crest")</f>
        <v/>
      </c>
      <c r="B6883" t="inlineStr">
        <is>
          <t>&lt;http://purl.obolibrary.org/obo/UBERON_0010314&gt;</t>
        </is>
      </c>
      <c r="C6883" t="inlineStr">
        <is>
          <t>frontal operculum, right</t>
        </is>
      </c>
      <c r="D6883" t="inlineStr">
        <is>
          <t>&lt;http://purl.obolibrary.org/obo/HBA_4080&gt;</t>
        </is>
      </c>
    </row>
    <row r="6884">
      <c r="A6884">
        <f>HYPERLINK("https://www.ebi.ac.uk/ols/ontologies/uberon/terms?iri=http://purl.obolibrary.org/obo/UBERON_0010314","structure with developmental contribution from neural crest")</f>
        <v/>
      </c>
      <c r="B6884" t="inlineStr">
        <is>
          <t>&lt;http://purl.obolibrary.org/obo/UBERON_0010314&gt;</t>
        </is>
      </c>
      <c r="C6884" t="inlineStr">
        <is>
          <t>postcentral gyrus, left</t>
        </is>
      </c>
      <c r="D6884" t="inlineStr">
        <is>
          <t>&lt;http://purl.obolibrary.org/obo/HBA_4086&gt;</t>
        </is>
      </c>
    </row>
    <row r="6885">
      <c r="A6885">
        <f>HYPERLINK("https://www.ebi.ac.uk/ols/ontologies/uberon/terms?iri=http://purl.obolibrary.org/obo/UBERON_0010314","structure with developmental contribution from neural crest")</f>
        <v/>
      </c>
      <c r="B6885" t="inlineStr">
        <is>
          <t>&lt;http://purl.obolibrary.org/obo/UBERON_0010314&gt;</t>
        </is>
      </c>
      <c r="C6885" t="inlineStr">
        <is>
          <t>postcentral gyrus, left, bank of the central sulcus</t>
        </is>
      </c>
      <c r="D6885" t="inlineStr">
        <is>
          <t>&lt;http://purl.obolibrary.org/obo/HBA_4087&gt;</t>
        </is>
      </c>
    </row>
    <row r="6886">
      <c r="A6886">
        <f>HYPERLINK("https://www.ebi.ac.uk/ols/ontologies/uberon/terms?iri=http://purl.obolibrary.org/obo/UBERON_0010314","structure with developmental contribution from neural crest")</f>
        <v/>
      </c>
      <c r="B6886" t="inlineStr">
        <is>
          <t>&lt;http://purl.obolibrary.org/obo/UBERON_0010314&gt;</t>
        </is>
      </c>
      <c r="C6886" t="inlineStr">
        <is>
          <t>postcentral gyrus, left, superior lateral aspect of gyrus</t>
        </is>
      </c>
      <c r="D6886" t="inlineStr">
        <is>
          <t>&lt;http://purl.obolibrary.org/obo/HBA_4088&gt;</t>
        </is>
      </c>
    </row>
    <row r="6887">
      <c r="A6887">
        <f>HYPERLINK("https://www.ebi.ac.uk/ols/ontologies/uberon/terms?iri=http://purl.obolibrary.org/obo/UBERON_0010314","structure with developmental contribution from neural crest")</f>
        <v/>
      </c>
      <c r="B6887" t="inlineStr">
        <is>
          <t>&lt;http://purl.obolibrary.org/obo/UBERON_0010314&gt;</t>
        </is>
      </c>
      <c r="C6887" t="inlineStr">
        <is>
          <t>postcentral gyrus, left, inferior lateral aspect of gyrus</t>
        </is>
      </c>
      <c r="D6887" t="inlineStr">
        <is>
          <t>&lt;http://purl.obolibrary.org/obo/HBA_4089&gt;</t>
        </is>
      </c>
    </row>
    <row r="6888">
      <c r="A6888">
        <f>HYPERLINK("https://www.ebi.ac.uk/ols/ontologies/uberon/terms?iri=http://purl.obolibrary.org/obo/UBERON_0010314","structure with developmental contribution from neural crest")</f>
        <v/>
      </c>
      <c r="B6888" t="inlineStr">
        <is>
          <t>&lt;http://purl.obolibrary.org/obo/UBERON_0010314&gt;</t>
        </is>
      </c>
      <c r="C6888" t="inlineStr">
        <is>
          <t>postcentral gyrus, left, bank of the posterior central sulcus</t>
        </is>
      </c>
      <c r="D6888" t="inlineStr">
        <is>
          <t>&lt;http://purl.obolibrary.org/obo/HBA_4090&gt;</t>
        </is>
      </c>
    </row>
    <row r="6889">
      <c r="A6889">
        <f>HYPERLINK("https://www.ebi.ac.uk/ols/ontologies/uberon/terms?iri=http://purl.obolibrary.org/obo/UBERON_0010314","structure with developmental contribution from neural crest")</f>
        <v/>
      </c>
      <c r="B6889" t="inlineStr">
        <is>
          <t>&lt;http://purl.obolibrary.org/obo/UBERON_0010314&gt;</t>
        </is>
      </c>
      <c r="C6889" t="inlineStr">
        <is>
          <t>postcentral gyrus, right</t>
        </is>
      </c>
      <c r="D6889" t="inlineStr">
        <is>
          <t>&lt;http://purl.obolibrary.org/obo/HBA_4091&gt;</t>
        </is>
      </c>
    </row>
    <row r="6890">
      <c r="A6890">
        <f>HYPERLINK("https://www.ebi.ac.uk/ols/ontologies/uberon/terms?iri=http://purl.obolibrary.org/obo/UBERON_0010314","structure with developmental contribution from neural crest")</f>
        <v/>
      </c>
      <c r="B6890" t="inlineStr">
        <is>
          <t>&lt;http://purl.obolibrary.org/obo/UBERON_0010314&gt;</t>
        </is>
      </c>
      <c r="C6890" t="inlineStr">
        <is>
          <t>postcentral gyrus, right, bank of the central sulcus</t>
        </is>
      </c>
      <c r="D6890" t="inlineStr">
        <is>
          <t>&lt;http://purl.obolibrary.org/obo/HBA_4092&gt;</t>
        </is>
      </c>
    </row>
    <row r="6891">
      <c r="A6891">
        <f>HYPERLINK("https://www.ebi.ac.uk/ols/ontologies/uberon/terms?iri=http://purl.obolibrary.org/obo/UBERON_0010314","structure with developmental contribution from neural crest")</f>
        <v/>
      </c>
      <c r="B6891" t="inlineStr">
        <is>
          <t>&lt;http://purl.obolibrary.org/obo/UBERON_0010314&gt;</t>
        </is>
      </c>
      <c r="C6891" t="inlineStr">
        <is>
          <t>postcentral gyrus, right, superior lateral aspect of gyrus</t>
        </is>
      </c>
      <c r="D6891" t="inlineStr">
        <is>
          <t>&lt;http://purl.obolibrary.org/obo/HBA_4093&gt;</t>
        </is>
      </c>
    </row>
    <row r="6892">
      <c r="A6892">
        <f>HYPERLINK("https://www.ebi.ac.uk/ols/ontologies/uberon/terms?iri=http://purl.obolibrary.org/obo/UBERON_0010314","structure with developmental contribution from neural crest")</f>
        <v/>
      </c>
      <c r="B6892" t="inlineStr">
        <is>
          <t>&lt;http://purl.obolibrary.org/obo/UBERON_0010314&gt;</t>
        </is>
      </c>
      <c r="C6892" t="inlineStr">
        <is>
          <t>postcentral gyrus, right, inferior lateral aspect of gyrus</t>
        </is>
      </c>
      <c r="D6892" t="inlineStr">
        <is>
          <t>&lt;http://purl.obolibrary.org/obo/HBA_4094&gt;</t>
        </is>
      </c>
    </row>
    <row r="6893">
      <c r="A6893">
        <f>HYPERLINK("https://www.ebi.ac.uk/ols/ontologies/uberon/terms?iri=http://purl.obolibrary.org/obo/UBERON_0010314","structure with developmental contribution from neural crest")</f>
        <v/>
      </c>
      <c r="B6893" t="inlineStr">
        <is>
          <t>&lt;http://purl.obolibrary.org/obo/UBERON_0010314&gt;</t>
        </is>
      </c>
      <c r="C6893" t="inlineStr">
        <is>
          <t>postcentral gyrus, right, bank of the posterior central sulcus</t>
        </is>
      </c>
      <c r="D6893" t="inlineStr">
        <is>
          <t>&lt;http://purl.obolibrary.org/obo/HBA_4095&gt;</t>
        </is>
      </c>
    </row>
    <row r="6894">
      <c r="A6894">
        <f>HYPERLINK("https://www.ebi.ac.uk/ols/ontologies/uberon/terms?iri=http://purl.obolibrary.org/obo/UBERON_0010314","structure with developmental contribution from neural crest")</f>
        <v/>
      </c>
      <c r="B6894" t="inlineStr">
        <is>
          <t>&lt;http://purl.obolibrary.org/obo/UBERON_0010314&gt;</t>
        </is>
      </c>
      <c r="C6894" t="inlineStr">
        <is>
          <t>superior parietal lobule, left</t>
        </is>
      </c>
      <c r="D6894" t="inlineStr">
        <is>
          <t>&lt;http://purl.obolibrary.org/obo/HBA_4097&gt;</t>
        </is>
      </c>
    </row>
    <row r="6895">
      <c r="A6895">
        <f>HYPERLINK("https://www.ebi.ac.uk/ols/ontologies/uberon/terms?iri=http://purl.obolibrary.org/obo/UBERON_0010314","structure with developmental contribution from neural crest")</f>
        <v/>
      </c>
      <c r="B6895" t="inlineStr">
        <is>
          <t>&lt;http://purl.obolibrary.org/obo/UBERON_0010314&gt;</t>
        </is>
      </c>
      <c r="C6895" t="inlineStr">
        <is>
          <t>superior parietal lobule, left, superior bank of gyrus</t>
        </is>
      </c>
      <c r="D6895" t="inlineStr">
        <is>
          <t>&lt;http://purl.obolibrary.org/obo/HBA_4098&gt;</t>
        </is>
      </c>
    </row>
    <row r="6896">
      <c r="A6896">
        <f>HYPERLINK("https://www.ebi.ac.uk/ols/ontologies/uberon/terms?iri=http://purl.obolibrary.org/obo/UBERON_0010314","structure with developmental contribution from neural crest")</f>
        <v/>
      </c>
      <c r="B6896" t="inlineStr">
        <is>
          <t>&lt;http://purl.obolibrary.org/obo/UBERON_0010314&gt;</t>
        </is>
      </c>
      <c r="C6896" t="inlineStr">
        <is>
          <t>superior parietal lobule, left, inferior bank of gyrus</t>
        </is>
      </c>
      <c r="D6896" t="inlineStr">
        <is>
          <t>&lt;http://purl.obolibrary.org/obo/HBA_4099&gt;</t>
        </is>
      </c>
    </row>
    <row r="6897">
      <c r="A6897">
        <f>HYPERLINK("https://www.ebi.ac.uk/ols/ontologies/uberon/terms?iri=http://purl.obolibrary.org/obo/UBERON_0010314","structure with developmental contribution from neural crest")</f>
        <v/>
      </c>
      <c r="B6897" t="inlineStr">
        <is>
          <t>&lt;http://purl.obolibrary.org/obo/UBERON_0010314&gt;</t>
        </is>
      </c>
      <c r="C6897" t="inlineStr">
        <is>
          <t>superior parietal lobule, right</t>
        </is>
      </c>
      <c r="D6897" t="inlineStr">
        <is>
          <t>&lt;http://purl.obolibrary.org/obo/HBA_4100&gt;</t>
        </is>
      </c>
    </row>
    <row r="6898">
      <c r="A6898">
        <f>HYPERLINK("https://www.ebi.ac.uk/ols/ontologies/uberon/terms?iri=http://purl.obolibrary.org/obo/UBERON_0010314","structure with developmental contribution from neural crest")</f>
        <v/>
      </c>
      <c r="B6898" t="inlineStr">
        <is>
          <t>&lt;http://purl.obolibrary.org/obo/UBERON_0010314&gt;</t>
        </is>
      </c>
      <c r="C6898" t="inlineStr">
        <is>
          <t>superior parietal lobule, right, superior bank of gyrus</t>
        </is>
      </c>
      <c r="D6898" t="inlineStr">
        <is>
          <t>&lt;http://purl.obolibrary.org/obo/HBA_4101&gt;</t>
        </is>
      </c>
    </row>
    <row r="6899">
      <c r="A6899">
        <f>HYPERLINK("https://www.ebi.ac.uk/ols/ontologies/uberon/terms?iri=http://purl.obolibrary.org/obo/UBERON_0010314","structure with developmental contribution from neural crest")</f>
        <v/>
      </c>
      <c r="B6899" t="inlineStr">
        <is>
          <t>&lt;http://purl.obolibrary.org/obo/UBERON_0010314&gt;</t>
        </is>
      </c>
      <c r="C6899" t="inlineStr">
        <is>
          <t>superior parietal lobule, right, inferior bank of gyrus</t>
        </is>
      </c>
      <c r="D6899" t="inlineStr">
        <is>
          <t>&lt;http://purl.obolibrary.org/obo/HBA_4102&gt;</t>
        </is>
      </c>
    </row>
    <row r="6900">
      <c r="A6900">
        <f>HYPERLINK("https://www.ebi.ac.uk/ols/ontologies/uberon/terms?iri=http://purl.obolibrary.org/obo/UBERON_0010314","structure with developmental contribution from neural crest")</f>
        <v/>
      </c>
      <c r="B6900" t="inlineStr">
        <is>
          <t>&lt;http://purl.obolibrary.org/obo/UBERON_0010314&gt;</t>
        </is>
      </c>
      <c r="C6900" t="inlineStr">
        <is>
          <t>supramarginal gyrus, left</t>
        </is>
      </c>
      <c r="D6900" t="inlineStr">
        <is>
          <t>&lt;http://purl.obolibrary.org/obo/HBA_4105&gt;</t>
        </is>
      </c>
    </row>
    <row r="6901">
      <c r="A6901">
        <f>HYPERLINK("https://www.ebi.ac.uk/ols/ontologies/uberon/terms?iri=http://purl.obolibrary.org/obo/UBERON_0010314","structure with developmental contribution from neural crest")</f>
        <v/>
      </c>
      <c r="B6901" t="inlineStr">
        <is>
          <t>&lt;http://purl.obolibrary.org/obo/UBERON_0010314&gt;</t>
        </is>
      </c>
      <c r="C6901" t="inlineStr">
        <is>
          <t>supramarginal gyrus, left, superior bank of gyrus</t>
        </is>
      </c>
      <c r="D6901" t="inlineStr">
        <is>
          <t>&lt;http://purl.obolibrary.org/obo/HBA_4106&gt;</t>
        </is>
      </c>
    </row>
    <row r="6902">
      <c r="A6902">
        <f>HYPERLINK("https://www.ebi.ac.uk/ols/ontologies/uberon/terms?iri=http://purl.obolibrary.org/obo/UBERON_0010314","structure with developmental contribution from neural crest")</f>
        <v/>
      </c>
      <c r="B6902" t="inlineStr">
        <is>
          <t>&lt;http://purl.obolibrary.org/obo/UBERON_0010314&gt;</t>
        </is>
      </c>
      <c r="C6902" t="inlineStr">
        <is>
          <t>supramarginal gyrus, left, inferior bank of gyrus</t>
        </is>
      </c>
      <c r="D6902" t="inlineStr">
        <is>
          <t>&lt;http://purl.obolibrary.org/obo/HBA_4107&gt;</t>
        </is>
      </c>
    </row>
    <row r="6903">
      <c r="A6903">
        <f>HYPERLINK("https://www.ebi.ac.uk/ols/ontologies/uberon/terms?iri=http://purl.obolibrary.org/obo/UBERON_0010314","structure with developmental contribution from neural crest")</f>
        <v/>
      </c>
      <c r="B6903" t="inlineStr">
        <is>
          <t>&lt;http://purl.obolibrary.org/obo/UBERON_0010314&gt;</t>
        </is>
      </c>
      <c r="C6903" t="inlineStr">
        <is>
          <t>supramarginal gyrus, right</t>
        </is>
      </c>
      <c r="D6903" t="inlineStr">
        <is>
          <t>&lt;http://purl.obolibrary.org/obo/HBA_4108&gt;</t>
        </is>
      </c>
    </row>
    <row r="6904">
      <c r="A6904">
        <f>HYPERLINK("https://www.ebi.ac.uk/ols/ontologies/uberon/terms?iri=http://purl.obolibrary.org/obo/UBERON_0010314","structure with developmental contribution from neural crest")</f>
        <v/>
      </c>
      <c r="B6904" t="inlineStr">
        <is>
          <t>&lt;http://purl.obolibrary.org/obo/UBERON_0010314&gt;</t>
        </is>
      </c>
      <c r="C6904" t="inlineStr">
        <is>
          <t>supramarginal gyrus, right, superior bank of gyrus</t>
        </is>
      </c>
      <c r="D6904" t="inlineStr">
        <is>
          <t>&lt;http://purl.obolibrary.org/obo/HBA_4109&gt;</t>
        </is>
      </c>
    </row>
    <row r="6905">
      <c r="A6905">
        <f>HYPERLINK("https://www.ebi.ac.uk/ols/ontologies/uberon/terms?iri=http://purl.obolibrary.org/obo/UBERON_0010314","structure with developmental contribution from neural crest")</f>
        <v/>
      </c>
      <c r="B6905" t="inlineStr">
        <is>
          <t>&lt;http://purl.obolibrary.org/obo/UBERON_0010314&gt;</t>
        </is>
      </c>
      <c r="C6905" t="inlineStr">
        <is>
          <t>supramarginal gyrus, right, inferior bank of gyrus</t>
        </is>
      </c>
      <c r="D6905" t="inlineStr">
        <is>
          <t>&lt;http://purl.obolibrary.org/obo/HBA_4110&gt;</t>
        </is>
      </c>
    </row>
    <row r="6906">
      <c r="A6906">
        <f>HYPERLINK("https://www.ebi.ac.uk/ols/ontologies/uberon/terms?iri=http://purl.obolibrary.org/obo/UBERON_0010314","structure with developmental contribution from neural crest")</f>
        <v/>
      </c>
      <c r="B6906" t="inlineStr">
        <is>
          <t>&lt;http://purl.obolibrary.org/obo/UBERON_0010314&gt;</t>
        </is>
      </c>
      <c r="C6906" t="inlineStr">
        <is>
          <t>angular gyrus, left</t>
        </is>
      </c>
      <c r="D6906" t="inlineStr">
        <is>
          <t>&lt;http://purl.obolibrary.org/obo/HBA_4112&gt;</t>
        </is>
      </c>
    </row>
    <row r="6907">
      <c r="A6907">
        <f>HYPERLINK("https://www.ebi.ac.uk/ols/ontologies/uberon/terms?iri=http://purl.obolibrary.org/obo/UBERON_0010314","structure with developmental contribution from neural crest")</f>
        <v/>
      </c>
      <c r="B6907" t="inlineStr">
        <is>
          <t>&lt;http://purl.obolibrary.org/obo/UBERON_0010314&gt;</t>
        </is>
      </c>
      <c r="C6907" t="inlineStr">
        <is>
          <t>angular gyrus, left, superior bank of gyrus</t>
        </is>
      </c>
      <c r="D6907" t="inlineStr">
        <is>
          <t>&lt;http://purl.obolibrary.org/obo/HBA_4113&gt;</t>
        </is>
      </c>
    </row>
    <row r="6908">
      <c r="A6908">
        <f>HYPERLINK("https://www.ebi.ac.uk/ols/ontologies/uberon/terms?iri=http://purl.obolibrary.org/obo/UBERON_0010314","structure with developmental contribution from neural crest")</f>
        <v/>
      </c>
      <c r="B6908" t="inlineStr">
        <is>
          <t>&lt;http://purl.obolibrary.org/obo/UBERON_0010314&gt;</t>
        </is>
      </c>
      <c r="C6908" t="inlineStr">
        <is>
          <t>angular gyrus, left, inferior bank of gyrus</t>
        </is>
      </c>
      <c r="D6908" t="inlineStr">
        <is>
          <t>&lt;http://purl.obolibrary.org/obo/HBA_4114&gt;</t>
        </is>
      </c>
    </row>
    <row r="6909">
      <c r="A6909">
        <f>HYPERLINK("https://www.ebi.ac.uk/ols/ontologies/uberon/terms?iri=http://purl.obolibrary.org/obo/UBERON_0010314","structure with developmental contribution from neural crest")</f>
        <v/>
      </c>
      <c r="B6909" t="inlineStr">
        <is>
          <t>&lt;http://purl.obolibrary.org/obo/UBERON_0010314&gt;</t>
        </is>
      </c>
      <c r="C6909" t="inlineStr">
        <is>
          <t>angular gyrus, right</t>
        </is>
      </c>
      <c r="D6909" t="inlineStr">
        <is>
          <t>&lt;http://purl.obolibrary.org/obo/HBA_4115&gt;</t>
        </is>
      </c>
    </row>
    <row r="6910">
      <c r="A6910">
        <f>HYPERLINK("https://www.ebi.ac.uk/ols/ontologies/uberon/terms?iri=http://purl.obolibrary.org/obo/UBERON_0010314","structure with developmental contribution from neural crest")</f>
        <v/>
      </c>
      <c r="B6910" t="inlineStr">
        <is>
          <t>&lt;http://purl.obolibrary.org/obo/UBERON_0010314&gt;</t>
        </is>
      </c>
      <c r="C6910" t="inlineStr">
        <is>
          <t>angular gyrus, right, superior bank of gyrus</t>
        </is>
      </c>
      <c r="D6910" t="inlineStr">
        <is>
          <t>&lt;http://purl.obolibrary.org/obo/HBA_4116&gt;</t>
        </is>
      </c>
    </row>
    <row r="6911">
      <c r="A6911">
        <f>HYPERLINK("https://www.ebi.ac.uk/ols/ontologies/uberon/terms?iri=http://purl.obolibrary.org/obo/UBERON_0010314","structure with developmental contribution from neural crest")</f>
        <v/>
      </c>
      <c r="B6911" t="inlineStr">
        <is>
          <t>&lt;http://purl.obolibrary.org/obo/UBERON_0010314&gt;</t>
        </is>
      </c>
      <c r="C6911" t="inlineStr">
        <is>
          <t>angular gyrus, right, inferior bank of gyrus</t>
        </is>
      </c>
      <c r="D6911" t="inlineStr">
        <is>
          <t>&lt;http://purl.obolibrary.org/obo/HBA_4117&gt;</t>
        </is>
      </c>
    </row>
    <row r="6912">
      <c r="A6912">
        <f>HYPERLINK("https://www.ebi.ac.uk/ols/ontologies/uberon/terms?iri=http://purl.obolibrary.org/obo/UBERON_0010314","structure with developmental contribution from neural crest")</f>
        <v/>
      </c>
      <c r="B6912" t="inlineStr">
        <is>
          <t>&lt;http://purl.obolibrary.org/obo/UBERON_0010314&gt;</t>
        </is>
      </c>
      <c r="C6912" t="inlineStr">
        <is>
          <t>precuneus, left</t>
        </is>
      </c>
      <c r="D6912" t="inlineStr">
        <is>
          <t>&lt;http://purl.obolibrary.org/obo/HBA_4119&gt;</t>
        </is>
      </c>
    </row>
    <row r="6913">
      <c r="A6913">
        <f>HYPERLINK("https://www.ebi.ac.uk/ols/ontologies/uberon/terms?iri=http://purl.obolibrary.org/obo/UBERON_0010314","structure with developmental contribution from neural crest")</f>
        <v/>
      </c>
      <c r="B6913" t="inlineStr">
        <is>
          <t>&lt;http://purl.obolibrary.org/obo/UBERON_0010314&gt;</t>
        </is>
      </c>
      <c r="C6913" t="inlineStr">
        <is>
          <t>precuneus, left, superior lateral bank of gyrus</t>
        </is>
      </c>
      <c r="D6913" t="inlineStr">
        <is>
          <t>&lt;http://purl.obolibrary.org/obo/HBA_4120&gt;</t>
        </is>
      </c>
    </row>
    <row r="6914">
      <c r="A6914">
        <f>HYPERLINK("https://www.ebi.ac.uk/ols/ontologies/uberon/terms?iri=http://purl.obolibrary.org/obo/UBERON_0010314","structure with developmental contribution from neural crest")</f>
        <v/>
      </c>
      <c r="B6914" t="inlineStr">
        <is>
          <t>&lt;http://purl.obolibrary.org/obo/UBERON_0010314&gt;</t>
        </is>
      </c>
      <c r="C6914" t="inlineStr">
        <is>
          <t>precuneus, left, inferior lateral bank of gyrus</t>
        </is>
      </c>
      <c r="D6914" t="inlineStr">
        <is>
          <t>&lt;http://purl.obolibrary.org/obo/HBA_4121&gt;</t>
        </is>
      </c>
    </row>
    <row r="6915">
      <c r="A6915">
        <f>HYPERLINK("https://www.ebi.ac.uk/ols/ontologies/uberon/terms?iri=http://purl.obolibrary.org/obo/UBERON_0010314","structure with developmental contribution from neural crest")</f>
        <v/>
      </c>
      <c r="B6915" t="inlineStr">
        <is>
          <t>&lt;http://purl.obolibrary.org/obo/UBERON_0010314&gt;</t>
        </is>
      </c>
      <c r="C6915" t="inlineStr">
        <is>
          <t>precuneus, right</t>
        </is>
      </c>
      <c r="D6915" t="inlineStr">
        <is>
          <t>&lt;http://purl.obolibrary.org/obo/HBA_4122&gt;</t>
        </is>
      </c>
    </row>
    <row r="6916">
      <c r="A6916">
        <f>HYPERLINK("https://www.ebi.ac.uk/ols/ontologies/uberon/terms?iri=http://purl.obolibrary.org/obo/UBERON_0010314","structure with developmental contribution from neural crest")</f>
        <v/>
      </c>
      <c r="B6916" t="inlineStr">
        <is>
          <t>&lt;http://purl.obolibrary.org/obo/UBERON_0010314&gt;</t>
        </is>
      </c>
      <c r="C6916" t="inlineStr">
        <is>
          <t>precuneus, right, superior lateral bank of gyrus</t>
        </is>
      </c>
      <c r="D6916" t="inlineStr">
        <is>
          <t>&lt;http://purl.obolibrary.org/obo/HBA_4123&gt;</t>
        </is>
      </c>
    </row>
    <row r="6917">
      <c r="A6917">
        <f>HYPERLINK("https://www.ebi.ac.uk/ols/ontologies/uberon/terms?iri=http://purl.obolibrary.org/obo/UBERON_0010314","structure with developmental contribution from neural crest")</f>
        <v/>
      </c>
      <c r="B6917" t="inlineStr">
        <is>
          <t>&lt;http://purl.obolibrary.org/obo/UBERON_0010314&gt;</t>
        </is>
      </c>
      <c r="C6917" t="inlineStr">
        <is>
          <t>precuneus, right, inferior lateral bank of gyrus</t>
        </is>
      </c>
      <c r="D6917" t="inlineStr">
        <is>
          <t>&lt;http://purl.obolibrary.org/obo/HBA_4124&gt;</t>
        </is>
      </c>
    </row>
    <row r="6918">
      <c r="A6918">
        <f>HYPERLINK("https://www.ebi.ac.uk/ols/ontologies/uberon/terms?iri=http://purl.obolibrary.org/obo/UBERON_0010314","structure with developmental contribution from neural crest")</f>
        <v/>
      </c>
      <c r="B6918" t="inlineStr">
        <is>
          <t>&lt;http://purl.obolibrary.org/obo/UBERON_0010314&gt;</t>
        </is>
      </c>
      <c r="C6918" t="inlineStr">
        <is>
          <t>paracentral lobule, posterior part, left</t>
        </is>
      </c>
      <c r="D6918" t="inlineStr">
        <is>
          <t>&lt;http://purl.obolibrary.org/obo/HBA_4126&gt;</t>
        </is>
      </c>
    </row>
    <row r="6919">
      <c r="A6919">
        <f>HYPERLINK("https://www.ebi.ac.uk/ols/ontologies/uberon/terms?iri=http://purl.obolibrary.org/obo/UBERON_0010314","structure with developmental contribution from neural crest")</f>
        <v/>
      </c>
      <c r="B6919" t="inlineStr">
        <is>
          <t>&lt;http://purl.obolibrary.org/obo/UBERON_0010314&gt;</t>
        </is>
      </c>
      <c r="C6919" t="inlineStr">
        <is>
          <t>paracentral lobule, posterior part, left, lateral bank of gyrus</t>
        </is>
      </c>
      <c r="D6919" t="inlineStr">
        <is>
          <t>&lt;http://purl.obolibrary.org/obo/HBA_4127&gt;</t>
        </is>
      </c>
    </row>
    <row r="6920">
      <c r="A6920">
        <f>HYPERLINK("https://www.ebi.ac.uk/ols/ontologies/uberon/terms?iri=http://purl.obolibrary.org/obo/UBERON_0010314","structure with developmental contribution from neural crest")</f>
        <v/>
      </c>
      <c r="B6920" t="inlineStr">
        <is>
          <t>&lt;http://purl.obolibrary.org/obo/UBERON_0010314&gt;</t>
        </is>
      </c>
      <c r="C6920" t="inlineStr">
        <is>
          <t>paracentral lobule, posterior part, left, bank of cingulate sulcus</t>
        </is>
      </c>
      <c r="D6920" t="inlineStr">
        <is>
          <t>&lt;http://purl.obolibrary.org/obo/HBA_4128&gt;</t>
        </is>
      </c>
    </row>
    <row r="6921">
      <c r="A6921">
        <f>HYPERLINK("https://www.ebi.ac.uk/ols/ontologies/uberon/terms?iri=http://purl.obolibrary.org/obo/UBERON_0010314","structure with developmental contribution from neural crest")</f>
        <v/>
      </c>
      <c r="B6921" t="inlineStr">
        <is>
          <t>&lt;http://purl.obolibrary.org/obo/UBERON_0010314&gt;</t>
        </is>
      </c>
      <c r="C6921" t="inlineStr">
        <is>
          <t>paracentral lobule, posterior part, right</t>
        </is>
      </c>
      <c r="D6921" t="inlineStr">
        <is>
          <t>&lt;http://purl.obolibrary.org/obo/HBA_4129&gt;</t>
        </is>
      </c>
    </row>
    <row r="6922">
      <c r="A6922">
        <f>HYPERLINK("https://www.ebi.ac.uk/ols/ontologies/uberon/terms?iri=http://purl.obolibrary.org/obo/UBERON_0010314","structure with developmental contribution from neural crest")</f>
        <v/>
      </c>
      <c r="B6922" t="inlineStr">
        <is>
          <t>&lt;http://purl.obolibrary.org/obo/UBERON_0010314&gt;</t>
        </is>
      </c>
      <c r="C6922" t="inlineStr">
        <is>
          <t>paracentral lobule, posterior part, right, lateral bank of gyrus</t>
        </is>
      </c>
      <c r="D6922" t="inlineStr">
        <is>
          <t>&lt;http://purl.obolibrary.org/obo/HBA_4130&gt;</t>
        </is>
      </c>
    </row>
    <row r="6923">
      <c r="A6923">
        <f>HYPERLINK("https://www.ebi.ac.uk/ols/ontologies/uberon/terms?iri=http://purl.obolibrary.org/obo/UBERON_0010314","structure with developmental contribution from neural crest")</f>
        <v/>
      </c>
      <c r="B6923" t="inlineStr">
        <is>
          <t>&lt;http://purl.obolibrary.org/obo/UBERON_0010314&gt;</t>
        </is>
      </c>
      <c r="C6923" t="inlineStr">
        <is>
          <t>paracentral lobule, posterior part, right, bank of cingulate sulcus</t>
        </is>
      </c>
      <c r="D6923" t="inlineStr">
        <is>
          <t>&lt;http://purl.obolibrary.org/obo/HBA_4131&gt;</t>
        </is>
      </c>
    </row>
    <row r="6924">
      <c r="A6924">
        <f>HYPERLINK("https://www.ebi.ac.uk/ols/ontologies/uberon/terms?iri=http://purl.obolibrary.org/obo/UBERON_0010314","structure with developmental contribution from neural crest")</f>
        <v/>
      </c>
      <c r="B6924" t="inlineStr">
        <is>
          <t>&lt;http://purl.obolibrary.org/obo/UBERON_0010314&gt;</t>
        </is>
      </c>
      <c r="C6924" t="inlineStr">
        <is>
          <t>superior temporal gyrus, left</t>
        </is>
      </c>
      <c r="D6924" t="inlineStr">
        <is>
          <t>&lt;http://purl.obolibrary.org/obo/HBA_4134&gt;</t>
        </is>
      </c>
    </row>
    <row r="6925">
      <c r="A6925">
        <f>HYPERLINK("https://www.ebi.ac.uk/ols/ontologies/uberon/terms?iri=http://purl.obolibrary.org/obo/UBERON_0010314","structure with developmental contribution from neural crest")</f>
        <v/>
      </c>
      <c r="B6925" t="inlineStr">
        <is>
          <t>&lt;http://purl.obolibrary.org/obo/UBERON_0010314&gt;</t>
        </is>
      </c>
      <c r="C6925" t="inlineStr">
        <is>
          <t>superior temporal gyrus, left, lateral bank of gyrus</t>
        </is>
      </c>
      <c r="D6925" t="inlineStr">
        <is>
          <t>&lt;http://purl.obolibrary.org/obo/HBA_4135&gt;</t>
        </is>
      </c>
    </row>
    <row r="6926">
      <c r="A6926">
        <f>HYPERLINK("https://www.ebi.ac.uk/ols/ontologies/uberon/terms?iri=http://purl.obolibrary.org/obo/UBERON_0010314","structure with developmental contribution from neural crest")</f>
        <v/>
      </c>
      <c r="B6926" t="inlineStr">
        <is>
          <t>&lt;http://purl.obolibrary.org/obo/UBERON_0010314&gt;</t>
        </is>
      </c>
      <c r="C6926" t="inlineStr">
        <is>
          <t>superior temporal gyrus, left, inferior bank of gyrus</t>
        </is>
      </c>
      <c r="D6926" t="inlineStr">
        <is>
          <t>&lt;http://purl.obolibrary.org/obo/HBA_4136&gt;</t>
        </is>
      </c>
    </row>
    <row r="6927">
      <c r="A6927">
        <f>HYPERLINK("https://www.ebi.ac.uk/ols/ontologies/uberon/terms?iri=http://purl.obolibrary.org/obo/UBERON_0010314","structure with developmental contribution from neural crest")</f>
        <v/>
      </c>
      <c r="B6927" t="inlineStr">
        <is>
          <t>&lt;http://purl.obolibrary.org/obo/UBERON_0010314&gt;</t>
        </is>
      </c>
      <c r="C6927" t="inlineStr">
        <is>
          <t>superior temporal gyrus, right</t>
        </is>
      </c>
      <c r="D6927" t="inlineStr">
        <is>
          <t>&lt;http://purl.obolibrary.org/obo/HBA_4137&gt;</t>
        </is>
      </c>
    </row>
    <row r="6928">
      <c r="A6928">
        <f>HYPERLINK("https://www.ebi.ac.uk/ols/ontologies/uberon/terms?iri=http://purl.obolibrary.org/obo/UBERON_0010314","structure with developmental contribution from neural crest")</f>
        <v/>
      </c>
      <c r="B6928" t="inlineStr">
        <is>
          <t>&lt;http://purl.obolibrary.org/obo/UBERON_0010314&gt;</t>
        </is>
      </c>
      <c r="C6928" t="inlineStr">
        <is>
          <t>superior temporal gyrus, right, lateral bank of gyrus</t>
        </is>
      </c>
      <c r="D6928" t="inlineStr">
        <is>
          <t>&lt;http://purl.obolibrary.org/obo/HBA_4138&gt;</t>
        </is>
      </c>
    </row>
    <row r="6929">
      <c r="A6929">
        <f>HYPERLINK("https://www.ebi.ac.uk/ols/ontologies/uberon/terms?iri=http://purl.obolibrary.org/obo/UBERON_0010314","structure with developmental contribution from neural crest")</f>
        <v/>
      </c>
      <c r="B6929" t="inlineStr">
        <is>
          <t>&lt;http://purl.obolibrary.org/obo/UBERON_0010314&gt;</t>
        </is>
      </c>
      <c r="C6929" t="inlineStr">
        <is>
          <t>superior temporal gyrus, right, inferior bank of gyrus</t>
        </is>
      </c>
      <c r="D6929" t="inlineStr">
        <is>
          <t>&lt;http://purl.obolibrary.org/obo/HBA_4139&gt;</t>
        </is>
      </c>
    </row>
    <row r="6930">
      <c r="A6930">
        <f>HYPERLINK("https://www.ebi.ac.uk/ols/ontologies/uberon/terms?iri=http://purl.obolibrary.org/obo/UBERON_0010314","structure with developmental contribution from neural crest")</f>
        <v/>
      </c>
      <c r="B6930" t="inlineStr">
        <is>
          <t>&lt;http://purl.obolibrary.org/obo/UBERON_0010314&gt;</t>
        </is>
      </c>
      <c r="C6930" t="inlineStr">
        <is>
          <t>middle temporal gyrus, left</t>
        </is>
      </c>
      <c r="D6930" t="inlineStr">
        <is>
          <t>&lt;http://purl.obolibrary.org/obo/HBA_4141&gt;</t>
        </is>
      </c>
    </row>
    <row r="6931">
      <c r="A6931">
        <f>HYPERLINK("https://www.ebi.ac.uk/ols/ontologies/uberon/terms?iri=http://purl.obolibrary.org/obo/UBERON_0010314","structure with developmental contribution from neural crest")</f>
        <v/>
      </c>
      <c r="B6931" t="inlineStr">
        <is>
          <t>&lt;http://purl.obolibrary.org/obo/UBERON_0010314&gt;</t>
        </is>
      </c>
      <c r="C6931" t="inlineStr">
        <is>
          <t>middle temporal gyrus, left, superior bank of gyrus</t>
        </is>
      </c>
      <c r="D6931" t="inlineStr">
        <is>
          <t>&lt;http://purl.obolibrary.org/obo/HBA_4142&gt;</t>
        </is>
      </c>
    </row>
    <row r="6932">
      <c r="A6932">
        <f>HYPERLINK("https://www.ebi.ac.uk/ols/ontologies/uberon/terms?iri=http://purl.obolibrary.org/obo/UBERON_0010314","structure with developmental contribution from neural crest")</f>
        <v/>
      </c>
      <c r="B6932" t="inlineStr">
        <is>
          <t>&lt;http://purl.obolibrary.org/obo/UBERON_0010314&gt;</t>
        </is>
      </c>
      <c r="C6932" t="inlineStr">
        <is>
          <t>middle temporal gyrus, left, inferior bank of gyrus</t>
        </is>
      </c>
      <c r="D6932" t="inlineStr">
        <is>
          <t>&lt;http://purl.obolibrary.org/obo/HBA_4143&gt;</t>
        </is>
      </c>
    </row>
    <row r="6933">
      <c r="A6933">
        <f>HYPERLINK("https://www.ebi.ac.uk/ols/ontologies/uberon/terms?iri=http://purl.obolibrary.org/obo/UBERON_0010314","structure with developmental contribution from neural crest")</f>
        <v/>
      </c>
      <c r="B6933" t="inlineStr">
        <is>
          <t>&lt;http://purl.obolibrary.org/obo/UBERON_0010314&gt;</t>
        </is>
      </c>
      <c r="C6933" t="inlineStr">
        <is>
          <t>middle temporal gyrus, right</t>
        </is>
      </c>
      <c r="D6933" t="inlineStr">
        <is>
          <t>&lt;http://purl.obolibrary.org/obo/HBA_4144&gt;</t>
        </is>
      </c>
    </row>
    <row r="6934">
      <c r="A6934">
        <f>HYPERLINK("https://www.ebi.ac.uk/ols/ontologies/uberon/terms?iri=http://purl.obolibrary.org/obo/UBERON_0010314","structure with developmental contribution from neural crest")</f>
        <v/>
      </c>
      <c r="B6934" t="inlineStr">
        <is>
          <t>&lt;http://purl.obolibrary.org/obo/UBERON_0010314&gt;</t>
        </is>
      </c>
      <c r="C6934" t="inlineStr">
        <is>
          <t>middle temporal gyrus, right, superior bank of gyrus</t>
        </is>
      </c>
      <c r="D6934" t="inlineStr">
        <is>
          <t>&lt;http://purl.obolibrary.org/obo/HBA_4145&gt;</t>
        </is>
      </c>
    </row>
    <row r="6935">
      <c r="A6935">
        <f>HYPERLINK("https://www.ebi.ac.uk/ols/ontologies/uberon/terms?iri=http://purl.obolibrary.org/obo/UBERON_0010314","structure with developmental contribution from neural crest")</f>
        <v/>
      </c>
      <c r="B6935" t="inlineStr">
        <is>
          <t>&lt;http://purl.obolibrary.org/obo/UBERON_0010314&gt;</t>
        </is>
      </c>
      <c r="C6935" t="inlineStr">
        <is>
          <t>middle temporal gyrus, right, inferior bank of gyrus</t>
        </is>
      </c>
      <c r="D6935" t="inlineStr">
        <is>
          <t>&lt;http://purl.obolibrary.org/obo/HBA_4146&gt;</t>
        </is>
      </c>
    </row>
    <row r="6936">
      <c r="A6936">
        <f>HYPERLINK("https://www.ebi.ac.uk/ols/ontologies/uberon/terms?iri=http://purl.obolibrary.org/obo/UBERON_0010314","structure with developmental contribution from neural crest")</f>
        <v/>
      </c>
      <c r="B6936" t="inlineStr">
        <is>
          <t>&lt;http://purl.obolibrary.org/obo/UBERON_0010314&gt;</t>
        </is>
      </c>
      <c r="C6936" t="inlineStr">
        <is>
          <t>inferior temporal gyrus, left</t>
        </is>
      </c>
      <c r="D6936" t="inlineStr">
        <is>
          <t>&lt;http://purl.obolibrary.org/obo/HBA_4148&gt;</t>
        </is>
      </c>
    </row>
    <row r="6937">
      <c r="A6937">
        <f>HYPERLINK("https://www.ebi.ac.uk/ols/ontologies/uberon/terms?iri=http://purl.obolibrary.org/obo/UBERON_0010314","structure with developmental contribution from neural crest")</f>
        <v/>
      </c>
      <c r="B6937" t="inlineStr">
        <is>
          <t>&lt;http://purl.obolibrary.org/obo/UBERON_0010314&gt;</t>
        </is>
      </c>
      <c r="C6937" t="inlineStr">
        <is>
          <t>inferior temporal gyrus, left, bank of the its</t>
        </is>
      </c>
      <c r="D6937" t="inlineStr">
        <is>
          <t>&lt;http://purl.obolibrary.org/obo/HBA_4149&gt;</t>
        </is>
      </c>
    </row>
    <row r="6938">
      <c r="A6938">
        <f>HYPERLINK("https://www.ebi.ac.uk/ols/ontologies/uberon/terms?iri=http://purl.obolibrary.org/obo/UBERON_0010314","structure with developmental contribution from neural crest")</f>
        <v/>
      </c>
      <c r="B6938" t="inlineStr">
        <is>
          <t>&lt;http://purl.obolibrary.org/obo/UBERON_0010314&gt;</t>
        </is>
      </c>
      <c r="C6938" t="inlineStr">
        <is>
          <t>inferior temporal gyrus, left, lateral bank of gyrus</t>
        </is>
      </c>
      <c r="D6938" t="inlineStr">
        <is>
          <t>&lt;http://purl.obolibrary.org/obo/HBA_4150&gt;</t>
        </is>
      </c>
    </row>
    <row r="6939">
      <c r="A6939">
        <f>HYPERLINK("https://www.ebi.ac.uk/ols/ontologies/uberon/terms?iri=http://purl.obolibrary.org/obo/UBERON_0010314","structure with developmental contribution from neural crest")</f>
        <v/>
      </c>
      <c r="B6939" t="inlineStr">
        <is>
          <t>&lt;http://purl.obolibrary.org/obo/UBERON_0010314&gt;</t>
        </is>
      </c>
      <c r="C6939" t="inlineStr">
        <is>
          <t>inferior temporal gyrus, left, bank of mts</t>
        </is>
      </c>
      <c r="D6939" t="inlineStr">
        <is>
          <t>&lt;http://purl.obolibrary.org/obo/HBA_4151&gt;</t>
        </is>
      </c>
    </row>
    <row r="6940">
      <c r="A6940">
        <f>HYPERLINK("https://www.ebi.ac.uk/ols/ontologies/uberon/terms?iri=http://purl.obolibrary.org/obo/UBERON_0010314","structure with developmental contribution from neural crest")</f>
        <v/>
      </c>
      <c r="B6940" t="inlineStr">
        <is>
          <t>&lt;http://purl.obolibrary.org/obo/UBERON_0010314&gt;</t>
        </is>
      </c>
      <c r="C6940" t="inlineStr">
        <is>
          <t>inferior temporal gyrus, right</t>
        </is>
      </c>
      <c r="D6940" t="inlineStr">
        <is>
          <t>&lt;http://purl.obolibrary.org/obo/HBA_4152&gt;</t>
        </is>
      </c>
    </row>
    <row r="6941">
      <c r="A6941">
        <f>HYPERLINK("https://www.ebi.ac.uk/ols/ontologies/uberon/terms?iri=http://purl.obolibrary.org/obo/UBERON_0010314","structure with developmental contribution from neural crest")</f>
        <v/>
      </c>
      <c r="B6941" t="inlineStr">
        <is>
          <t>&lt;http://purl.obolibrary.org/obo/UBERON_0010314&gt;</t>
        </is>
      </c>
      <c r="C6941" t="inlineStr">
        <is>
          <t>inferior temporal gyrus, right, bank of the its</t>
        </is>
      </c>
      <c r="D6941" t="inlineStr">
        <is>
          <t>&lt;http://purl.obolibrary.org/obo/HBA_4153&gt;</t>
        </is>
      </c>
    </row>
    <row r="6942">
      <c r="A6942">
        <f>HYPERLINK("https://www.ebi.ac.uk/ols/ontologies/uberon/terms?iri=http://purl.obolibrary.org/obo/UBERON_0010314","structure with developmental contribution from neural crest")</f>
        <v/>
      </c>
      <c r="B6942" t="inlineStr">
        <is>
          <t>&lt;http://purl.obolibrary.org/obo/UBERON_0010314&gt;</t>
        </is>
      </c>
      <c r="C6942" t="inlineStr">
        <is>
          <t>inferior temporal gyrus, right, lateral bank of gyrus</t>
        </is>
      </c>
      <c r="D6942" t="inlineStr">
        <is>
          <t>&lt;http://purl.obolibrary.org/obo/HBA_4154&gt;</t>
        </is>
      </c>
    </row>
    <row r="6943">
      <c r="A6943">
        <f>HYPERLINK("https://www.ebi.ac.uk/ols/ontologies/uberon/terms?iri=http://purl.obolibrary.org/obo/UBERON_0010314","structure with developmental contribution from neural crest")</f>
        <v/>
      </c>
      <c r="B6943" t="inlineStr">
        <is>
          <t>&lt;http://purl.obolibrary.org/obo/UBERON_0010314&gt;</t>
        </is>
      </c>
      <c r="C6943" t="inlineStr">
        <is>
          <t>inferior temporal gyrus, right, bank of mts</t>
        </is>
      </c>
      <c r="D6943" t="inlineStr">
        <is>
          <t>&lt;http://purl.obolibrary.org/obo/HBA_4155&gt;</t>
        </is>
      </c>
    </row>
    <row r="6944">
      <c r="A6944">
        <f>HYPERLINK("https://www.ebi.ac.uk/ols/ontologies/uberon/terms?iri=http://purl.obolibrary.org/obo/UBERON_0010314","structure with developmental contribution from neural crest")</f>
        <v/>
      </c>
      <c r="B6944" t="inlineStr">
        <is>
          <t>&lt;http://purl.obolibrary.org/obo/UBERON_0010314&gt;</t>
        </is>
      </c>
      <c r="C6944" t="inlineStr">
        <is>
          <t>fusiform gyrus, left</t>
        </is>
      </c>
      <c r="D6944" t="inlineStr">
        <is>
          <t>&lt;http://purl.obolibrary.org/obo/HBA_4157&gt;</t>
        </is>
      </c>
    </row>
    <row r="6945">
      <c r="A6945">
        <f>HYPERLINK("https://www.ebi.ac.uk/ols/ontologies/uberon/terms?iri=http://purl.obolibrary.org/obo/UBERON_0010314","structure with developmental contribution from neural crest")</f>
        <v/>
      </c>
      <c r="B6945" t="inlineStr">
        <is>
          <t>&lt;http://purl.obolibrary.org/obo/UBERON_0010314&gt;</t>
        </is>
      </c>
      <c r="C6945" t="inlineStr">
        <is>
          <t>fusiform gyrus, left, bank of the its</t>
        </is>
      </c>
      <c r="D6945" t="inlineStr">
        <is>
          <t>&lt;http://purl.obolibrary.org/obo/HBA_4158&gt;</t>
        </is>
      </c>
    </row>
    <row r="6946">
      <c r="A6946">
        <f>HYPERLINK("https://www.ebi.ac.uk/ols/ontologies/uberon/terms?iri=http://purl.obolibrary.org/obo/UBERON_0010314","structure with developmental contribution from neural crest")</f>
        <v/>
      </c>
      <c r="B6946" t="inlineStr">
        <is>
          <t>&lt;http://purl.obolibrary.org/obo/UBERON_0010314&gt;</t>
        </is>
      </c>
      <c r="C6946" t="inlineStr">
        <is>
          <t>fusiform gyrus, left, lateral bank of gyrus</t>
        </is>
      </c>
      <c r="D6946" t="inlineStr">
        <is>
          <t>&lt;http://purl.obolibrary.org/obo/HBA_4159&gt;</t>
        </is>
      </c>
    </row>
    <row r="6947">
      <c r="A6947">
        <f>HYPERLINK("https://www.ebi.ac.uk/ols/ontologies/uberon/terms?iri=http://purl.obolibrary.org/obo/UBERON_0010314","structure with developmental contribution from neural crest")</f>
        <v/>
      </c>
      <c r="B6947" t="inlineStr">
        <is>
          <t>&lt;http://purl.obolibrary.org/obo/UBERON_0010314&gt;</t>
        </is>
      </c>
      <c r="C6947" t="inlineStr">
        <is>
          <t>fusiform gyrus, left, bank of cos</t>
        </is>
      </c>
      <c r="D6947" t="inlineStr">
        <is>
          <t>&lt;http://purl.obolibrary.org/obo/HBA_4160&gt;</t>
        </is>
      </c>
    </row>
    <row r="6948">
      <c r="A6948">
        <f>HYPERLINK("https://www.ebi.ac.uk/ols/ontologies/uberon/terms?iri=http://purl.obolibrary.org/obo/UBERON_0010314","structure with developmental contribution from neural crest")</f>
        <v/>
      </c>
      <c r="B6948" t="inlineStr">
        <is>
          <t>&lt;http://purl.obolibrary.org/obo/UBERON_0010314&gt;</t>
        </is>
      </c>
      <c r="C6948" t="inlineStr">
        <is>
          <t>fusiform gyrus, right</t>
        </is>
      </c>
      <c r="D6948" t="inlineStr">
        <is>
          <t>&lt;http://purl.obolibrary.org/obo/HBA_4161&gt;</t>
        </is>
      </c>
    </row>
    <row r="6949">
      <c r="A6949">
        <f>HYPERLINK("https://www.ebi.ac.uk/ols/ontologies/uberon/terms?iri=http://purl.obolibrary.org/obo/UBERON_0010314","structure with developmental contribution from neural crest")</f>
        <v/>
      </c>
      <c r="B6949" t="inlineStr">
        <is>
          <t>&lt;http://purl.obolibrary.org/obo/UBERON_0010314&gt;</t>
        </is>
      </c>
      <c r="C6949" t="inlineStr">
        <is>
          <t>fusiform gyrus, right, bank of the its</t>
        </is>
      </c>
      <c r="D6949" t="inlineStr">
        <is>
          <t>&lt;http://purl.obolibrary.org/obo/HBA_4162&gt;</t>
        </is>
      </c>
    </row>
    <row r="6950">
      <c r="A6950">
        <f>HYPERLINK("https://www.ebi.ac.uk/ols/ontologies/uberon/terms?iri=http://purl.obolibrary.org/obo/UBERON_0010314","structure with developmental contribution from neural crest")</f>
        <v/>
      </c>
      <c r="B6950" t="inlineStr">
        <is>
          <t>&lt;http://purl.obolibrary.org/obo/UBERON_0010314&gt;</t>
        </is>
      </c>
      <c r="C6950" t="inlineStr">
        <is>
          <t>fusiform gyrus, right, lateral bank of gyrus</t>
        </is>
      </c>
      <c r="D6950" t="inlineStr">
        <is>
          <t>&lt;http://purl.obolibrary.org/obo/HBA_4163&gt;</t>
        </is>
      </c>
    </row>
    <row r="6951">
      <c r="A6951">
        <f>HYPERLINK("https://www.ebi.ac.uk/ols/ontologies/uberon/terms?iri=http://purl.obolibrary.org/obo/UBERON_0010314","structure with developmental contribution from neural crest")</f>
        <v/>
      </c>
      <c r="B6951" t="inlineStr">
        <is>
          <t>&lt;http://purl.obolibrary.org/obo/UBERON_0010314&gt;</t>
        </is>
      </c>
      <c r="C6951" t="inlineStr">
        <is>
          <t>fusiform gyrus, right, bank of cos</t>
        </is>
      </c>
      <c r="D6951" t="inlineStr">
        <is>
          <t>&lt;http://purl.obolibrary.org/obo/HBA_4164&gt;</t>
        </is>
      </c>
    </row>
    <row r="6952">
      <c r="A6952">
        <f>HYPERLINK("https://www.ebi.ac.uk/ols/ontologies/uberon/terms?iri=http://purl.obolibrary.org/obo/UBERON_0010314","structure with developmental contribution from neural crest")</f>
        <v/>
      </c>
      <c r="B6952" t="inlineStr">
        <is>
          <t>&lt;http://purl.obolibrary.org/obo/UBERON_0010314&gt;</t>
        </is>
      </c>
      <c r="C6952" t="inlineStr">
        <is>
          <t>Heschl's gyrus, left</t>
        </is>
      </c>
      <c r="D6952" t="inlineStr">
        <is>
          <t>&lt;http://purl.obolibrary.org/obo/HBA_4166&gt;</t>
        </is>
      </c>
    </row>
    <row r="6953">
      <c r="A6953">
        <f>HYPERLINK("https://www.ebi.ac.uk/ols/ontologies/uberon/terms?iri=http://purl.obolibrary.org/obo/UBERON_0010314","structure with developmental contribution from neural crest")</f>
        <v/>
      </c>
      <c r="B6953" t="inlineStr">
        <is>
          <t>&lt;http://purl.obolibrary.org/obo/UBERON_0010314&gt;</t>
        </is>
      </c>
      <c r="C6953" t="inlineStr">
        <is>
          <t>Heschl's gyrus, right</t>
        </is>
      </c>
      <c r="D6953" t="inlineStr">
        <is>
          <t>&lt;http://purl.obolibrary.org/obo/HBA_4167&gt;</t>
        </is>
      </c>
    </row>
    <row r="6954">
      <c r="A6954">
        <f>HYPERLINK("https://www.ebi.ac.uk/ols/ontologies/uberon/terms?iri=http://purl.obolibrary.org/obo/UBERON_0010314","structure with developmental contribution from neural crest")</f>
        <v/>
      </c>
      <c r="B6954" t="inlineStr">
        <is>
          <t>&lt;http://purl.obolibrary.org/obo/UBERON_0010314&gt;</t>
        </is>
      </c>
      <c r="C6954" t="inlineStr">
        <is>
          <t>transverse gyri</t>
        </is>
      </c>
      <c r="D6954" t="inlineStr">
        <is>
          <t>&lt;http://purl.obolibrary.org/obo/HBA_4168&gt;</t>
        </is>
      </c>
    </row>
    <row r="6955">
      <c r="A6955">
        <f>HYPERLINK("https://www.ebi.ac.uk/ols/ontologies/uberon/terms?iri=http://purl.obolibrary.org/obo/UBERON_0010314","structure with developmental contribution from neural crest")</f>
        <v/>
      </c>
      <c r="B6955" t="inlineStr">
        <is>
          <t>&lt;http://purl.obolibrary.org/obo/UBERON_0010314&gt;</t>
        </is>
      </c>
      <c r="C6955" t="inlineStr">
        <is>
          <t>transverse gyri, left</t>
        </is>
      </c>
      <c r="D6955" t="inlineStr">
        <is>
          <t>&lt;http://purl.obolibrary.org/obo/HBA_4169&gt;</t>
        </is>
      </c>
    </row>
    <row r="6956">
      <c r="A6956">
        <f>HYPERLINK("https://www.ebi.ac.uk/ols/ontologies/uberon/terms?iri=http://purl.obolibrary.org/obo/UBERON_0010314","structure with developmental contribution from neural crest")</f>
        <v/>
      </c>
      <c r="B6956" t="inlineStr">
        <is>
          <t>&lt;http://purl.obolibrary.org/obo/UBERON_0010314&gt;</t>
        </is>
      </c>
      <c r="C6956" t="inlineStr">
        <is>
          <t>transverse gyri, right</t>
        </is>
      </c>
      <c r="D6956" t="inlineStr">
        <is>
          <t>&lt;http://purl.obolibrary.org/obo/HBA_4170&gt;</t>
        </is>
      </c>
    </row>
    <row r="6957">
      <c r="A6957">
        <f>HYPERLINK("https://www.ebi.ac.uk/ols/ontologies/uberon/terms?iri=http://purl.obolibrary.org/obo/UBERON_0010314","structure with developmental contribution from neural crest")</f>
        <v/>
      </c>
      <c r="B6957" t="inlineStr">
        <is>
          <t>&lt;http://purl.obolibrary.org/obo/UBERON_0010314&gt;</t>
        </is>
      </c>
      <c r="C6957" t="inlineStr">
        <is>
          <t>planum temporale, left</t>
        </is>
      </c>
      <c r="D6957" t="inlineStr">
        <is>
          <t>&lt;http://purl.obolibrary.org/obo/HBA_4172&gt;</t>
        </is>
      </c>
    </row>
    <row r="6958">
      <c r="A6958">
        <f>HYPERLINK("https://www.ebi.ac.uk/ols/ontologies/uberon/terms?iri=http://purl.obolibrary.org/obo/UBERON_0010314","structure with developmental contribution from neural crest")</f>
        <v/>
      </c>
      <c r="B6958" t="inlineStr">
        <is>
          <t>&lt;http://purl.obolibrary.org/obo/UBERON_0010314&gt;</t>
        </is>
      </c>
      <c r="C6958" t="inlineStr">
        <is>
          <t>planum temporale, right</t>
        </is>
      </c>
      <c r="D6958" t="inlineStr">
        <is>
          <t>&lt;http://purl.obolibrary.org/obo/HBA_4173&gt;</t>
        </is>
      </c>
    </row>
    <row r="6959">
      <c r="A6959">
        <f>HYPERLINK("https://www.ebi.ac.uk/ols/ontologies/uberon/terms?iri=http://purl.obolibrary.org/obo/UBERON_0010314","structure with developmental contribution from neural crest")</f>
        <v/>
      </c>
      <c r="B6959" t="inlineStr">
        <is>
          <t>&lt;http://purl.obolibrary.org/obo/UBERON_0010314&gt;</t>
        </is>
      </c>
      <c r="C6959" t="inlineStr">
        <is>
          <t>temporal pole, left</t>
        </is>
      </c>
      <c r="D6959" t="inlineStr">
        <is>
          <t>&lt;http://purl.obolibrary.org/obo/HBA_4175&gt;</t>
        </is>
      </c>
    </row>
    <row r="6960">
      <c r="A6960">
        <f>HYPERLINK("https://www.ebi.ac.uk/ols/ontologies/uberon/terms?iri=http://purl.obolibrary.org/obo/UBERON_0010314","structure with developmental contribution from neural crest")</f>
        <v/>
      </c>
      <c r="B6960" t="inlineStr">
        <is>
          <t>&lt;http://purl.obolibrary.org/obo/UBERON_0010314&gt;</t>
        </is>
      </c>
      <c r="C6960" t="inlineStr">
        <is>
          <t>temporal pole, right</t>
        </is>
      </c>
      <c r="D6960" t="inlineStr">
        <is>
          <t>&lt;http://purl.obolibrary.org/obo/HBA_4176&gt;</t>
        </is>
      </c>
    </row>
    <row r="6961">
      <c r="A6961">
        <f>HYPERLINK("https://www.ebi.ac.uk/ols/ontologies/uberon/terms?iri=http://purl.obolibrary.org/obo/UBERON_0010314","structure with developmental contribution from neural crest")</f>
        <v/>
      </c>
      <c r="B6961" t="inlineStr">
        <is>
          <t>&lt;http://purl.obolibrary.org/obo/UBERON_0010314&gt;</t>
        </is>
      </c>
      <c r="C6961" t="inlineStr">
        <is>
          <t>planum polare, left</t>
        </is>
      </c>
      <c r="D6961" t="inlineStr">
        <is>
          <t>&lt;http://purl.obolibrary.org/obo/HBA_4178&gt;</t>
        </is>
      </c>
    </row>
    <row r="6962">
      <c r="A6962">
        <f>HYPERLINK("https://www.ebi.ac.uk/ols/ontologies/uberon/terms?iri=http://purl.obolibrary.org/obo/UBERON_0010314","structure with developmental contribution from neural crest")</f>
        <v/>
      </c>
      <c r="B6962" t="inlineStr">
        <is>
          <t>&lt;http://purl.obolibrary.org/obo/UBERON_0010314&gt;</t>
        </is>
      </c>
      <c r="C6962" t="inlineStr">
        <is>
          <t>planum polare, right</t>
        </is>
      </c>
      <c r="D6962" t="inlineStr">
        <is>
          <t>&lt;http://purl.obolibrary.org/obo/HBA_4179&gt;</t>
        </is>
      </c>
    </row>
    <row r="6963">
      <c r="A6963">
        <f>HYPERLINK("https://www.ebi.ac.uk/ols/ontologies/uberon/terms?iri=http://purl.obolibrary.org/obo/UBERON_0010314","structure with developmental contribution from neural crest")</f>
        <v/>
      </c>
      <c r="B6963" t="inlineStr">
        <is>
          <t>&lt;http://purl.obolibrary.org/obo/UBERON_0010314&gt;</t>
        </is>
      </c>
      <c r="C6963" t="inlineStr">
        <is>
          <t>occipital pole, left</t>
        </is>
      </c>
      <c r="D6963" t="inlineStr">
        <is>
          <t>&lt;http://purl.obolibrary.org/obo/HBA_4182&gt;</t>
        </is>
      </c>
    </row>
    <row r="6964">
      <c r="A6964">
        <f>HYPERLINK("https://www.ebi.ac.uk/ols/ontologies/uberon/terms?iri=http://purl.obolibrary.org/obo/UBERON_0010314","structure with developmental contribution from neural crest")</f>
        <v/>
      </c>
      <c r="B6964" t="inlineStr">
        <is>
          <t>&lt;http://purl.obolibrary.org/obo/UBERON_0010314&gt;</t>
        </is>
      </c>
      <c r="C6964" t="inlineStr">
        <is>
          <t>occipital pole, right</t>
        </is>
      </c>
      <c r="D6964" t="inlineStr">
        <is>
          <t>&lt;http://purl.obolibrary.org/obo/HBA_4183&gt;</t>
        </is>
      </c>
    </row>
    <row r="6965">
      <c r="A6965">
        <f>HYPERLINK("https://www.ebi.ac.uk/ols/ontologies/uberon/terms?iri=http://purl.obolibrary.org/obo/UBERON_0010314","structure with developmental contribution from neural crest")</f>
        <v/>
      </c>
      <c r="B6965" t="inlineStr">
        <is>
          <t>&lt;http://purl.obolibrary.org/obo/UBERON_0010314&gt;</t>
        </is>
      </c>
      <c r="C6965" t="inlineStr">
        <is>
          <t>cuneus, left</t>
        </is>
      </c>
      <c r="D6965" t="inlineStr">
        <is>
          <t>&lt;http://purl.obolibrary.org/obo/HBA_4185&gt;</t>
        </is>
      </c>
    </row>
    <row r="6966">
      <c r="A6966">
        <f>HYPERLINK("https://www.ebi.ac.uk/ols/ontologies/uberon/terms?iri=http://purl.obolibrary.org/obo/UBERON_0010314","structure with developmental contribution from neural crest")</f>
        <v/>
      </c>
      <c r="B6966" t="inlineStr">
        <is>
          <t>&lt;http://purl.obolibrary.org/obo/UBERON_0010314&gt;</t>
        </is>
      </c>
      <c r="C6966" t="inlineStr">
        <is>
          <t>cuneus, left, peristriate</t>
        </is>
      </c>
      <c r="D6966" t="inlineStr">
        <is>
          <t>&lt;http://purl.obolibrary.org/obo/HBA_4186&gt;</t>
        </is>
      </c>
    </row>
    <row r="6967">
      <c r="A6967">
        <f>HYPERLINK("https://www.ebi.ac.uk/ols/ontologies/uberon/terms?iri=http://purl.obolibrary.org/obo/UBERON_0010314","structure with developmental contribution from neural crest")</f>
        <v/>
      </c>
      <c r="B6967" t="inlineStr">
        <is>
          <t>&lt;http://purl.obolibrary.org/obo/UBERON_0010314&gt;</t>
        </is>
      </c>
      <c r="C6967" t="inlineStr">
        <is>
          <t>cuneus, left, striate</t>
        </is>
      </c>
      <c r="D6967" t="inlineStr">
        <is>
          <t>&lt;http://purl.obolibrary.org/obo/HBA_4187&gt;</t>
        </is>
      </c>
    </row>
    <row r="6968">
      <c r="A6968">
        <f>HYPERLINK("https://www.ebi.ac.uk/ols/ontologies/uberon/terms?iri=http://purl.obolibrary.org/obo/UBERON_0010314","structure with developmental contribution from neural crest")</f>
        <v/>
      </c>
      <c r="B6968" t="inlineStr">
        <is>
          <t>&lt;http://purl.obolibrary.org/obo/UBERON_0010314&gt;</t>
        </is>
      </c>
      <c r="C6968" t="inlineStr">
        <is>
          <t>cuneus, right</t>
        </is>
      </c>
      <c r="D6968" t="inlineStr">
        <is>
          <t>&lt;http://purl.obolibrary.org/obo/HBA_4188&gt;</t>
        </is>
      </c>
    </row>
    <row r="6969">
      <c r="A6969">
        <f>HYPERLINK("https://www.ebi.ac.uk/ols/ontologies/uberon/terms?iri=http://purl.obolibrary.org/obo/UBERON_0010314","structure with developmental contribution from neural crest")</f>
        <v/>
      </c>
      <c r="B6969" t="inlineStr">
        <is>
          <t>&lt;http://purl.obolibrary.org/obo/UBERON_0010314&gt;</t>
        </is>
      </c>
      <c r="C6969" t="inlineStr">
        <is>
          <t>cuneus, right, peristriate</t>
        </is>
      </c>
      <c r="D6969" t="inlineStr">
        <is>
          <t>&lt;http://purl.obolibrary.org/obo/HBA_4189&gt;</t>
        </is>
      </c>
    </row>
    <row r="6970">
      <c r="A6970">
        <f>HYPERLINK("https://www.ebi.ac.uk/ols/ontologies/uberon/terms?iri=http://purl.obolibrary.org/obo/UBERON_0010314","structure with developmental contribution from neural crest")</f>
        <v/>
      </c>
      <c r="B6970" t="inlineStr">
        <is>
          <t>&lt;http://purl.obolibrary.org/obo/UBERON_0010314&gt;</t>
        </is>
      </c>
      <c r="C6970" t="inlineStr">
        <is>
          <t>cuneus, right, striate</t>
        </is>
      </c>
      <c r="D6970" t="inlineStr">
        <is>
          <t>&lt;http://purl.obolibrary.org/obo/HBA_4190&gt;</t>
        </is>
      </c>
    </row>
    <row r="6971">
      <c r="A6971">
        <f>HYPERLINK("https://www.ebi.ac.uk/ols/ontologies/uberon/terms?iri=http://purl.obolibrary.org/obo/UBERON_0010314","structure with developmental contribution from neural crest")</f>
        <v/>
      </c>
      <c r="B6971" t="inlineStr">
        <is>
          <t>&lt;http://purl.obolibrary.org/obo/UBERON_0010314&gt;</t>
        </is>
      </c>
      <c r="C6971" t="inlineStr">
        <is>
          <t>lingual gyrus, left</t>
        </is>
      </c>
      <c r="D6971" t="inlineStr">
        <is>
          <t>&lt;http://purl.obolibrary.org/obo/HBA_4192&gt;</t>
        </is>
      </c>
    </row>
    <row r="6972">
      <c r="A6972">
        <f>HYPERLINK("https://www.ebi.ac.uk/ols/ontologies/uberon/terms?iri=http://purl.obolibrary.org/obo/UBERON_0010314","structure with developmental contribution from neural crest")</f>
        <v/>
      </c>
      <c r="B6972" t="inlineStr">
        <is>
          <t>&lt;http://purl.obolibrary.org/obo/UBERON_0010314&gt;</t>
        </is>
      </c>
      <c r="C6972" t="inlineStr">
        <is>
          <t>lingual gyrus, left, peristriate</t>
        </is>
      </c>
      <c r="D6972" t="inlineStr">
        <is>
          <t>&lt;http://purl.obolibrary.org/obo/HBA_4193&gt;</t>
        </is>
      </c>
    </row>
    <row r="6973">
      <c r="A6973">
        <f>HYPERLINK("https://www.ebi.ac.uk/ols/ontologies/uberon/terms?iri=http://purl.obolibrary.org/obo/UBERON_0010314","structure with developmental contribution from neural crest")</f>
        <v/>
      </c>
      <c r="B6973" t="inlineStr">
        <is>
          <t>&lt;http://purl.obolibrary.org/obo/UBERON_0010314&gt;</t>
        </is>
      </c>
      <c r="C6973" t="inlineStr">
        <is>
          <t>lingual gyrus, left, striate</t>
        </is>
      </c>
      <c r="D6973" t="inlineStr">
        <is>
          <t>&lt;http://purl.obolibrary.org/obo/HBA_4194&gt;</t>
        </is>
      </c>
    </row>
    <row r="6974">
      <c r="A6974">
        <f>HYPERLINK("https://www.ebi.ac.uk/ols/ontologies/uberon/terms?iri=http://purl.obolibrary.org/obo/UBERON_0010314","structure with developmental contribution from neural crest")</f>
        <v/>
      </c>
      <c r="B6974" t="inlineStr">
        <is>
          <t>&lt;http://purl.obolibrary.org/obo/UBERON_0010314&gt;</t>
        </is>
      </c>
      <c r="C6974" t="inlineStr">
        <is>
          <t>lingual gyrus, right</t>
        </is>
      </c>
      <c r="D6974" t="inlineStr">
        <is>
          <t>&lt;http://purl.obolibrary.org/obo/HBA_4195&gt;</t>
        </is>
      </c>
    </row>
    <row r="6975">
      <c r="A6975">
        <f>HYPERLINK("https://www.ebi.ac.uk/ols/ontologies/uberon/terms?iri=http://purl.obolibrary.org/obo/UBERON_0010314","structure with developmental contribution from neural crest")</f>
        <v/>
      </c>
      <c r="B6975" t="inlineStr">
        <is>
          <t>&lt;http://purl.obolibrary.org/obo/UBERON_0010314&gt;</t>
        </is>
      </c>
      <c r="C6975" t="inlineStr">
        <is>
          <t>lingual gyrus, right, peristriate</t>
        </is>
      </c>
      <c r="D6975" t="inlineStr">
        <is>
          <t>&lt;http://purl.obolibrary.org/obo/HBA_4196&gt;</t>
        </is>
      </c>
    </row>
    <row r="6976">
      <c r="A6976">
        <f>HYPERLINK("https://www.ebi.ac.uk/ols/ontologies/uberon/terms?iri=http://purl.obolibrary.org/obo/UBERON_0010314","structure with developmental contribution from neural crest")</f>
        <v/>
      </c>
      <c r="B6976" t="inlineStr">
        <is>
          <t>&lt;http://purl.obolibrary.org/obo/UBERON_0010314&gt;</t>
        </is>
      </c>
      <c r="C6976" t="inlineStr">
        <is>
          <t>lingual gyrus, right, striate</t>
        </is>
      </c>
      <c r="D6976" t="inlineStr">
        <is>
          <t>&lt;http://purl.obolibrary.org/obo/HBA_4197&gt;</t>
        </is>
      </c>
    </row>
    <row r="6977">
      <c r="A6977">
        <f>HYPERLINK("https://www.ebi.ac.uk/ols/ontologies/uberon/terms?iri=http://purl.obolibrary.org/obo/UBERON_0010314","structure with developmental contribution from neural crest")</f>
        <v/>
      </c>
      <c r="B6977" t="inlineStr">
        <is>
          <t>&lt;http://purl.obolibrary.org/obo/UBERON_0010314&gt;</t>
        </is>
      </c>
      <c r="C6977" t="inlineStr">
        <is>
          <t>occipito-temporal gyrus</t>
        </is>
      </c>
      <c r="D6977" t="inlineStr">
        <is>
          <t>&lt;http://purl.obolibrary.org/obo/HBA_4198&gt;</t>
        </is>
      </c>
    </row>
    <row r="6978">
      <c r="A6978">
        <f>HYPERLINK("https://www.ebi.ac.uk/ols/ontologies/uberon/terms?iri=http://purl.obolibrary.org/obo/UBERON_0010314","structure with developmental contribution from neural crest")</f>
        <v/>
      </c>
      <c r="B6978" t="inlineStr">
        <is>
          <t>&lt;http://purl.obolibrary.org/obo/UBERON_0010314&gt;</t>
        </is>
      </c>
      <c r="C6978" t="inlineStr">
        <is>
          <t>occipito-temporal gyrus, left</t>
        </is>
      </c>
      <c r="D6978" t="inlineStr">
        <is>
          <t>&lt;http://purl.obolibrary.org/obo/HBA_4199&gt;</t>
        </is>
      </c>
    </row>
    <row r="6979">
      <c r="A6979">
        <f>HYPERLINK("https://www.ebi.ac.uk/ols/ontologies/uberon/terms?iri=http://purl.obolibrary.org/obo/UBERON_0010314","structure with developmental contribution from neural crest")</f>
        <v/>
      </c>
      <c r="B6979" t="inlineStr">
        <is>
          <t>&lt;http://purl.obolibrary.org/obo/UBERON_0010314&gt;</t>
        </is>
      </c>
      <c r="C6979" t="inlineStr">
        <is>
          <t>occipito-temporal gyrus, left, superior bank of gyrus</t>
        </is>
      </c>
      <c r="D6979" t="inlineStr">
        <is>
          <t>&lt;http://purl.obolibrary.org/obo/HBA_4200&gt;</t>
        </is>
      </c>
    </row>
    <row r="6980">
      <c r="A6980">
        <f>HYPERLINK("https://www.ebi.ac.uk/ols/ontologies/uberon/terms?iri=http://purl.obolibrary.org/obo/UBERON_0010314","structure with developmental contribution from neural crest")</f>
        <v/>
      </c>
      <c r="B6980" t="inlineStr">
        <is>
          <t>&lt;http://purl.obolibrary.org/obo/UBERON_0010314&gt;</t>
        </is>
      </c>
      <c r="C6980" t="inlineStr">
        <is>
          <t>occipito-temporal gyrus, left, inferior bank of gyrus</t>
        </is>
      </c>
      <c r="D6980" t="inlineStr">
        <is>
          <t>&lt;http://purl.obolibrary.org/obo/HBA_4201&gt;</t>
        </is>
      </c>
    </row>
    <row r="6981">
      <c r="A6981">
        <f>HYPERLINK("https://www.ebi.ac.uk/ols/ontologies/uberon/terms?iri=http://purl.obolibrary.org/obo/UBERON_0010314","structure with developmental contribution from neural crest")</f>
        <v/>
      </c>
      <c r="B6981" t="inlineStr">
        <is>
          <t>&lt;http://purl.obolibrary.org/obo/UBERON_0010314&gt;</t>
        </is>
      </c>
      <c r="C6981" t="inlineStr">
        <is>
          <t>occipito-temporal gyrus, right</t>
        </is>
      </c>
      <c r="D6981" t="inlineStr">
        <is>
          <t>&lt;http://purl.obolibrary.org/obo/HBA_4202&gt;</t>
        </is>
      </c>
    </row>
    <row r="6982">
      <c r="A6982">
        <f>HYPERLINK("https://www.ebi.ac.uk/ols/ontologies/uberon/terms?iri=http://purl.obolibrary.org/obo/UBERON_0010314","structure with developmental contribution from neural crest")</f>
        <v/>
      </c>
      <c r="B6982" t="inlineStr">
        <is>
          <t>&lt;http://purl.obolibrary.org/obo/UBERON_0010314&gt;</t>
        </is>
      </c>
      <c r="C6982" t="inlineStr">
        <is>
          <t>occipito-temporal gyrus, right, superior bank of gyrus</t>
        </is>
      </c>
      <c r="D6982" t="inlineStr">
        <is>
          <t>&lt;http://purl.obolibrary.org/obo/HBA_4203&gt;</t>
        </is>
      </c>
    </row>
    <row r="6983">
      <c r="A6983">
        <f>HYPERLINK("https://www.ebi.ac.uk/ols/ontologies/uberon/terms?iri=http://purl.obolibrary.org/obo/UBERON_0010314","structure with developmental contribution from neural crest")</f>
        <v/>
      </c>
      <c r="B6983" t="inlineStr">
        <is>
          <t>&lt;http://purl.obolibrary.org/obo/UBERON_0010314&gt;</t>
        </is>
      </c>
      <c r="C6983" t="inlineStr">
        <is>
          <t>occipito-temporal gyrus, right, inferior bank of gyrus</t>
        </is>
      </c>
      <c r="D6983" t="inlineStr">
        <is>
          <t>&lt;http://purl.obolibrary.org/obo/HBA_4204&gt;</t>
        </is>
      </c>
    </row>
    <row r="6984">
      <c r="A6984">
        <f>HYPERLINK("https://www.ebi.ac.uk/ols/ontologies/uberon/terms?iri=http://purl.obolibrary.org/obo/UBERON_0010314","structure with developmental contribution from neural crest")</f>
        <v/>
      </c>
      <c r="B6984" t="inlineStr">
        <is>
          <t>&lt;http://purl.obolibrary.org/obo/UBERON_0010314&gt;</t>
        </is>
      </c>
      <c r="C6984" t="inlineStr">
        <is>
          <t>inferior occipital gyrus, left</t>
        </is>
      </c>
      <c r="D6984" t="inlineStr">
        <is>
          <t>&lt;http://purl.obolibrary.org/obo/HBA_4206&gt;</t>
        </is>
      </c>
    </row>
    <row r="6985">
      <c r="A6985">
        <f>HYPERLINK("https://www.ebi.ac.uk/ols/ontologies/uberon/terms?iri=http://purl.obolibrary.org/obo/UBERON_0010314","structure with developmental contribution from neural crest")</f>
        <v/>
      </c>
      <c r="B6985" t="inlineStr">
        <is>
          <t>&lt;http://purl.obolibrary.org/obo/UBERON_0010314&gt;</t>
        </is>
      </c>
      <c r="C6985" t="inlineStr">
        <is>
          <t>inferior occipital gyrus, left, superior bank of gyrus</t>
        </is>
      </c>
      <c r="D6985" t="inlineStr">
        <is>
          <t>&lt;http://purl.obolibrary.org/obo/HBA_4207&gt;</t>
        </is>
      </c>
    </row>
    <row r="6986">
      <c r="A6986">
        <f>HYPERLINK("https://www.ebi.ac.uk/ols/ontologies/uberon/terms?iri=http://purl.obolibrary.org/obo/UBERON_0010314","structure with developmental contribution from neural crest")</f>
        <v/>
      </c>
      <c r="B6986" t="inlineStr">
        <is>
          <t>&lt;http://purl.obolibrary.org/obo/UBERON_0010314&gt;</t>
        </is>
      </c>
      <c r="C6986" t="inlineStr">
        <is>
          <t>inferior occipital gyrus, left, inferior bank of gyrus</t>
        </is>
      </c>
      <c r="D6986" t="inlineStr">
        <is>
          <t>&lt;http://purl.obolibrary.org/obo/HBA_4208&gt;</t>
        </is>
      </c>
    </row>
    <row r="6987">
      <c r="A6987">
        <f>HYPERLINK("https://www.ebi.ac.uk/ols/ontologies/uberon/terms?iri=http://purl.obolibrary.org/obo/UBERON_0010314","structure with developmental contribution from neural crest")</f>
        <v/>
      </c>
      <c r="B6987" t="inlineStr">
        <is>
          <t>&lt;http://purl.obolibrary.org/obo/UBERON_0010314&gt;</t>
        </is>
      </c>
      <c r="C6987" t="inlineStr">
        <is>
          <t>inferior occipital gyrus, right</t>
        </is>
      </c>
      <c r="D6987" t="inlineStr">
        <is>
          <t>&lt;http://purl.obolibrary.org/obo/HBA_4209&gt;</t>
        </is>
      </c>
    </row>
    <row r="6988">
      <c r="A6988">
        <f>HYPERLINK("https://www.ebi.ac.uk/ols/ontologies/uberon/terms?iri=http://purl.obolibrary.org/obo/UBERON_0010314","structure with developmental contribution from neural crest")</f>
        <v/>
      </c>
      <c r="B6988" t="inlineStr">
        <is>
          <t>&lt;http://purl.obolibrary.org/obo/UBERON_0010314&gt;</t>
        </is>
      </c>
      <c r="C6988" t="inlineStr">
        <is>
          <t>inferior occipital gyrus, right, superior bank of gyrus</t>
        </is>
      </c>
      <c r="D6988" t="inlineStr">
        <is>
          <t>&lt;http://purl.obolibrary.org/obo/HBA_4210&gt;</t>
        </is>
      </c>
    </row>
    <row r="6989">
      <c r="A6989">
        <f>HYPERLINK("https://www.ebi.ac.uk/ols/ontologies/uberon/terms?iri=http://purl.obolibrary.org/obo/UBERON_0010314","structure with developmental contribution from neural crest")</f>
        <v/>
      </c>
      <c r="B6989" t="inlineStr">
        <is>
          <t>&lt;http://purl.obolibrary.org/obo/UBERON_0010314&gt;</t>
        </is>
      </c>
      <c r="C6989" t="inlineStr">
        <is>
          <t>inferior occipital gyrus, right, inferior bank of gyrus</t>
        </is>
      </c>
      <c r="D6989" t="inlineStr">
        <is>
          <t>&lt;http://purl.obolibrary.org/obo/HBA_4211&gt;</t>
        </is>
      </c>
    </row>
    <row r="6990">
      <c r="A6990">
        <f>HYPERLINK("https://www.ebi.ac.uk/ols/ontologies/uberon/terms?iri=http://purl.obolibrary.org/obo/UBERON_0010314","structure with developmental contribution from neural crest")</f>
        <v/>
      </c>
      <c r="B6990" t="inlineStr">
        <is>
          <t>&lt;http://purl.obolibrary.org/obo/UBERON_0010314&gt;</t>
        </is>
      </c>
      <c r="C6990" t="inlineStr">
        <is>
          <t>superior occipital gyrus, left</t>
        </is>
      </c>
      <c r="D6990" t="inlineStr">
        <is>
          <t>&lt;http://purl.obolibrary.org/obo/HBA_4213&gt;</t>
        </is>
      </c>
    </row>
    <row r="6991">
      <c r="A6991">
        <f>HYPERLINK("https://www.ebi.ac.uk/ols/ontologies/uberon/terms?iri=http://purl.obolibrary.org/obo/UBERON_0010314","structure with developmental contribution from neural crest")</f>
        <v/>
      </c>
      <c r="B6991" t="inlineStr">
        <is>
          <t>&lt;http://purl.obolibrary.org/obo/UBERON_0010314&gt;</t>
        </is>
      </c>
      <c r="C6991" t="inlineStr">
        <is>
          <t>superior occipital gyrus, left, superior bank of gyrus</t>
        </is>
      </c>
      <c r="D6991" t="inlineStr">
        <is>
          <t>&lt;http://purl.obolibrary.org/obo/HBA_4214&gt;</t>
        </is>
      </c>
    </row>
    <row r="6992">
      <c r="A6992">
        <f>HYPERLINK("https://www.ebi.ac.uk/ols/ontologies/uberon/terms?iri=http://purl.obolibrary.org/obo/UBERON_0010314","structure with developmental contribution from neural crest")</f>
        <v/>
      </c>
      <c r="B6992" t="inlineStr">
        <is>
          <t>&lt;http://purl.obolibrary.org/obo/UBERON_0010314&gt;</t>
        </is>
      </c>
      <c r="C6992" t="inlineStr">
        <is>
          <t>superior occipital gyrus, left, inferior bank of gyrus</t>
        </is>
      </c>
      <c r="D6992" t="inlineStr">
        <is>
          <t>&lt;http://purl.obolibrary.org/obo/HBA_4215&gt;</t>
        </is>
      </c>
    </row>
    <row r="6993">
      <c r="A6993">
        <f>HYPERLINK("https://www.ebi.ac.uk/ols/ontologies/uberon/terms?iri=http://purl.obolibrary.org/obo/UBERON_0010314","structure with developmental contribution from neural crest")</f>
        <v/>
      </c>
      <c r="B6993" t="inlineStr">
        <is>
          <t>&lt;http://purl.obolibrary.org/obo/UBERON_0010314&gt;</t>
        </is>
      </c>
      <c r="C6993" t="inlineStr">
        <is>
          <t>superior occipital gyrus, right</t>
        </is>
      </c>
      <c r="D6993" t="inlineStr">
        <is>
          <t>&lt;http://purl.obolibrary.org/obo/HBA_4216&gt;</t>
        </is>
      </c>
    </row>
    <row r="6994">
      <c r="A6994">
        <f>HYPERLINK("https://www.ebi.ac.uk/ols/ontologies/uberon/terms?iri=http://purl.obolibrary.org/obo/UBERON_0010314","structure with developmental contribution from neural crest")</f>
        <v/>
      </c>
      <c r="B6994" t="inlineStr">
        <is>
          <t>&lt;http://purl.obolibrary.org/obo/UBERON_0010314&gt;</t>
        </is>
      </c>
      <c r="C6994" t="inlineStr">
        <is>
          <t>superior occipital gyrus, right, superior bank of gyrus</t>
        </is>
      </c>
      <c r="D6994" t="inlineStr">
        <is>
          <t>&lt;http://purl.obolibrary.org/obo/HBA_4217&gt;</t>
        </is>
      </c>
    </row>
    <row r="6995">
      <c r="A6995">
        <f>HYPERLINK("https://www.ebi.ac.uk/ols/ontologies/uberon/terms?iri=http://purl.obolibrary.org/obo/UBERON_0010314","structure with developmental contribution from neural crest")</f>
        <v/>
      </c>
      <c r="B6995" t="inlineStr">
        <is>
          <t>&lt;http://purl.obolibrary.org/obo/UBERON_0010314&gt;</t>
        </is>
      </c>
      <c r="C6995" t="inlineStr">
        <is>
          <t>superior occipital gyrus, right, inferior bank of gyrus</t>
        </is>
      </c>
      <c r="D6995" t="inlineStr">
        <is>
          <t>&lt;http://purl.obolibrary.org/obo/HBA_4218&gt;</t>
        </is>
      </c>
    </row>
    <row r="6996">
      <c r="A6996">
        <f>HYPERLINK("https://www.ebi.ac.uk/ols/ontologies/uberon/terms?iri=http://purl.obolibrary.org/obo/UBERON_0010314","structure with developmental contribution from neural crest")</f>
        <v/>
      </c>
      <c r="B6996" t="inlineStr">
        <is>
          <t>&lt;http://purl.obolibrary.org/obo/UBERON_0010314&gt;</t>
        </is>
      </c>
      <c r="C6996" t="inlineStr">
        <is>
          <t>cingulate gyrus, frontal part</t>
        </is>
      </c>
      <c r="D6996" t="inlineStr">
        <is>
          <t>&lt;http://purl.obolibrary.org/obo/HBA_4221&gt;</t>
        </is>
      </c>
    </row>
    <row r="6997">
      <c r="A6997">
        <f>HYPERLINK("https://www.ebi.ac.uk/ols/ontologies/uberon/terms?iri=http://purl.obolibrary.org/obo/UBERON_0010314","structure with developmental contribution from neural crest")</f>
        <v/>
      </c>
      <c r="B6997" t="inlineStr">
        <is>
          <t>&lt;http://purl.obolibrary.org/obo/UBERON_0010314&gt;</t>
        </is>
      </c>
      <c r="C6997" t="inlineStr">
        <is>
          <t>cingulate gyrus, frontal part, left</t>
        </is>
      </c>
      <c r="D6997" t="inlineStr">
        <is>
          <t>&lt;http://purl.obolibrary.org/obo/HBA_4222&gt;</t>
        </is>
      </c>
    </row>
    <row r="6998">
      <c r="A6998">
        <f>HYPERLINK("https://www.ebi.ac.uk/ols/ontologies/uberon/terms?iri=http://purl.obolibrary.org/obo/UBERON_0010314","structure with developmental contribution from neural crest")</f>
        <v/>
      </c>
      <c r="B6998" t="inlineStr">
        <is>
          <t>&lt;http://purl.obolibrary.org/obo/UBERON_0010314&gt;</t>
        </is>
      </c>
      <c r="C6998" t="inlineStr">
        <is>
          <t>cingulate gyrus, frontal part, left, superior bank of gyrus</t>
        </is>
      </c>
      <c r="D6998" t="inlineStr">
        <is>
          <t>&lt;http://purl.obolibrary.org/obo/HBA_4223&gt;</t>
        </is>
      </c>
    </row>
    <row r="6999">
      <c r="A6999">
        <f>HYPERLINK("https://www.ebi.ac.uk/ols/ontologies/uberon/terms?iri=http://purl.obolibrary.org/obo/UBERON_0010314","structure with developmental contribution from neural crest")</f>
        <v/>
      </c>
      <c r="B6999" t="inlineStr">
        <is>
          <t>&lt;http://purl.obolibrary.org/obo/UBERON_0010314&gt;</t>
        </is>
      </c>
      <c r="C6999" t="inlineStr">
        <is>
          <t>cingulate gyrus, frontal part, left, inferior bank of gyrus</t>
        </is>
      </c>
      <c r="D6999" t="inlineStr">
        <is>
          <t>&lt;http://purl.obolibrary.org/obo/HBA_4224&gt;</t>
        </is>
      </c>
    </row>
    <row r="7000">
      <c r="A7000">
        <f>HYPERLINK("https://www.ebi.ac.uk/ols/ontologies/uberon/terms?iri=http://purl.obolibrary.org/obo/UBERON_0010314","structure with developmental contribution from neural crest")</f>
        <v/>
      </c>
      <c r="B7000" t="inlineStr">
        <is>
          <t>&lt;http://purl.obolibrary.org/obo/UBERON_0010314&gt;</t>
        </is>
      </c>
      <c r="C7000" t="inlineStr">
        <is>
          <t>cingulate gyrus, frontal part, right</t>
        </is>
      </c>
      <c r="D7000" t="inlineStr">
        <is>
          <t>&lt;http://purl.obolibrary.org/obo/HBA_4225&gt;</t>
        </is>
      </c>
    </row>
    <row r="7001">
      <c r="A7001">
        <f>HYPERLINK("https://www.ebi.ac.uk/ols/ontologies/uberon/terms?iri=http://purl.obolibrary.org/obo/UBERON_0010314","structure with developmental contribution from neural crest")</f>
        <v/>
      </c>
      <c r="B7001" t="inlineStr">
        <is>
          <t>&lt;http://purl.obolibrary.org/obo/UBERON_0010314&gt;</t>
        </is>
      </c>
      <c r="C7001" t="inlineStr">
        <is>
          <t>cingulate gyrus, frontal part, right, superior bank of gyrus</t>
        </is>
      </c>
      <c r="D7001" t="inlineStr">
        <is>
          <t>&lt;http://purl.obolibrary.org/obo/HBA_4226&gt;</t>
        </is>
      </c>
    </row>
    <row r="7002">
      <c r="A7002">
        <f>HYPERLINK("https://www.ebi.ac.uk/ols/ontologies/uberon/terms?iri=http://purl.obolibrary.org/obo/UBERON_0010314","structure with developmental contribution from neural crest")</f>
        <v/>
      </c>
      <c r="B7002" t="inlineStr">
        <is>
          <t>&lt;http://purl.obolibrary.org/obo/UBERON_0010314&gt;</t>
        </is>
      </c>
      <c r="C7002" t="inlineStr">
        <is>
          <t>cingulate gyrus, frontal part, right, inferior bank of gyrus</t>
        </is>
      </c>
      <c r="D7002" t="inlineStr">
        <is>
          <t>&lt;http://purl.obolibrary.org/obo/HBA_4227&gt;</t>
        </is>
      </c>
    </row>
    <row r="7003">
      <c r="A7003">
        <f>HYPERLINK("https://www.ebi.ac.uk/ols/ontologies/uberon/terms?iri=http://purl.obolibrary.org/obo/UBERON_0010314","structure with developmental contribution from neural crest")</f>
        <v/>
      </c>
      <c r="B7003" t="inlineStr">
        <is>
          <t>&lt;http://purl.obolibrary.org/obo/UBERON_0010314&gt;</t>
        </is>
      </c>
      <c r="C7003" t="inlineStr">
        <is>
          <t>cingulate gyrus, parietal part</t>
        </is>
      </c>
      <c r="D7003" t="inlineStr">
        <is>
          <t>&lt;http://purl.obolibrary.org/obo/HBA_4228&gt;</t>
        </is>
      </c>
    </row>
    <row r="7004">
      <c r="A7004">
        <f>HYPERLINK("https://www.ebi.ac.uk/ols/ontologies/uberon/terms?iri=http://purl.obolibrary.org/obo/UBERON_0010314","structure with developmental contribution from neural crest")</f>
        <v/>
      </c>
      <c r="B7004" t="inlineStr">
        <is>
          <t>&lt;http://purl.obolibrary.org/obo/UBERON_0010314&gt;</t>
        </is>
      </c>
      <c r="C7004" t="inlineStr">
        <is>
          <t>cingulate gyrus, parietal part, left</t>
        </is>
      </c>
      <c r="D7004" t="inlineStr">
        <is>
          <t>&lt;http://purl.obolibrary.org/obo/HBA_4229&gt;</t>
        </is>
      </c>
    </row>
    <row r="7005">
      <c r="A7005">
        <f>HYPERLINK("https://www.ebi.ac.uk/ols/ontologies/uberon/terms?iri=http://purl.obolibrary.org/obo/UBERON_0010314","structure with developmental contribution from neural crest")</f>
        <v/>
      </c>
      <c r="B7005" t="inlineStr">
        <is>
          <t>&lt;http://purl.obolibrary.org/obo/UBERON_0010314&gt;</t>
        </is>
      </c>
      <c r="C7005" t="inlineStr">
        <is>
          <t>cingulate gyrus, parietal part, left, superior bank of gyrus</t>
        </is>
      </c>
      <c r="D7005" t="inlineStr">
        <is>
          <t>&lt;http://purl.obolibrary.org/obo/HBA_4230&gt;</t>
        </is>
      </c>
    </row>
    <row r="7006">
      <c r="A7006">
        <f>HYPERLINK("https://www.ebi.ac.uk/ols/ontologies/uberon/terms?iri=http://purl.obolibrary.org/obo/UBERON_0010314","structure with developmental contribution from neural crest")</f>
        <v/>
      </c>
      <c r="B7006" t="inlineStr">
        <is>
          <t>&lt;http://purl.obolibrary.org/obo/UBERON_0010314&gt;</t>
        </is>
      </c>
      <c r="C7006" t="inlineStr">
        <is>
          <t>cingulate gyrus, parietal part, left, inferior bank of gyrus</t>
        </is>
      </c>
      <c r="D7006" t="inlineStr">
        <is>
          <t>&lt;http://purl.obolibrary.org/obo/HBA_4231&gt;</t>
        </is>
      </c>
    </row>
    <row r="7007">
      <c r="A7007">
        <f>HYPERLINK("https://www.ebi.ac.uk/ols/ontologies/uberon/terms?iri=http://purl.obolibrary.org/obo/UBERON_0010314","structure with developmental contribution from neural crest")</f>
        <v/>
      </c>
      <c r="B7007" t="inlineStr">
        <is>
          <t>&lt;http://purl.obolibrary.org/obo/UBERON_0010314&gt;</t>
        </is>
      </c>
      <c r="C7007" t="inlineStr">
        <is>
          <t>cingulate gyrus, parietal part, right</t>
        </is>
      </c>
      <c r="D7007" t="inlineStr">
        <is>
          <t>&lt;http://purl.obolibrary.org/obo/HBA_4232&gt;</t>
        </is>
      </c>
    </row>
    <row r="7008">
      <c r="A7008">
        <f>HYPERLINK("https://www.ebi.ac.uk/ols/ontologies/uberon/terms?iri=http://purl.obolibrary.org/obo/UBERON_0010314","structure with developmental contribution from neural crest")</f>
        <v/>
      </c>
      <c r="B7008" t="inlineStr">
        <is>
          <t>&lt;http://purl.obolibrary.org/obo/UBERON_0010314&gt;</t>
        </is>
      </c>
      <c r="C7008" t="inlineStr">
        <is>
          <t>cingulate gyrus, parietal part, right, superior bank of gyrus</t>
        </is>
      </c>
      <c r="D7008" t="inlineStr">
        <is>
          <t>&lt;http://purl.obolibrary.org/obo/HBA_4233&gt;</t>
        </is>
      </c>
    </row>
    <row r="7009">
      <c r="A7009">
        <f>HYPERLINK("https://www.ebi.ac.uk/ols/ontologies/uberon/terms?iri=http://purl.obolibrary.org/obo/UBERON_0010314","structure with developmental contribution from neural crest")</f>
        <v/>
      </c>
      <c r="B7009" t="inlineStr">
        <is>
          <t>&lt;http://purl.obolibrary.org/obo/UBERON_0010314&gt;</t>
        </is>
      </c>
      <c r="C7009" t="inlineStr">
        <is>
          <t>cingulate gyrus, parietal part, right, inferior bank of gyrus</t>
        </is>
      </c>
      <c r="D7009" t="inlineStr">
        <is>
          <t>&lt;http://purl.obolibrary.org/obo/HBA_4234&gt;</t>
        </is>
      </c>
    </row>
    <row r="7010">
      <c r="A7010">
        <f>HYPERLINK("https://www.ebi.ac.uk/ols/ontologies/uberon/terms?iri=http://purl.obolibrary.org/obo/UBERON_0010314","structure with developmental contribution from neural crest")</f>
        <v/>
      </c>
      <c r="B7010" t="inlineStr">
        <is>
          <t>&lt;http://purl.obolibrary.org/obo/UBERON_0010314&gt;</t>
        </is>
      </c>
      <c r="C7010" t="inlineStr">
        <is>
          <t>cingulate gyrus, retrosplenial part</t>
        </is>
      </c>
      <c r="D7010" t="inlineStr">
        <is>
          <t>&lt;http://purl.obolibrary.org/obo/HBA_4235&gt;</t>
        </is>
      </c>
    </row>
    <row r="7011">
      <c r="A7011">
        <f>HYPERLINK("https://www.ebi.ac.uk/ols/ontologies/uberon/terms?iri=http://purl.obolibrary.org/obo/UBERON_0010314","structure with developmental contribution from neural crest")</f>
        <v/>
      </c>
      <c r="B7011" t="inlineStr">
        <is>
          <t>&lt;http://purl.obolibrary.org/obo/UBERON_0010314&gt;</t>
        </is>
      </c>
      <c r="C7011" t="inlineStr">
        <is>
          <t>cingulate gyrus, retrosplenial part, left</t>
        </is>
      </c>
      <c r="D7011" t="inlineStr">
        <is>
          <t>&lt;http://purl.obolibrary.org/obo/HBA_4236&gt;</t>
        </is>
      </c>
    </row>
    <row r="7012">
      <c r="A7012">
        <f>HYPERLINK("https://www.ebi.ac.uk/ols/ontologies/uberon/terms?iri=http://purl.obolibrary.org/obo/UBERON_0010314","structure with developmental contribution from neural crest")</f>
        <v/>
      </c>
      <c r="B7012" t="inlineStr">
        <is>
          <t>&lt;http://purl.obolibrary.org/obo/UBERON_0010314&gt;</t>
        </is>
      </c>
      <c r="C7012" t="inlineStr">
        <is>
          <t>cingulate gyrus, retrosplenial part, left, superior bank of gyrus</t>
        </is>
      </c>
      <c r="D7012" t="inlineStr">
        <is>
          <t>&lt;http://purl.obolibrary.org/obo/HBA_4237&gt;</t>
        </is>
      </c>
    </row>
    <row r="7013">
      <c r="A7013">
        <f>HYPERLINK("https://www.ebi.ac.uk/ols/ontologies/uberon/terms?iri=http://purl.obolibrary.org/obo/UBERON_0010314","structure with developmental contribution from neural crest")</f>
        <v/>
      </c>
      <c r="B7013" t="inlineStr">
        <is>
          <t>&lt;http://purl.obolibrary.org/obo/UBERON_0010314&gt;</t>
        </is>
      </c>
      <c r="C7013" t="inlineStr">
        <is>
          <t>cingulate gyrus, retrosplenial part, left, inferior bank of gyrus</t>
        </is>
      </c>
      <c r="D7013" t="inlineStr">
        <is>
          <t>&lt;http://purl.obolibrary.org/obo/HBA_4238&gt;</t>
        </is>
      </c>
    </row>
    <row r="7014">
      <c r="A7014">
        <f>HYPERLINK("https://www.ebi.ac.uk/ols/ontologies/uberon/terms?iri=http://purl.obolibrary.org/obo/UBERON_0010314","structure with developmental contribution from neural crest")</f>
        <v/>
      </c>
      <c r="B7014" t="inlineStr">
        <is>
          <t>&lt;http://purl.obolibrary.org/obo/UBERON_0010314&gt;</t>
        </is>
      </c>
      <c r="C7014" t="inlineStr">
        <is>
          <t>cingulate gyrus, retrosplenial part, right</t>
        </is>
      </c>
      <c r="D7014" t="inlineStr">
        <is>
          <t>&lt;http://purl.obolibrary.org/obo/HBA_4239&gt;</t>
        </is>
      </c>
    </row>
    <row r="7015">
      <c r="A7015">
        <f>HYPERLINK("https://www.ebi.ac.uk/ols/ontologies/uberon/terms?iri=http://purl.obolibrary.org/obo/UBERON_0010314","structure with developmental contribution from neural crest")</f>
        <v/>
      </c>
      <c r="B7015" t="inlineStr">
        <is>
          <t>&lt;http://purl.obolibrary.org/obo/UBERON_0010314&gt;</t>
        </is>
      </c>
      <c r="C7015" t="inlineStr">
        <is>
          <t>cingulate gyrus, retrosplenial part, right, superior bank of gyrus</t>
        </is>
      </c>
      <c r="D7015" t="inlineStr">
        <is>
          <t>&lt;http://purl.obolibrary.org/obo/HBA_4240&gt;</t>
        </is>
      </c>
    </row>
    <row r="7016">
      <c r="A7016">
        <f>HYPERLINK("https://www.ebi.ac.uk/ols/ontologies/uberon/terms?iri=http://purl.obolibrary.org/obo/UBERON_0010314","structure with developmental contribution from neural crest")</f>
        <v/>
      </c>
      <c r="B7016" t="inlineStr">
        <is>
          <t>&lt;http://purl.obolibrary.org/obo/UBERON_0010314&gt;</t>
        </is>
      </c>
      <c r="C7016" t="inlineStr">
        <is>
          <t>cingulate gyrus, retrosplenial part, right, inferior bank of gyrus</t>
        </is>
      </c>
      <c r="D7016" t="inlineStr">
        <is>
          <t>&lt;http://purl.obolibrary.org/obo/HBA_4241&gt;</t>
        </is>
      </c>
    </row>
    <row r="7017">
      <c r="A7017">
        <f>HYPERLINK("https://www.ebi.ac.uk/ols/ontologies/uberon/terms?iri=http://purl.obolibrary.org/obo/UBERON_0010314","structure with developmental contribution from neural crest")</f>
        <v/>
      </c>
      <c r="B7017" t="inlineStr">
        <is>
          <t>&lt;http://purl.obolibrary.org/obo/UBERON_0010314&gt;</t>
        </is>
      </c>
      <c r="C7017" t="inlineStr">
        <is>
          <t>parahippocampal gyrus, left</t>
        </is>
      </c>
      <c r="D7017" t="inlineStr">
        <is>
          <t>&lt;http://purl.obolibrary.org/obo/HBA_4243&gt;</t>
        </is>
      </c>
    </row>
    <row r="7018">
      <c r="A7018">
        <f>HYPERLINK("https://www.ebi.ac.uk/ols/ontologies/uberon/terms?iri=http://purl.obolibrary.org/obo/UBERON_0010314","structure with developmental contribution from neural crest")</f>
        <v/>
      </c>
      <c r="B7018" t="inlineStr">
        <is>
          <t>&lt;http://purl.obolibrary.org/obo/UBERON_0010314&gt;</t>
        </is>
      </c>
      <c r="C7018" t="inlineStr">
        <is>
          <t>parahippocampal gyrus, left, lateral bank of gyrus</t>
        </is>
      </c>
      <c r="D7018" t="inlineStr">
        <is>
          <t>&lt;http://purl.obolibrary.org/obo/HBA_4244&gt;</t>
        </is>
      </c>
    </row>
    <row r="7019">
      <c r="A7019">
        <f>HYPERLINK("https://www.ebi.ac.uk/ols/ontologies/uberon/terms?iri=http://purl.obolibrary.org/obo/UBERON_0010314","structure with developmental contribution from neural crest")</f>
        <v/>
      </c>
      <c r="B7019" t="inlineStr">
        <is>
          <t>&lt;http://purl.obolibrary.org/obo/UBERON_0010314&gt;</t>
        </is>
      </c>
      <c r="C7019" t="inlineStr">
        <is>
          <t>parahippocampal gyrus, left, bank of the cos</t>
        </is>
      </c>
      <c r="D7019" t="inlineStr">
        <is>
          <t>&lt;http://purl.obolibrary.org/obo/HBA_4245&gt;</t>
        </is>
      </c>
    </row>
    <row r="7020">
      <c r="A7020">
        <f>HYPERLINK("https://www.ebi.ac.uk/ols/ontologies/uberon/terms?iri=http://purl.obolibrary.org/obo/UBERON_0010314","structure with developmental contribution from neural crest")</f>
        <v/>
      </c>
      <c r="B7020" t="inlineStr">
        <is>
          <t>&lt;http://purl.obolibrary.org/obo/UBERON_0010314&gt;</t>
        </is>
      </c>
      <c r="C7020" t="inlineStr">
        <is>
          <t>parahippocampal gyrus, right</t>
        </is>
      </c>
      <c r="D7020" t="inlineStr">
        <is>
          <t>&lt;http://purl.obolibrary.org/obo/HBA_4246&gt;</t>
        </is>
      </c>
    </row>
    <row r="7021">
      <c r="A7021">
        <f>HYPERLINK("https://www.ebi.ac.uk/ols/ontologies/uberon/terms?iri=http://purl.obolibrary.org/obo/UBERON_0010314","structure with developmental contribution from neural crest")</f>
        <v/>
      </c>
      <c r="B7021" t="inlineStr">
        <is>
          <t>&lt;http://purl.obolibrary.org/obo/UBERON_0010314&gt;</t>
        </is>
      </c>
      <c r="C7021" t="inlineStr">
        <is>
          <t>parahippocampal gyrus, right, lateral bank of gyrus</t>
        </is>
      </c>
      <c r="D7021" t="inlineStr">
        <is>
          <t>&lt;http://purl.obolibrary.org/obo/HBA_4247&gt;</t>
        </is>
      </c>
    </row>
    <row r="7022">
      <c r="A7022">
        <f>HYPERLINK("https://www.ebi.ac.uk/ols/ontologies/uberon/terms?iri=http://purl.obolibrary.org/obo/UBERON_0010314","structure with developmental contribution from neural crest")</f>
        <v/>
      </c>
      <c r="B7022" t="inlineStr">
        <is>
          <t>&lt;http://purl.obolibrary.org/obo/UBERON_0010314&gt;</t>
        </is>
      </c>
      <c r="C7022" t="inlineStr">
        <is>
          <t>parahippocampal gyrus, right, bank of the cos</t>
        </is>
      </c>
      <c r="D7022" t="inlineStr">
        <is>
          <t>&lt;http://purl.obolibrary.org/obo/HBA_4248&gt;</t>
        </is>
      </c>
    </row>
    <row r="7023">
      <c r="A7023">
        <f>HYPERLINK("https://www.ebi.ac.uk/ols/ontologies/uberon/terms?iri=http://purl.obolibrary.org/obo/UBERON_0010314","structure with developmental contribution from neural crest")</f>
        <v/>
      </c>
      <c r="B7023" t="inlineStr">
        <is>
          <t>&lt;http://purl.obolibrary.org/obo/UBERON_0010314&gt;</t>
        </is>
      </c>
      <c r="C7023" t="inlineStr">
        <is>
          <t>subiculum, left</t>
        </is>
      </c>
      <c r="D7023" t="inlineStr">
        <is>
          <t>&lt;http://purl.obolibrary.org/obo/HBA_4251&gt;</t>
        </is>
      </c>
    </row>
    <row r="7024">
      <c r="A7024">
        <f>HYPERLINK("https://www.ebi.ac.uk/ols/ontologies/uberon/terms?iri=http://purl.obolibrary.org/obo/UBERON_0010314","structure with developmental contribution from neural crest")</f>
        <v/>
      </c>
      <c r="B7024" t="inlineStr">
        <is>
          <t>&lt;http://purl.obolibrary.org/obo/UBERON_0010314&gt;</t>
        </is>
      </c>
      <c r="C7024" t="inlineStr">
        <is>
          <t>CA1 field, left</t>
        </is>
      </c>
      <c r="D7024" t="inlineStr">
        <is>
          <t>&lt;http://purl.obolibrary.org/obo/HBA_4254&gt;</t>
        </is>
      </c>
    </row>
    <row r="7025">
      <c r="A7025">
        <f>HYPERLINK("https://www.ebi.ac.uk/ols/ontologies/uberon/terms?iri=http://purl.obolibrary.org/obo/UBERON_0010314","structure with developmental contribution from neural crest")</f>
        <v/>
      </c>
      <c r="B7025" t="inlineStr">
        <is>
          <t>&lt;http://purl.obolibrary.org/obo/UBERON_0010314&gt;</t>
        </is>
      </c>
      <c r="C7025" t="inlineStr">
        <is>
          <t>CA2 field, left</t>
        </is>
      </c>
      <c r="D7025" t="inlineStr">
        <is>
          <t>&lt;http://purl.obolibrary.org/obo/HBA_4255&gt;</t>
        </is>
      </c>
    </row>
    <row r="7026">
      <c r="A7026">
        <f>HYPERLINK("https://www.ebi.ac.uk/ols/ontologies/uberon/terms?iri=http://purl.obolibrary.org/obo/UBERON_0010314","structure with developmental contribution from neural crest")</f>
        <v/>
      </c>
      <c r="B7026" t="inlineStr">
        <is>
          <t>&lt;http://purl.obolibrary.org/obo/UBERON_0010314&gt;</t>
        </is>
      </c>
      <c r="C7026" t="inlineStr">
        <is>
          <t>CA3 field, left</t>
        </is>
      </c>
      <c r="D7026" t="inlineStr">
        <is>
          <t>&lt;http://purl.obolibrary.org/obo/HBA_4256&gt;</t>
        </is>
      </c>
    </row>
    <row r="7027">
      <c r="A7027">
        <f>HYPERLINK("https://www.ebi.ac.uk/ols/ontologies/uberon/terms?iri=http://purl.obolibrary.org/obo/UBERON_0010314","structure with developmental contribution from neural crest")</f>
        <v/>
      </c>
      <c r="B7027" t="inlineStr">
        <is>
          <t>&lt;http://purl.obolibrary.org/obo/UBERON_0010314&gt;</t>
        </is>
      </c>
      <c r="C7027" t="inlineStr">
        <is>
          <t>CA4 field, left</t>
        </is>
      </c>
      <c r="D7027" t="inlineStr">
        <is>
          <t>&lt;http://purl.obolibrary.org/obo/HBA_4257&gt;</t>
        </is>
      </c>
    </row>
    <row r="7028">
      <c r="A7028">
        <f>HYPERLINK("https://www.ebi.ac.uk/ols/ontologies/uberon/terms?iri=http://purl.obolibrary.org/obo/UBERON_0010314","structure with developmental contribution from neural crest")</f>
        <v/>
      </c>
      <c r="B7028" t="inlineStr">
        <is>
          <t>&lt;http://purl.obolibrary.org/obo/UBERON_0010314&gt;</t>
        </is>
      </c>
      <c r="C7028" t="inlineStr">
        <is>
          <t>dentate gyrus, left</t>
        </is>
      </c>
      <c r="D7028" t="inlineStr">
        <is>
          <t>&lt;http://purl.obolibrary.org/obo/HBA_4258&gt;</t>
        </is>
      </c>
    </row>
    <row r="7029">
      <c r="A7029">
        <f>HYPERLINK("https://www.ebi.ac.uk/ols/ontologies/uberon/terms?iri=http://purl.obolibrary.org/obo/UBERON_0010314","structure with developmental contribution from neural crest")</f>
        <v/>
      </c>
      <c r="B7029" t="inlineStr">
        <is>
          <t>&lt;http://purl.obolibrary.org/obo/UBERON_0010314&gt;</t>
        </is>
      </c>
      <c r="C7029" t="inlineStr">
        <is>
          <t>subiculum, right</t>
        </is>
      </c>
      <c r="D7029" t="inlineStr">
        <is>
          <t>&lt;http://purl.obolibrary.org/obo/HBA_4260&gt;</t>
        </is>
      </c>
    </row>
    <row r="7030">
      <c r="A7030">
        <f>HYPERLINK("https://www.ebi.ac.uk/ols/ontologies/uberon/terms?iri=http://purl.obolibrary.org/obo/UBERON_0010314","structure with developmental contribution from neural crest")</f>
        <v/>
      </c>
      <c r="B7030" t="inlineStr">
        <is>
          <t>&lt;http://purl.obolibrary.org/obo/UBERON_0010314&gt;</t>
        </is>
      </c>
      <c r="C7030" t="inlineStr">
        <is>
          <t>presubiculum, right</t>
        </is>
      </c>
      <c r="D7030" t="inlineStr">
        <is>
          <t>&lt;http://purl.obolibrary.org/obo/HBA_4261&gt;</t>
        </is>
      </c>
    </row>
    <row r="7031">
      <c r="A7031">
        <f>HYPERLINK("https://www.ebi.ac.uk/ols/ontologies/uberon/terms?iri=http://purl.obolibrary.org/obo/UBERON_0010314","structure with developmental contribution from neural crest")</f>
        <v/>
      </c>
      <c r="B7031" t="inlineStr">
        <is>
          <t>&lt;http://purl.obolibrary.org/obo/UBERON_0010314&gt;</t>
        </is>
      </c>
      <c r="C7031" t="inlineStr">
        <is>
          <t>parasubiculum, right</t>
        </is>
      </c>
      <c r="D7031" t="inlineStr">
        <is>
          <t>&lt;http://purl.obolibrary.org/obo/HBA_4262&gt;</t>
        </is>
      </c>
    </row>
    <row r="7032">
      <c r="A7032">
        <f>HYPERLINK("https://www.ebi.ac.uk/ols/ontologies/uberon/terms?iri=http://purl.obolibrary.org/obo/UBERON_0010314","structure with developmental contribution from neural crest")</f>
        <v/>
      </c>
      <c r="B7032" t="inlineStr">
        <is>
          <t>&lt;http://purl.obolibrary.org/obo/UBERON_0010314&gt;</t>
        </is>
      </c>
      <c r="C7032" t="inlineStr">
        <is>
          <t>CA1 field, right</t>
        </is>
      </c>
      <c r="D7032" t="inlineStr">
        <is>
          <t>&lt;http://purl.obolibrary.org/obo/HBA_4263&gt;</t>
        </is>
      </c>
    </row>
    <row r="7033">
      <c r="A7033">
        <f>HYPERLINK("https://www.ebi.ac.uk/ols/ontologies/uberon/terms?iri=http://purl.obolibrary.org/obo/UBERON_0010314","structure with developmental contribution from neural crest")</f>
        <v/>
      </c>
      <c r="B7033" t="inlineStr">
        <is>
          <t>&lt;http://purl.obolibrary.org/obo/UBERON_0010314&gt;</t>
        </is>
      </c>
      <c r="C7033" t="inlineStr">
        <is>
          <t>CA2 field, right</t>
        </is>
      </c>
      <c r="D7033" t="inlineStr">
        <is>
          <t>&lt;http://purl.obolibrary.org/obo/HBA_4264&gt;</t>
        </is>
      </c>
    </row>
    <row r="7034">
      <c r="A7034">
        <f>HYPERLINK("https://www.ebi.ac.uk/ols/ontologies/uberon/terms?iri=http://purl.obolibrary.org/obo/UBERON_0010314","structure with developmental contribution from neural crest")</f>
        <v/>
      </c>
      <c r="B7034" t="inlineStr">
        <is>
          <t>&lt;http://purl.obolibrary.org/obo/UBERON_0010314&gt;</t>
        </is>
      </c>
      <c r="C7034" t="inlineStr">
        <is>
          <t>CA3 field, right</t>
        </is>
      </c>
      <c r="D7034" t="inlineStr">
        <is>
          <t>&lt;http://purl.obolibrary.org/obo/HBA_4265&gt;</t>
        </is>
      </c>
    </row>
    <row r="7035">
      <c r="A7035">
        <f>HYPERLINK("https://www.ebi.ac.uk/ols/ontologies/uberon/terms?iri=http://purl.obolibrary.org/obo/UBERON_0010314","structure with developmental contribution from neural crest")</f>
        <v/>
      </c>
      <c r="B7035" t="inlineStr">
        <is>
          <t>&lt;http://purl.obolibrary.org/obo/UBERON_0010314&gt;</t>
        </is>
      </c>
      <c r="C7035" t="inlineStr">
        <is>
          <t>CA4 field, right</t>
        </is>
      </c>
      <c r="D7035" t="inlineStr">
        <is>
          <t>&lt;http://purl.obolibrary.org/obo/HBA_4266&gt;</t>
        </is>
      </c>
    </row>
    <row r="7036">
      <c r="A7036">
        <f>HYPERLINK("https://www.ebi.ac.uk/ols/ontologies/uberon/terms?iri=http://purl.obolibrary.org/obo/UBERON_0010314","structure with developmental contribution from neural crest")</f>
        <v/>
      </c>
      <c r="B7036" t="inlineStr">
        <is>
          <t>&lt;http://purl.obolibrary.org/obo/UBERON_0010314&gt;</t>
        </is>
      </c>
      <c r="C7036" t="inlineStr">
        <is>
          <t>dentate gyrus, right</t>
        </is>
      </c>
      <c r="D7036" t="inlineStr">
        <is>
          <t>&lt;http://purl.obolibrary.org/obo/HBA_4267&gt;</t>
        </is>
      </c>
    </row>
    <row r="7037">
      <c r="A7037">
        <f>HYPERLINK("https://www.ebi.ac.uk/ols/ontologies/uberon/terms?iri=http://purl.obolibrary.org/obo/UBERON_0010314","structure with developmental contribution from neural crest")</f>
        <v/>
      </c>
      <c r="B7037" t="inlineStr">
        <is>
          <t>&lt;http://purl.obolibrary.org/obo/UBERON_0010314&gt;</t>
        </is>
      </c>
      <c r="C7037" t="inlineStr">
        <is>
          <t>insula</t>
        </is>
      </c>
      <c r="D7037" t="inlineStr">
        <is>
          <t>&lt;http://purl.obolibrary.org/obo/HBA_4268&gt;</t>
        </is>
      </c>
    </row>
    <row r="7038">
      <c r="A7038">
        <f>HYPERLINK("https://www.ebi.ac.uk/ols/ontologies/uberon/terms?iri=http://purl.obolibrary.org/obo/UBERON_0010314","structure with developmental contribution from neural crest")</f>
        <v/>
      </c>
      <c r="B7038" t="inlineStr">
        <is>
          <t>&lt;http://purl.obolibrary.org/obo/UBERON_0010314&gt;</t>
        </is>
      </c>
      <c r="C7038" t="inlineStr">
        <is>
          <t>long insular gyri</t>
        </is>
      </c>
      <c r="D7038" t="inlineStr">
        <is>
          <t>&lt;http://purl.obolibrary.org/obo/HBA_4269&gt;</t>
        </is>
      </c>
    </row>
    <row r="7039">
      <c r="A7039">
        <f>HYPERLINK("https://www.ebi.ac.uk/ols/ontologies/uberon/terms?iri=http://purl.obolibrary.org/obo/UBERON_0010314","structure with developmental contribution from neural crest")</f>
        <v/>
      </c>
      <c r="B7039" t="inlineStr">
        <is>
          <t>&lt;http://purl.obolibrary.org/obo/UBERON_0010314&gt;</t>
        </is>
      </c>
      <c r="C7039" t="inlineStr">
        <is>
          <t>long insular gyri, left</t>
        </is>
      </c>
      <c r="D7039" t="inlineStr">
        <is>
          <t>&lt;http://purl.obolibrary.org/obo/HBA_4270&gt;</t>
        </is>
      </c>
    </row>
    <row r="7040">
      <c r="A7040">
        <f>HYPERLINK("https://www.ebi.ac.uk/ols/ontologies/uberon/terms?iri=http://purl.obolibrary.org/obo/UBERON_0010314","structure with developmental contribution from neural crest")</f>
        <v/>
      </c>
      <c r="B7040" t="inlineStr">
        <is>
          <t>&lt;http://purl.obolibrary.org/obo/UBERON_0010314&gt;</t>
        </is>
      </c>
      <c r="C7040" t="inlineStr">
        <is>
          <t>long insular gyri, right</t>
        </is>
      </c>
      <c r="D7040" t="inlineStr">
        <is>
          <t>&lt;http://purl.obolibrary.org/obo/HBA_4271&gt;</t>
        </is>
      </c>
    </row>
    <row r="7041">
      <c r="A7041">
        <f>HYPERLINK("https://www.ebi.ac.uk/ols/ontologies/uberon/terms?iri=http://purl.obolibrary.org/obo/UBERON_0010314","structure with developmental contribution from neural crest")</f>
        <v/>
      </c>
      <c r="B7041" t="inlineStr">
        <is>
          <t>&lt;http://purl.obolibrary.org/obo/UBERON_0010314&gt;</t>
        </is>
      </c>
      <c r="C7041" t="inlineStr">
        <is>
          <t>short insular gyri</t>
        </is>
      </c>
      <c r="D7041" t="inlineStr">
        <is>
          <t>&lt;http://purl.obolibrary.org/obo/HBA_4272&gt;</t>
        </is>
      </c>
    </row>
    <row r="7042">
      <c r="A7042">
        <f>HYPERLINK("https://www.ebi.ac.uk/ols/ontologies/uberon/terms?iri=http://purl.obolibrary.org/obo/UBERON_0010314","structure with developmental contribution from neural crest")</f>
        <v/>
      </c>
      <c r="B7042" t="inlineStr">
        <is>
          <t>&lt;http://purl.obolibrary.org/obo/UBERON_0010314&gt;</t>
        </is>
      </c>
      <c r="C7042" t="inlineStr">
        <is>
          <t>short insular gyri, left</t>
        </is>
      </c>
      <c r="D7042" t="inlineStr">
        <is>
          <t>&lt;http://purl.obolibrary.org/obo/HBA_4273&gt;</t>
        </is>
      </c>
    </row>
    <row r="7043">
      <c r="A7043">
        <f>HYPERLINK("https://www.ebi.ac.uk/ols/ontologies/uberon/terms?iri=http://purl.obolibrary.org/obo/UBERON_0010314","structure with developmental contribution from neural crest")</f>
        <v/>
      </c>
      <c r="B7043" t="inlineStr">
        <is>
          <t>&lt;http://purl.obolibrary.org/obo/UBERON_0010314&gt;</t>
        </is>
      </c>
      <c r="C7043" t="inlineStr">
        <is>
          <t>short insular gyri, right</t>
        </is>
      </c>
      <c r="D7043" t="inlineStr">
        <is>
          <t>&lt;http://purl.obolibrary.org/obo/HBA_4274&gt;</t>
        </is>
      </c>
    </row>
    <row r="7044">
      <c r="A7044">
        <f>HYPERLINK("https://www.ebi.ac.uk/ols/ontologies/uberon/terms?iri=http://purl.obolibrary.org/obo/UBERON_0010314","structure with developmental contribution from neural crest")</f>
        <v/>
      </c>
      <c r="B7044" t="inlineStr">
        <is>
          <t>&lt;http://purl.obolibrary.org/obo/UBERON_0010314&gt;</t>
        </is>
      </c>
      <c r="C7044" t="inlineStr">
        <is>
          <t>head of caudate nucleus, left</t>
        </is>
      </c>
      <c r="D7044" t="inlineStr">
        <is>
          <t>&lt;http://purl.obolibrary.org/obo/HBA_4280&gt;</t>
        </is>
      </c>
    </row>
    <row r="7045">
      <c r="A7045">
        <f>HYPERLINK("https://www.ebi.ac.uk/ols/ontologies/uberon/terms?iri=http://purl.obolibrary.org/obo/UBERON_0010314","structure with developmental contribution from neural crest")</f>
        <v/>
      </c>
      <c r="B7045" t="inlineStr">
        <is>
          <t>&lt;http://purl.obolibrary.org/obo/UBERON_0010314&gt;</t>
        </is>
      </c>
      <c r="C7045" t="inlineStr">
        <is>
          <t>tail of caudate nucleus, left</t>
        </is>
      </c>
      <c r="D7045" t="inlineStr">
        <is>
          <t>&lt;http://purl.obolibrary.org/obo/HBA_4281&gt;</t>
        </is>
      </c>
    </row>
    <row r="7046">
      <c r="A7046">
        <f>HYPERLINK("https://www.ebi.ac.uk/ols/ontologies/uberon/terms?iri=http://purl.obolibrary.org/obo/UBERON_0010314","structure with developmental contribution from neural crest")</f>
        <v/>
      </c>
      <c r="B7046" t="inlineStr">
        <is>
          <t>&lt;http://purl.obolibrary.org/obo/UBERON_0010314&gt;</t>
        </is>
      </c>
      <c r="C7046" t="inlineStr">
        <is>
          <t>body of caudate nucleus, left</t>
        </is>
      </c>
      <c r="D7046" t="inlineStr">
        <is>
          <t>&lt;http://purl.obolibrary.org/obo/HBA_4282&gt;</t>
        </is>
      </c>
    </row>
    <row r="7047">
      <c r="A7047">
        <f>HYPERLINK("https://www.ebi.ac.uk/ols/ontologies/uberon/terms?iri=http://purl.obolibrary.org/obo/UBERON_0010314","structure with developmental contribution from neural crest")</f>
        <v/>
      </c>
      <c r="B7047" t="inlineStr">
        <is>
          <t>&lt;http://purl.obolibrary.org/obo/UBERON_0010314&gt;</t>
        </is>
      </c>
      <c r="C7047" t="inlineStr">
        <is>
          <t>head of caudate nucleus, right</t>
        </is>
      </c>
      <c r="D7047" t="inlineStr">
        <is>
          <t>&lt;http://purl.obolibrary.org/obo/HBA_4284&gt;</t>
        </is>
      </c>
    </row>
    <row r="7048">
      <c r="A7048">
        <f>HYPERLINK("https://www.ebi.ac.uk/ols/ontologies/uberon/terms?iri=http://purl.obolibrary.org/obo/UBERON_0010314","structure with developmental contribution from neural crest")</f>
        <v/>
      </c>
      <c r="B7048" t="inlineStr">
        <is>
          <t>&lt;http://purl.obolibrary.org/obo/UBERON_0010314&gt;</t>
        </is>
      </c>
      <c r="C7048" t="inlineStr">
        <is>
          <t>tail of caudate nucleus, right</t>
        </is>
      </c>
      <c r="D7048" t="inlineStr">
        <is>
          <t>&lt;http://purl.obolibrary.org/obo/HBA_4285&gt;</t>
        </is>
      </c>
    </row>
    <row r="7049">
      <c r="A7049">
        <f>HYPERLINK("https://www.ebi.ac.uk/ols/ontologies/uberon/terms?iri=http://purl.obolibrary.org/obo/UBERON_0010314","structure with developmental contribution from neural crest")</f>
        <v/>
      </c>
      <c r="B7049" t="inlineStr">
        <is>
          <t>&lt;http://purl.obolibrary.org/obo/UBERON_0010314&gt;</t>
        </is>
      </c>
      <c r="C7049" t="inlineStr">
        <is>
          <t>body of caudate nucleus, right</t>
        </is>
      </c>
      <c r="D7049" t="inlineStr">
        <is>
          <t>&lt;http://purl.obolibrary.org/obo/HBA_4286&gt;</t>
        </is>
      </c>
    </row>
    <row r="7050">
      <c r="A7050">
        <f>HYPERLINK("https://www.ebi.ac.uk/ols/ontologies/uberon/terms?iri=http://purl.obolibrary.org/obo/UBERON_0010314","structure with developmental contribution from neural crest")</f>
        <v/>
      </c>
      <c r="B7050" t="inlineStr">
        <is>
          <t>&lt;http://purl.obolibrary.org/obo/UBERON_0010314&gt;</t>
        </is>
      </c>
      <c r="C7050" t="inlineStr">
        <is>
          <t>nucleus accumbens, left</t>
        </is>
      </c>
      <c r="D7050" t="inlineStr">
        <is>
          <t>&lt;http://purl.obolibrary.org/obo/HBA_4291&gt;</t>
        </is>
      </c>
    </row>
    <row r="7051">
      <c r="A7051">
        <f>HYPERLINK("https://www.ebi.ac.uk/ols/ontologies/uberon/terms?iri=http://purl.obolibrary.org/obo/UBERON_0010314","structure with developmental contribution from neural crest")</f>
        <v/>
      </c>
      <c r="B7051" t="inlineStr">
        <is>
          <t>&lt;http://purl.obolibrary.org/obo/UBERON_0010314&gt;</t>
        </is>
      </c>
      <c r="C7051" t="inlineStr">
        <is>
          <t>nucleus accumbens, right</t>
        </is>
      </c>
      <c r="D7051" t="inlineStr">
        <is>
          <t>&lt;http://purl.obolibrary.org/obo/HBA_4292&gt;</t>
        </is>
      </c>
    </row>
    <row r="7052">
      <c r="A7052">
        <f>HYPERLINK("https://www.ebi.ac.uk/ols/ontologies/uberon/terms?iri=http://purl.obolibrary.org/obo/UBERON_0010314","structure with developmental contribution from neural crest")</f>
        <v/>
      </c>
      <c r="B7052" t="inlineStr">
        <is>
          <t>&lt;http://purl.obolibrary.org/obo/UBERON_0010314&gt;</t>
        </is>
      </c>
      <c r="C7052" t="inlineStr">
        <is>
          <t>globus pallidus, external segment, left</t>
        </is>
      </c>
      <c r="D7052" t="inlineStr">
        <is>
          <t>&lt;http://purl.obolibrary.org/obo/HBA_4295&gt;</t>
        </is>
      </c>
    </row>
    <row r="7053">
      <c r="A7053">
        <f>HYPERLINK("https://www.ebi.ac.uk/ols/ontologies/uberon/terms?iri=http://purl.obolibrary.org/obo/UBERON_0010314","structure with developmental contribution from neural crest")</f>
        <v/>
      </c>
      <c r="B7053" t="inlineStr">
        <is>
          <t>&lt;http://purl.obolibrary.org/obo/UBERON_0010314&gt;</t>
        </is>
      </c>
      <c r="C7053" t="inlineStr">
        <is>
          <t>globus pallidus, internal segment, left</t>
        </is>
      </c>
      <c r="D7053" t="inlineStr">
        <is>
          <t>&lt;http://purl.obolibrary.org/obo/HBA_4296&gt;</t>
        </is>
      </c>
    </row>
    <row r="7054">
      <c r="A7054">
        <f>HYPERLINK("https://www.ebi.ac.uk/ols/ontologies/uberon/terms?iri=http://purl.obolibrary.org/obo/UBERON_0010314","structure with developmental contribution from neural crest")</f>
        <v/>
      </c>
      <c r="B7054" t="inlineStr">
        <is>
          <t>&lt;http://purl.obolibrary.org/obo/UBERON_0010314&gt;</t>
        </is>
      </c>
      <c r="C7054" t="inlineStr">
        <is>
          <t>globus pallidus, external segment, right</t>
        </is>
      </c>
      <c r="D7054" t="inlineStr">
        <is>
          <t>&lt;http://purl.obolibrary.org/obo/HBA_4298&gt;</t>
        </is>
      </c>
    </row>
    <row r="7055">
      <c r="A7055">
        <f>HYPERLINK("https://www.ebi.ac.uk/ols/ontologies/uberon/terms?iri=http://purl.obolibrary.org/obo/UBERON_0010314","structure with developmental contribution from neural crest")</f>
        <v/>
      </c>
      <c r="B7055" t="inlineStr">
        <is>
          <t>&lt;http://purl.obolibrary.org/obo/UBERON_0010314&gt;</t>
        </is>
      </c>
      <c r="C7055" t="inlineStr">
        <is>
          <t>globus pallidus, internal segment, right</t>
        </is>
      </c>
      <c r="D7055" t="inlineStr">
        <is>
          <t>&lt;http://purl.obolibrary.org/obo/HBA_4299&gt;</t>
        </is>
      </c>
    </row>
    <row r="7056">
      <c r="A7056">
        <f>HYPERLINK("https://www.ebi.ac.uk/ols/ontologies/uberon/terms?iri=http://purl.obolibrary.org/obo/UBERON_0010314","structure with developmental contribution from neural crest")</f>
        <v/>
      </c>
      <c r="B7056" t="inlineStr">
        <is>
          <t>&lt;http://purl.obolibrary.org/obo/UBERON_0010314&gt;</t>
        </is>
      </c>
      <c r="C7056" t="inlineStr">
        <is>
          <t>septal nuclei, left</t>
        </is>
      </c>
      <c r="D7056" t="inlineStr">
        <is>
          <t>&lt;http://purl.obolibrary.org/obo/HBA_4301&gt;</t>
        </is>
      </c>
    </row>
    <row r="7057">
      <c r="A7057">
        <f>HYPERLINK("https://www.ebi.ac.uk/ols/ontologies/uberon/terms?iri=http://purl.obolibrary.org/obo/UBERON_0010314","structure with developmental contribution from neural crest")</f>
        <v/>
      </c>
      <c r="B7057" t="inlineStr">
        <is>
          <t>&lt;http://purl.obolibrary.org/obo/UBERON_0010314&gt;</t>
        </is>
      </c>
      <c r="C7057" t="inlineStr">
        <is>
          <t>medial septal nucleus, left</t>
        </is>
      </c>
      <c r="D7057" t="inlineStr">
        <is>
          <t>&lt;http://purl.obolibrary.org/obo/HBA_4302&gt;</t>
        </is>
      </c>
    </row>
    <row r="7058">
      <c r="A7058">
        <f>HYPERLINK("https://www.ebi.ac.uk/ols/ontologies/uberon/terms?iri=http://purl.obolibrary.org/obo/UBERON_0010314","structure with developmental contribution from neural crest")</f>
        <v/>
      </c>
      <c r="B7058" t="inlineStr">
        <is>
          <t>&lt;http://purl.obolibrary.org/obo/UBERON_0010314&gt;</t>
        </is>
      </c>
      <c r="C7058" t="inlineStr">
        <is>
          <t>lateral septal nucleus, left</t>
        </is>
      </c>
      <c r="D7058" t="inlineStr">
        <is>
          <t>&lt;http://purl.obolibrary.org/obo/HBA_4303&gt;</t>
        </is>
      </c>
    </row>
    <row r="7059">
      <c r="A7059">
        <f>HYPERLINK("https://www.ebi.ac.uk/ols/ontologies/uberon/terms?iri=http://purl.obolibrary.org/obo/UBERON_0010314","structure with developmental contribution from neural crest")</f>
        <v/>
      </c>
      <c r="B7059" t="inlineStr">
        <is>
          <t>&lt;http://purl.obolibrary.org/obo/UBERON_0010314&gt;</t>
        </is>
      </c>
      <c r="C7059" t="inlineStr">
        <is>
          <t>septal nuclei, right</t>
        </is>
      </c>
      <c r="D7059" t="inlineStr">
        <is>
          <t>&lt;http://purl.obolibrary.org/obo/HBA_4304&gt;</t>
        </is>
      </c>
    </row>
    <row r="7060">
      <c r="A7060">
        <f>HYPERLINK("https://www.ebi.ac.uk/ols/ontologies/uberon/terms?iri=http://purl.obolibrary.org/obo/UBERON_0010314","structure with developmental contribution from neural crest")</f>
        <v/>
      </c>
      <c r="B7060" t="inlineStr">
        <is>
          <t>&lt;http://purl.obolibrary.org/obo/UBERON_0010314&gt;</t>
        </is>
      </c>
      <c r="C7060" t="inlineStr">
        <is>
          <t>medial septal nucleus, right</t>
        </is>
      </c>
      <c r="D7060" t="inlineStr">
        <is>
          <t>&lt;http://purl.obolibrary.org/obo/HBA_4305&gt;</t>
        </is>
      </c>
    </row>
    <row r="7061">
      <c r="A7061">
        <f>HYPERLINK("https://www.ebi.ac.uk/ols/ontologies/uberon/terms?iri=http://purl.obolibrary.org/obo/UBERON_0010314","structure with developmental contribution from neural crest")</f>
        <v/>
      </c>
      <c r="B7061" t="inlineStr">
        <is>
          <t>&lt;http://purl.obolibrary.org/obo/UBERON_0010314&gt;</t>
        </is>
      </c>
      <c r="C7061" t="inlineStr">
        <is>
          <t>lateral septal nucleus, right</t>
        </is>
      </c>
      <c r="D7061" t="inlineStr">
        <is>
          <t>&lt;http://purl.obolibrary.org/obo/HBA_4306&gt;</t>
        </is>
      </c>
    </row>
    <row r="7062">
      <c r="A7062">
        <f>HYPERLINK("https://www.ebi.ac.uk/ols/ontologies/uberon/terms?iri=http://purl.obolibrary.org/obo/UBERON_0010314","structure with developmental contribution from neural crest")</f>
        <v/>
      </c>
      <c r="B7062" t="inlineStr">
        <is>
          <t>&lt;http://purl.obolibrary.org/obo/UBERON_0010314&gt;</t>
        </is>
      </c>
      <c r="C7062" t="inlineStr">
        <is>
          <t>substantia innominata, left</t>
        </is>
      </c>
      <c r="D7062" t="inlineStr">
        <is>
          <t>&lt;http://purl.obolibrary.org/obo/HBA_4307&gt;</t>
        </is>
      </c>
    </row>
    <row r="7063">
      <c r="A7063">
        <f>HYPERLINK("https://www.ebi.ac.uk/ols/ontologies/uberon/terms?iri=http://purl.obolibrary.org/obo/UBERON_0010314","structure with developmental contribution from neural crest")</f>
        <v/>
      </c>
      <c r="B7063" t="inlineStr">
        <is>
          <t>&lt;http://purl.obolibrary.org/obo/UBERON_0010314&gt;</t>
        </is>
      </c>
      <c r="C7063" t="inlineStr">
        <is>
          <t>nucleus of the diagonal band, left</t>
        </is>
      </c>
      <c r="D7063" t="inlineStr">
        <is>
          <t>&lt;http://purl.obolibrary.org/obo/HBA_4309&gt;</t>
        </is>
      </c>
    </row>
    <row r="7064">
      <c r="A7064">
        <f>HYPERLINK("https://www.ebi.ac.uk/ols/ontologies/uberon/terms?iri=http://purl.obolibrary.org/obo/UBERON_0010314","structure with developmental contribution from neural crest")</f>
        <v/>
      </c>
      <c r="B7064" t="inlineStr">
        <is>
          <t>&lt;http://purl.obolibrary.org/obo/UBERON_0010314&gt;</t>
        </is>
      </c>
      <c r="C7064" t="inlineStr">
        <is>
          <t>nucleus of the diagonal band, left, horizontal division</t>
        </is>
      </c>
      <c r="D7064" t="inlineStr">
        <is>
          <t>&lt;http://purl.obolibrary.org/obo/HBA_4310&gt;</t>
        </is>
      </c>
    </row>
    <row r="7065">
      <c r="A7065">
        <f>HYPERLINK("https://www.ebi.ac.uk/ols/ontologies/uberon/terms?iri=http://purl.obolibrary.org/obo/UBERON_0010314","structure with developmental contribution from neural crest")</f>
        <v/>
      </c>
      <c r="B7065" t="inlineStr">
        <is>
          <t>&lt;http://purl.obolibrary.org/obo/UBERON_0010314&gt;</t>
        </is>
      </c>
      <c r="C7065" t="inlineStr">
        <is>
          <t>nucleus of the diagonal band, left, vertical division</t>
        </is>
      </c>
      <c r="D7065" t="inlineStr">
        <is>
          <t>&lt;http://purl.obolibrary.org/obo/HBA_4311&gt;</t>
        </is>
      </c>
    </row>
    <row r="7066">
      <c r="A7066">
        <f>HYPERLINK("https://www.ebi.ac.uk/ols/ontologies/uberon/terms?iri=http://purl.obolibrary.org/obo/UBERON_0010314","structure with developmental contribution from neural crest")</f>
        <v/>
      </c>
      <c r="B7066" t="inlineStr">
        <is>
          <t>&lt;http://purl.obolibrary.org/obo/UBERON_0010314&gt;</t>
        </is>
      </c>
      <c r="C7066" t="inlineStr">
        <is>
          <t>nucleus of the anterior commissure, left</t>
        </is>
      </c>
      <c r="D7066" t="inlineStr">
        <is>
          <t>&lt;http://purl.obolibrary.org/obo/HBA_4312&gt;</t>
        </is>
      </c>
    </row>
    <row r="7067">
      <c r="A7067">
        <f>HYPERLINK("https://www.ebi.ac.uk/ols/ontologies/uberon/terms?iri=http://purl.obolibrary.org/obo/UBERON_0010314","structure with developmental contribution from neural crest")</f>
        <v/>
      </c>
      <c r="B7067" t="inlineStr">
        <is>
          <t>&lt;http://purl.obolibrary.org/obo/UBERON_0010314&gt;</t>
        </is>
      </c>
      <c r="C7067" t="inlineStr">
        <is>
          <t>bed  nucleus of stria terminalis, left</t>
        </is>
      </c>
      <c r="D7067" t="inlineStr">
        <is>
          <t>&lt;http://purl.obolibrary.org/obo/HBA_4313&gt;</t>
        </is>
      </c>
    </row>
    <row r="7068">
      <c r="A7068">
        <f>HYPERLINK("https://www.ebi.ac.uk/ols/ontologies/uberon/terms?iri=http://purl.obolibrary.org/obo/UBERON_0010314","structure with developmental contribution from neural crest")</f>
        <v/>
      </c>
      <c r="B7068" t="inlineStr">
        <is>
          <t>&lt;http://purl.obolibrary.org/obo/UBERON_0010314&gt;</t>
        </is>
      </c>
      <c r="C7068" t="inlineStr">
        <is>
          <t>substantia innominata, right</t>
        </is>
      </c>
      <c r="D7068" t="inlineStr">
        <is>
          <t>&lt;http://purl.obolibrary.org/obo/HBA_4314&gt;</t>
        </is>
      </c>
    </row>
    <row r="7069">
      <c r="A7069">
        <f>HYPERLINK("https://www.ebi.ac.uk/ols/ontologies/uberon/terms?iri=http://purl.obolibrary.org/obo/UBERON_0010314","structure with developmental contribution from neural crest")</f>
        <v/>
      </c>
      <c r="B7069" t="inlineStr">
        <is>
          <t>&lt;http://purl.obolibrary.org/obo/UBERON_0010314&gt;</t>
        </is>
      </c>
      <c r="C7069" t="inlineStr">
        <is>
          <t>basal nucleus of meynert, right</t>
        </is>
      </c>
      <c r="D7069" t="inlineStr">
        <is>
          <t>&lt;http://purl.obolibrary.org/obo/HBA_4315&gt;</t>
        </is>
      </c>
    </row>
    <row r="7070">
      <c r="A7070">
        <f>HYPERLINK("https://www.ebi.ac.uk/ols/ontologies/uberon/terms?iri=http://purl.obolibrary.org/obo/UBERON_0010314","structure with developmental contribution from neural crest")</f>
        <v/>
      </c>
      <c r="B7070" t="inlineStr">
        <is>
          <t>&lt;http://purl.obolibrary.org/obo/UBERON_0010314&gt;</t>
        </is>
      </c>
      <c r="C7070" t="inlineStr">
        <is>
          <t xml:space="preserve">nucleus of the diagonal band, right </t>
        </is>
      </c>
      <c r="D7070" t="inlineStr">
        <is>
          <t>&lt;http://purl.obolibrary.org/obo/HBA_4316&gt;</t>
        </is>
      </c>
    </row>
    <row r="7071">
      <c r="A7071">
        <f>HYPERLINK("https://www.ebi.ac.uk/ols/ontologies/uberon/terms?iri=http://purl.obolibrary.org/obo/UBERON_0010314","structure with developmental contribution from neural crest")</f>
        <v/>
      </c>
      <c r="B7071" t="inlineStr">
        <is>
          <t>&lt;http://purl.obolibrary.org/obo/UBERON_0010314&gt;</t>
        </is>
      </c>
      <c r="C7071" t="inlineStr">
        <is>
          <t>nucleus of the diagonal band, right, horizontal division</t>
        </is>
      </c>
      <c r="D7071" t="inlineStr">
        <is>
          <t>&lt;http://purl.obolibrary.org/obo/HBA_4317&gt;</t>
        </is>
      </c>
    </row>
    <row r="7072">
      <c r="A7072">
        <f>HYPERLINK("https://www.ebi.ac.uk/ols/ontologies/uberon/terms?iri=http://purl.obolibrary.org/obo/UBERON_0010314","structure with developmental contribution from neural crest")</f>
        <v/>
      </c>
      <c r="B7072" t="inlineStr">
        <is>
          <t>&lt;http://purl.obolibrary.org/obo/UBERON_0010314&gt;</t>
        </is>
      </c>
      <c r="C7072" t="inlineStr">
        <is>
          <t>nucleus of the diagonal band, right, vertical division</t>
        </is>
      </c>
      <c r="D7072" t="inlineStr">
        <is>
          <t>&lt;http://purl.obolibrary.org/obo/HBA_4318&gt;</t>
        </is>
      </c>
    </row>
    <row r="7073">
      <c r="A7073">
        <f>HYPERLINK("https://www.ebi.ac.uk/ols/ontologies/uberon/terms?iri=http://purl.obolibrary.org/obo/UBERON_0010314","structure with developmental contribution from neural crest")</f>
        <v/>
      </c>
      <c r="B7073" t="inlineStr">
        <is>
          <t>&lt;http://purl.obolibrary.org/obo/UBERON_0010314&gt;</t>
        </is>
      </c>
      <c r="C7073" t="inlineStr">
        <is>
          <t>nucleus of the anterior commissure, right</t>
        </is>
      </c>
      <c r="D7073" t="inlineStr">
        <is>
          <t>&lt;http://purl.obolibrary.org/obo/HBA_4319&gt;</t>
        </is>
      </c>
    </row>
    <row r="7074">
      <c r="A7074">
        <f>HYPERLINK("https://www.ebi.ac.uk/ols/ontologies/uberon/terms?iri=http://purl.obolibrary.org/obo/UBERON_0010314","structure with developmental contribution from neural crest")</f>
        <v/>
      </c>
      <c r="B7074" t="inlineStr">
        <is>
          <t>&lt;http://purl.obolibrary.org/obo/UBERON_0010314&gt;</t>
        </is>
      </c>
      <c r="C7074" t="inlineStr">
        <is>
          <t>bed  nucleus of stria terminalis, right</t>
        </is>
      </c>
      <c r="D7074" t="inlineStr">
        <is>
          <t>&lt;http://purl.obolibrary.org/obo/HBA_4320&gt;</t>
        </is>
      </c>
    </row>
    <row r="7075">
      <c r="A7075">
        <f>HYPERLINK("https://www.ebi.ac.uk/ols/ontologies/uberon/terms?iri=http://purl.obolibrary.org/obo/UBERON_0010314","structure with developmental contribution from neural crest")</f>
        <v/>
      </c>
      <c r="B7075" t="inlineStr">
        <is>
          <t>&lt;http://purl.obolibrary.org/obo/UBERON_0010314&gt;</t>
        </is>
      </c>
      <c r="C7075" t="inlineStr">
        <is>
          <t>claustrum, left</t>
        </is>
      </c>
      <c r="D7075" t="inlineStr">
        <is>
          <t>&lt;http://purl.obolibrary.org/obo/HBA_4322&gt;</t>
        </is>
      </c>
    </row>
    <row r="7076">
      <c r="A7076">
        <f>HYPERLINK("https://www.ebi.ac.uk/ols/ontologies/uberon/terms?iri=http://purl.obolibrary.org/obo/UBERON_0010314","structure with developmental contribution from neural crest")</f>
        <v/>
      </c>
      <c r="B7076" t="inlineStr">
        <is>
          <t>&lt;http://purl.obolibrary.org/obo/UBERON_0010314&gt;</t>
        </is>
      </c>
      <c r="C7076" t="inlineStr">
        <is>
          <t>claustrum, right</t>
        </is>
      </c>
      <c r="D7076" t="inlineStr">
        <is>
          <t>&lt;http://purl.obolibrary.org/obo/HBA_4323&gt;</t>
        </is>
      </c>
    </row>
    <row r="7077">
      <c r="A7077">
        <f>HYPERLINK("https://www.ebi.ac.uk/ols/ontologies/uberon/terms?iri=http://purl.obolibrary.org/obo/UBERON_0010314","structure with developmental contribution from neural crest")</f>
        <v/>
      </c>
      <c r="B7077" t="inlineStr">
        <is>
          <t>&lt;http://purl.obolibrary.org/obo/UBERON_0010314&gt;</t>
        </is>
      </c>
      <c r="C7077" t="inlineStr">
        <is>
          <t>anterior olfactory nucleus</t>
        </is>
      </c>
      <c r="D7077" t="inlineStr">
        <is>
          <t>&lt;http://purl.obolibrary.org/obo/HBA_4324&gt;</t>
        </is>
      </c>
    </row>
    <row r="7078">
      <c r="A7078">
        <f>HYPERLINK("https://www.ebi.ac.uk/ols/ontologies/uberon/terms?iri=http://purl.obolibrary.org/obo/UBERON_0010314","structure with developmental contribution from neural crest")</f>
        <v/>
      </c>
      <c r="B7078" t="inlineStr">
        <is>
          <t>&lt;http://purl.obolibrary.org/obo/UBERON_0010314&gt;</t>
        </is>
      </c>
      <c r="C7078" t="inlineStr">
        <is>
          <t>anterior olfactory nucleus, left</t>
        </is>
      </c>
      <c r="D7078" t="inlineStr">
        <is>
          <t>&lt;http://purl.obolibrary.org/obo/HBA_4325&gt;</t>
        </is>
      </c>
    </row>
    <row r="7079">
      <c r="A7079">
        <f>HYPERLINK("https://www.ebi.ac.uk/ols/ontologies/uberon/terms?iri=http://purl.obolibrary.org/obo/UBERON_0010314","structure with developmental contribution from neural crest")</f>
        <v/>
      </c>
      <c r="B7079" t="inlineStr">
        <is>
          <t>&lt;http://purl.obolibrary.org/obo/UBERON_0010314&gt;</t>
        </is>
      </c>
      <c r="C7079" t="inlineStr">
        <is>
          <t>anterior olfactory nucleus, right</t>
        </is>
      </c>
      <c r="D7079" t="inlineStr">
        <is>
          <t>&lt;http://purl.obolibrary.org/obo/HBA_4326&gt;</t>
        </is>
      </c>
    </row>
    <row r="7080">
      <c r="A7080">
        <f>HYPERLINK("https://www.ebi.ac.uk/ols/ontologies/uberon/terms?iri=http://purl.obolibrary.org/obo/UBERON_0010314","structure with developmental contribution from neural crest")</f>
        <v/>
      </c>
      <c r="B7080" t="inlineStr">
        <is>
          <t>&lt;http://purl.obolibrary.org/obo/UBERON_0010314&gt;</t>
        </is>
      </c>
      <c r="C7080" t="inlineStr">
        <is>
          <t>amygdalohippocampal transition zone</t>
        </is>
      </c>
      <c r="D7080" t="inlineStr">
        <is>
          <t>&lt;http://purl.obolibrary.org/obo/HBA_4328&gt;</t>
        </is>
      </c>
    </row>
    <row r="7081">
      <c r="A7081">
        <f>HYPERLINK("https://www.ebi.ac.uk/ols/ontologies/uberon/terms?iri=http://purl.obolibrary.org/obo/UBERON_0010314","structure with developmental contribution from neural crest")</f>
        <v/>
      </c>
      <c r="B7081" t="inlineStr">
        <is>
          <t>&lt;http://purl.obolibrary.org/obo/UBERON_0010314&gt;</t>
        </is>
      </c>
      <c r="C7081" t="inlineStr">
        <is>
          <t>amygdalohippocampal transition zone, left</t>
        </is>
      </c>
      <c r="D7081" t="inlineStr">
        <is>
          <t>&lt;http://purl.obolibrary.org/obo/HBA_4329&gt;</t>
        </is>
      </c>
    </row>
    <row r="7082">
      <c r="A7082">
        <f>HYPERLINK("https://www.ebi.ac.uk/ols/ontologies/uberon/terms?iri=http://purl.obolibrary.org/obo/UBERON_0010314","structure with developmental contribution from neural crest")</f>
        <v/>
      </c>
      <c r="B7082" t="inlineStr">
        <is>
          <t>&lt;http://purl.obolibrary.org/obo/UBERON_0010314&gt;</t>
        </is>
      </c>
      <c r="C7082" t="inlineStr">
        <is>
          <t>amygdalohippocampal transition zone, right</t>
        </is>
      </c>
      <c r="D7082" t="inlineStr">
        <is>
          <t>&lt;http://purl.obolibrary.org/obo/HBA_4335&gt;</t>
        </is>
      </c>
    </row>
    <row r="7083">
      <c r="A7083">
        <f>HYPERLINK("https://www.ebi.ac.uk/ols/ontologies/uberon/terms?iri=http://purl.obolibrary.org/obo/UBERON_0010314","structure with developmental contribution from neural crest")</f>
        <v/>
      </c>
      <c r="B7083" t="inlineStr">
        <is>
          <t>&lt;http://purl.obolibrary.org/obo/UBERON_0010314&gt;</t>
        </is>
      </c>
      <c r="C7083" t="inlineStr">
        <is>
          <t>amygdalohippocampal area, right</t>
        </is>
      </c>
      <c r="D7083" t="inlineStr">
        <is>
          <t>&lt;http://purl.obolibrary.org/obo/HBA_4336&gt;</t>
        </is>
      </c>
    </row>
    <row r="7084">
      <c r="A7084">
        <f>HYPERLINK("https://www.ebi.ac.uk/ols/ontologies/uberon/terms?iri=http://purl.obolibrary.org/obo/UBERON_0010314","structure with developmental contribution from neural crest")</f>
        <v/>
      </c>
      <c r="B7084" t="inlineStr">
        <is>
          <t>&lt;http://purl.obolibrary.org/obo/UBERON_0010314&gt;</t>
        </is>
      </c>
      <c r="C7084" t="inlineStr">
        <is>
          <t>basolateral nucleus</t>
        </is>
      </c>
      <c r="D7084" t="inlineStr">
        <is>
          <t>&lt;http://purl.obolibrary.org/obo/HBA_4341&gt;</t>
        </is>
      </c>
    </row>
    <row r="7085">
      <c r="A7085">
        <f>HYPERLINK("https://www.ebi.ac.uk/ols/ontologies/uberon/terms?iri=http://purl.obolibrary.org/obo/UBERON_0010314","structure with developmental contribution from neural crest")</f>
        <v/>
      </c>
      <c r="B7085" t="inlineStr">
        <is>
          <t>&lt;http://purl.obolibrary.org/obo/UBERON_0010314&gt;</t>
        </is>
      </c>
      <c r="C7085" t="inlineStr">
        <is>
          <t>basolateral nucleus, left</t>
        </is>
      </c>
      <c r="D7085" t="inlineStr">
        <is>
          <t>&lt;http://purl.obolibrary.org/obo/HBA_4342&gt;</t>
        </is>
      </c>
    </row>
    <row r="7086">
      <c r="A7086">
        <f>HYPERLINK("https://www.ebi.ac.uk/ols/ontologies/uberon/terms?iri=http://purl.obolibrary.org/obo/UBERON_0010314","structure with developmental contribution from neural crest")</f>
        <v/>
      </c>
      <c r="B7086" t="inlineStr">
        <is>
          <t>&lt;http://purl.obolibrary.org/obo/UBERON_0010314&gt;</t>
        </is>
      </c>
      <c r="C7086" t="inlineStr">
        <is>
          <t>basolateral nucleus, left, magnocellular (dorsal)</t>
        </is>
      </c>
      <c r="D7086" t="inlineStr">
        <is>
          <t>&lt;http://purl.obolibrary.org/obo/HBA_4343&gt;</t>
        </is>
      </c>
    </row>
    <row r="7087">
      <c r="A7087">
        <f>HYPERLINK("https://www.ebi.ac.uk/ols/ontologies/uberon/terms?iri=http://purl.obolibrary.org/obo/UBERON_0010314","structure with developmental contribution from neural crest")</f>
        <v/>
      </c>
      <c r="B7087" t="inlineStr">
        <is>
          <t>&lt;http://purl.obolibrary.org/obo/UBERON_0010314&gt;</t>
        </is>
      </c>
      <c r="C7087" t="inlineStr">
        <is>
          <t>basolateral nucleus, left, intermediate</t>
        </is>
      </c>
      <c r="D7087" t="inlineStr">
        <is>
          <t>&lt;http://purl.obolibrary.org/obo/HBA_4344&gt;</t>
        </is>
      </c>
    </row>
    <row r="7088">
      <c r="A7088">
        <f>HYPERLINK("https://www.ebi.ac.uk/ols/ontologies/uberon/terms?iri=http://purl.obolibrary.org/obo/UBERON_0010314","structure with developmental contribution from neural crest")</f>
        <v/>
      </c>
      <c r="B7088" t="inlineStr">
        <is>
          <t>&lt;http://purl.obolibrary.org/obo/UBERON_0010314&gt;</t>
        </is>
      </c>
      <c r="C7088" t="inlineStr">
        <is>
          <t>basolateral nucleus, left, parvicellular (ventral)</t>
        </is>
      </c>
      <c r="D7088" t="inlineStr">
        <is>
          <t>&lt;http://purl.obolibrary.org/obo/HBA_4345&gt;</t>
        </is>
      </c>
    </row>
    <row r="7089">
      <c r="A7089">
        <f>HYPERLINK("https://www.ebi.ac.uk/ols/ontologies/uberon/terms?iri=http://purl.obolibrary.org/obo/UBERON_0010314","structure with developmental contribution from neural crest")</f>
        <v/>
      </c>
      <c r="B7089" t="inlineStr">
        <is>
          <t>&lt;http://purl.obolibrary.org/obo/UBERON_0010314&gt;</t>
        </is>
      </c>
      <c r="C7089" t="inlineStr">
        <is>
          <t>basolateral nucleus, right</t>
        </is>
      </c>
      <c r="D7089" t="inlineStr">
        <is>
          <t>&lt;http://purl.obolibrary.org/obo/HBA_4346&gt;</t>
        </is>
      </c>
    </row>
    <row r="7090">
      <c r="A7090">
        <f>HYPERLINK("https://www.ebi.ac.uk/ols/ontologies/uberon/terms?iri=http://purl.obolibrary.org/obo/UBERON_0010314","structure with developmental contribution from neural crest")</f>
        <v/>
      </c>
      <c r="B7090" t="inlineStr">
        <is>
          <t>&lt;http://purl.obolibrary.org/obo/UBERON_0010314&gt;</t>
        </is>
      </c>
      <c r="C7090" t="inlineStr">
        <is>
          <t>basolateral nucleus, right, magnocellular (dorsal)</t>
        </is>
      </c>
      <c r="D7090" t="inlineStr">
        <is>
          <t>&lt;http://purl.obolibrary.org/obo/HBA_4347&gt;</t>
        </is>
      </c>
    </row>
    <row r="7091">
      <c r="A7091">
        <f>HYPERLINK("https://www.ebi.ac.uk/ols/ontologies/uberon/terms?iri=http://purl.obolibrary.org/obo/UBERON_0010314","structure with developmental contribution from neural crest")</f>
        <v/>
      </c>
      <c r="B7091" t="inlineStr">
        <is>
          <t>&lt;http://purl.obolibrary.org/obo/UBERON_0010314&gt;</t>
        </is>
      </c>
      <c r="C7091" t="inlineStr">
        <is>
          <t>basolateral nucleus, right, intermediate</t>
        </is>
      </c>
      <c r="D7091" t="inlineStr">
        <is>
          <t>&lt;http://purl.obolibrary.org/obo/HBA_4348&gt;</t>
        </is>
      </c>
    </row>
    <row r="7092">
      <c r="A7092">
        <f>HYPERLINK("https://www.ebi.ac.uk/ols/ontologies/uberon/terms?iri=http://purl.obolibrary.org/obo/UBERON_0010314","structure with developmental contribution from neural crest")</f>
        <v/>
      </c>
      <c r="B7092" t="inlineStr">
        <is>
          <t>&lt;http://purl.obolibrary.org/obo/UBERON_0010314&gt;</t>
        </is>
      </c>
      <c r="C7092" t="inlineStr">
        <is>
          <t>basolateral nucleus, right, parvicellular (ventral)</t>
        </is>
      </c>
      <c r="D7092" t="inlineStr">
        <is>
          <t>&lt;http://purl.obolibrary.org/obo/HBA_4349&gt;</t>
        </is>
      </c>
    </row>
    <row r="7093">
      <c r="A7093">
        <f>HYPERLINK("https://www.ebi.ac.uk/ols/ontologies/uberon/terms?iri=http://purl.obolibrary.org/obo/UBERON_0010314","structure with developmental contribution from neural crest")</f>
        <v/>
      </c>
      <c r="B7093" t="inlineStr">
        <is>
          <t>&lt;http://purl.obolibrary.org/obo/UBERON_0010314&gt;</t>
        </is>
      </c>
      <c r="C7093" t="inlineStr">
        <is>
          <t>basomedial nucleus</t>
        </is>
      </c>
      <c r="D7093" t="inlineStr">
        <is>
          <t>&lt;http://purl.obolibrary.org/obo/HBA_4350&gt;</t>
        </is>
      </c>
    </row>
    <row r="7094">
      <c r="A7094">
        <f>HYPERLINK("https://www.ebi.ac.uk/ols/ontologies/uberon/terms?iri=http://purl.obolibrary.org/obo/UBERON_0010314","structure with developmental contribution from neural crest")</f>
        <v/>
      </c>
      <c r="B7094" t="inlineStr">
        <is>
          <t>&lt;http://purl.obolibrary.org/obo/UBERON_0010314&gt;</t>
        </is>
      </c>
      <c r="C7094" t="inlineStr">
        <is>
          <t>basomedial nucleus, left</t>
        </is>
      </c>
      <c r="D7094" t="inlineStr">
        <is>
          <t>&lt;http://purl.obolibrary.org/obo/HBA_4351&gt;</t>
        </is>
      </c>
    </row>
    <row r="7095">
      <c r="A7095">
        <f>HYPERLINK("https://www.ebi.ac.uk/ols/ontologies/uberon/terms?iri=http://purl.obolibrary.org/obo/UBERON_0010314","structure with developmental contribution from neural crest")</f>
        <v/>
      </c>
      <c r="B7095" t="inlineStr">
        <is>
          <t>&lt;http://purl.obolibrary.org/obo/UBERON_0010314&gt;</t>
        </is>
      </c>
      <c r="C7095" t="inlineStr">
        <is>
          <t>basomedial nucleus, left, magnocellular division</t>
        </is>
      </c>
      <c r="D7095" t="inlineStr">
        <is>
          <t>&lt;http://purl.obolibrary.org/obo/HBA_4352&gt;</t>
        </is>
      </c>
    </row>
    <row r="7096">
      <c r="A7096">
        <f>HYPERLINK("https://www.ebi.ac.uk/ols/ontologies/uberon/terms?iri=http://purl.obolibrary.org/obo/UBERON_0010314","structure with developmental contribution from neural crest")</f>
        <v/>
      </c>
      <c r="B7096" t="inlineStr">
        <is>
          <t>&lt;http://purl.obolibrary.org/obo/UBERON_0010314&gt;</t>
        </is>
      </c>
      <c r="C7096" t="inlineStr">
        <is>
          <t>basomedial nucleus, left, parvicellular division</t>
        </is>
      </c>
      <c r="D7096" t="inlineStr">
        <is>
          <t>&lt;http://purl.obolibrary.org/obo/HBA_4353&gt;</t>
        </is>
      </c>
    </row>
    <row r="7097">
      <c r="A7097">
        <f>HYPERLINK("https://www.ebi.ac.uk/ols/ontologies/uberon/terms?iri=http://purl.obolibrary.org/obo/UBERON_0010314","structure with developmental contribution from neural crest")</f>
        <v/>
      </c>
      <c r="B7097" t="inlineStr">
        <is>
          <t>&lt;http://purl.obolibrary.org/obo/UBERON_0010314&gt;</t>
        </is>
      </c>
      <c r="C7097" t="inlineStr">
        <is>
          <t>basomedial nucleus, left, ventromedial division</t>
        </is>
      </c>
      <c r="D7097" t="inlineStr">
        <is>
          <t>&lt;http://purl.obolibrary.org/obo/HBA_4354&gt;</t>
        </is>
      </c>
    </row>
    <row r="7098">
      <c r="A7098">
        <f>HYPERLINK("https://www.ebi.ac.uk/ols/ontologies/uberon/terms?iri=http://purl.obolibrary.org/obo/UBERON_0010314","structure with developmental contribution from neural crest")</f>
        <v/>
      </c>
      <c r="B7098" t="inlineStr">
        <is>
          <t>&lt;http://purl.obolibrary.org/obo/UBERON_0010314&gt;</t>
        </is>
      </c>
      <c r="C7098" t="inlineStr">
        <is>
          <t>basomedial nucleus, right</t>
        </is>
      </c>
      <c r="D7098" t="inlineStr">
        <is>
          <t>&lt;http://purl.obolibrary.org/obo/HBA_4355&gt;</t>
        </is>
      </c>
    </row>
    <row r="7099">
      <c r="A7099">
        <f>HYPERLINK("https://www.ebi.ac.uk/ols/ontologies/uberon/terms?iri=http://purl.obolibrary.org/obo/UBERON_0010314","structure with developmental contribution from neural crest")</f>
        <v/>
      </c>
      <c r="B7099" t="inlineStr">
        <is>
          <t>&lt;http://purl.obolibrary.org/obo/UBERON_0010314&gt;</t>
        </is>
      </c>
      <c r="C7099" t="inlineStr">
        <is>
          <t>basomedial nucleus, right, magnocellular division</t>
        </is>
      </c>
      <c r="D7099" t="inlineStr">
        <is>
          <t>&lt;http://purl.obolibrary.org/obo/HBA_4356&gt;</t>
        </is>
      </c>
    </row>
    <row r="7100">
      <c r="A7100">
        <f>HYPERLINK("https://www.ebi.ac.uk/ols/ontologies/uberon/terms?iri=http://purl.obolibrary.org/obo/UBERON_0010314","structure with developmental contribution from neural crest")</f>
        <v/>
      </c>
      <c r="B7100" t="inlineStr">
        <is>
          <t>&lt;http://purl.obolibrary.org/obo/UBERON_0010314&gt;</t>
        </is>
      </c>
      <c r="C7100" t="inlineStr">
        <is>
          <t>basomedial nucleus, right, parvicellular division</t>
        </is>
      </c>
      <c r="D7100" t="inlineStr">
        <is>
          <t>&lt;http://purl.obolibrary.org/obo/HBA_4357&gt;</t>
        </is>
      </c>
    </row>
    <row r="7101">
      <c r="A7101">
        <f>HYPERLINK("https://www.ebi.ac.uk/ols/ontologies/uberon/terms?iri=http://purl.obolibrary.org/obo/UBERON_0010314","structure with developmental contribution from neural crest")</f>
        <v/>
      </c>
      <c r="B7101" t="inlineStr">
        <is>
          <t>&lt;http://purl.obolibrary.org/obo/UBERON_0010314&gt;</t>
        </is>
      </c>
      <c r="C7101" t="inlineStr">
        <is>
          <t>basomedial nucleus, right, ventromedial division</t>
        </is>
      </c>
      <c r="D7101" t="inlineStr">
        <is>
          <t>&lt;http://purl.obolibrary.org/obo/HBA_4358&gt;</t>
        </is>
      </c>
    </row>
    <row r="7102">
      <c r="A7102">
        <f>HYPERLINK("https://www.ebi.ac.uk/ols/ontologies/uberon/terms?iri=http://purl.obolibrary.org/obo/UBERON_0010314","structure with developmental contribution from neural crest")</f>
        <v/>
      </c>
      <c r="B7102" t="inlineStr">
        <is>
          <t>&lt;http://purl.obolibrary.org/obo/UBERON_0010314&gt;</t>
        </is>
      </c>
      <c r="C7102" t="inlineStr">
        <is>
          <t>central nucleus, left</t>
        </is>
      </c>
      <c r="D7102" t="inlineStr">
        <is>
          <t>&lt;http://purl.obolibrary.org/obo/HBA_4360&gt;</t>
        </is>
      </c>
    </row>
    <row r="7103">
      <c r="A7103">
        <f>HYPERLINK("https://www.ebi.ac.uk/ols/ontologies/uberon/terms?iri=http://purl.obolibrary.org/obo/UBERON_0010314","structure with developmental contribution from neural crest")</f>
        <v/>
      </c>
      <c r="B7103" t="inlineStr">
        <is>
          <t>&lt;http://purl.obolibrary.org/obo/UBERON_0010314&gt;</t>
        </is>
      </c>
      <c r="C7103" t="inlineStr">
        <is>
          <t>central nucleus, medial division, left</t>
        </is>
      </c>
      <c r="D7103" t="inlineStr">
        <is>
          <t>&lt;http://purl.obolibrary.org/obo/HBA_4361&gt;</t>
        </is>
      </c>
    </row>
    <row r="7104">
      <c r="A7104">
        <f>HYPERLINK("https://www.ebi.ac.uk/ols/ontologies/uberon/terms?iri=http://purl.obolibrary.org/obo/UBERON_0010314","structure with developmental contribution from neural crest")</f>
        <v/>
      </c>
      <c r="B7104" t="inlineStr">
        <is>
          <t>&lt;http://purl.obolibrary.org/obo/UBERON_0010314&gt;</t>
        </is>
      </c>
      <c r="C7104" t="inlineStr">
        <is>
          <t>central nucleus, lateral division, left</t>
        </is>
      </c>
      <c r="D7104" t="inlineStr">
        <is>
          <t>&lt;http://purl.obolibrary.org/obo/HBA_4362&gt;</t>
        </is>
      </c>
    </row>
    <row r="7105">
      <c r="A7105">
        <f>HYPERLINK("https://www.ebi.ac.uk/ols/ontologies/uberon/terms?iri=http://purl.obolibrary.org/obo/UBERON_0010314","structure with developmental contribution from neural crest")</f>
        <v/>
      </c>
      <c r="B7105" t="inlineStr">
        <is>
          <t>&lt;http://purl.obolibrary.org/obo/UBERON_0010314&gt;</t>
        </is>
      </c>
      <c r="C7105" t="inlineStr">
        <is>
          <t>central nucleus, right</t>
        </is>
      </c>
      <c r="D7105" t="inlineStr">
        <is>
          <t>&lt;http://purl.obolibrary.org/obo/HBA_4363&gt;</t>
        </is>
      </c>
    </row>
    <row r="7106">
      <c r="A7106">
        <f>HYPERLINK("https://www.ebi.ac.uk/ols/ontologies/uberon/terms?iri=http://purl.obolibrary.org/obo/UBERON_0010314","structure with developmental contribution from neural crest")</f>
        <v/>
      </c>
      <c r="B7106" t="inlineStr">
        <is>
          <t>&lt;http://purl.obolibrary.org/obo/UBERON_0010314&gt;</t>
        </is>
      </c>
      <c r="C7106" t="inlineStr">
        <is>
          <t>central nucleus, medial division, right</t>
        </is>
      </c>
      <c r="D7106" t="inlineStr">
        <is>
          <t>&lt;http://purl.obolibrary.org/obo/HBA_4364&gt;</t>
        </is>
      </c>
    </row>
    <row r="7107">
      <c r="A7107">
        <f>HYPERLINK("https://www.ebi.ac.uk/ols/ontologies/uberon/terms?iri=http://purl.obolibrary.org/obo/UBERON_0010314","structure with developmental contribution from neural crest")</f>
        <v/>
      </c>
      <c r="B7107" t="inlineStr">
        <is>
          <t>&lt;http://purl.obolibrary.org/obo/UBERON_0010314&gt;</t>
        </is>
      </c>
      <c r="C7107" t="inlineStr">
        <is>
          <t>central nucleus, lateral division, right</t>
        </is>
      </c>
      <c r="D7107" t="inlineStr">
        <is>
          <t>&lt;http://purl.obolibrary.org/obo/HBA_4365&gt;</t>
        </is>
      </c>
    </row>
    <row r="7108">
      <c r="A7108">
        <f>HYPERLINK("https://www.ebi.ac.uk/ols/ontologies/uberon/terms?iri=http://purl.obolibrary.org/obo/UBERON_0010314","structure with developmental contribution from neural crest")</f>
        <v/>
      </c>
      <c r="B7108" t="inlineStr">
        <is>
          <t>&lt;http://purl.obolibrary.org/obo/UBERON_0010314&gt;</t>
        </is>
      </c>
      <c r="C7108" t="inlineStr">
        <is>
          <t>cortico-medial group</t>
        </is>
      </c>
      <c r="D7108" t="inlineStr">
        <is>
          <t>&lt;http://purl.obolibrary.org/obo/HBA_4366&gt;</t>
        </is>
      </c>
    </row>
    <row r="7109">
      <c r="A7109">
        <f>HYPERLINK("https://www.ebi.ac.uk/ols/ontologies/uberon/terms?iri=http://purl.obolibrary.org/obo/UBERON_0010314","structure with developmental contribution from neural crest")</f>
        <v/>
      </c>
      <c r="B7109" t="inlineStr">
        <is>
          <t>&lt;http://purl.obolibrary.org/obo/UBERON_0010314&gt;</t>
        </is>
      </c>
      <c r="C7109" t="inlineStr">
        <is>
          <t>cortico-medial group, left</t>
        </is>
      </c>
      <c r="D7109" t="inlineStr">
        <is>
          <t>&lt;http://purl.obolibrary.org/obo/HBA_4367&gt;</t>
        </is>
      </c>
    </row>
    <row r="7110">
      <c r="A7110">
        <f>HYPERLINK("https://www.ebi.ac.uk/ols/ontologies/uberon/terms?iri=http://purl.obolibrary.org/obo/UBERON_0010314","structure with developmental contribution from neural crest")</f>
        <v/>
      </c>
      <c r="B7110" t="inlineStr">
        <is>
          <t>&lt;http://purl.obolibrary.org/obo/UBERON_0010314&gt;</t>
        </is>
      </c>
      <c r="C7110" t="inlineStr">
        <is>
          <t>anterior cortical nucleus, left</t>
        </is>
      </c>
      <c r="D7110" t="inlineStr">
        <is>
          <t>&lt;http://purl.obolibrary.org/obo/HBA_4368&gt;</t>
        </is>
      </c>
    </row>
    <row r="7111">
      <c r="A7111">
        <f>HYPERLINK("https://www.ebi.ac.uk/ols/ontologies/uberon/terms?iri=http://purl.obolibrary.org/obo/UBERON_0010314","structure with developmental contribution from neural crest")</f>
        <v/>
      </c>
      <c r="B7111" t="inlineStr">
        <is>
          <t>&lt;http://purl.obolibrary.org/obo/UBERON_0010314&gt;</t>
        </is>
      </c>
      <c r="C7111" t="inlineStr">
        <is>
          <t>posterior cortical nucleus, left</t>
        </is>
      </c>
      <c r="D7111" t="inlineStr">
        <is>
          <t>&lt;http://purl.obolibrary.org/obo/HBA_4369&gt;</t>
        </is>
      </c>
    </row>
    <row r="7112">
      <c r="A7112">
        <f>HYPERLINK("https://www.ebi.ac.uk/ols/ontologies/uberon/terms?iri=http://purl.obolibrary.org/obo/UBERON_0010314","structure with developmental contribution from neural crest")</f>
        <v/>
      </c>
      <c r="B7112" t="inlineStr">
        <is>
          <t>&lt;http://purl.obolibrary.org/obo/UBERON_0010314&gt;</t>
        </is>
      </c>
      <c r="C7112" t="inlineStr">
        <is>
          <t>medial nucleus, left</t>
        </is>
      </c>
      <c r="D7112" t="inlineStr">
        <is>
          <t>&lt;http://purl.obolibrary.org/obo/HBA_4370&gt;</t>
        </is>
      </c>
    </row>
    <row r="7113">
      <c r="A7113">
        <f>HYPERLINK("https://www.ebi.ac.uk/ols/ontologies/uberon/terms?iri=http://purl.obolibrary.org/obo/UBERON_0010314","structure with developmental contribution from neural crest")</f>
        <v/>
      </c>
      <c r="B7113" t="inlineStr">
        <is>
          <t>&lt;http://purl.obolibrary.org/obo/UBERON_0010314&gt;</t>
        </is>
      </c>
      <c r="C7113" t="inlineStr">
        <is>
          <t>cortico-medial group, right</t>
        </is>
      </c>
      <c r="D7113" t="inlineStr">
        <is>
          <t>&lt;http://purl.obolibrary.org/obo/HBA_4371&gt;</t>
        </is>
      </c>
    </row>
    <row r="7114">
      <c r="A7114">
        <f>HYPERLINK("https://www.ebi.ac.uk/ols/ontologies/uberon/terms?iri=http://purl.obolibrary.org/obo/UBERON_0010314","structure with developmental contribution from neural crest")</f>
        <v/>
      </c>
      <c r="B7114" t="inlineStr">
        <is>
          <t>&lt;http://purl.obolibrary.org/obo/UBERON_0010314&gt;</t>
        </is>
      </c>
      <c r="C7114" t="inlineStr">
        <is>
          <t>anterior cortical nucleus, right</t>
        </is>
      </c>
      <c r="D7114" t="inlineStr">
        <is>
          <t>&lt;http://purl.obolibrary.org/obo/HBA_4372&gt;</t>
        </is>
      </c>
    </row>
    <row r="7115">
      <c r="A7115">
        <f>HYPERLINK("https://www.ebi.ac.uk/ols/ontologies/uberon/terms?iri=http://purl.obolibrary.org/obo/UBERON_0010314","structure with developmental contribution from neural crest")</f>
        <v/>
      </c>
      <c r="B7115" t="inlineStr">
        <is>
          <t>&lt;http://purl.obolibrary.org/obo/UBERON_0010314&gt;</t>
        </is>
      </c>
      <c r="C7115" t="inlineStr">
        <is>
          <t>posterior cortical nucleus, right</t>
        </is>
      </c>
      <c r="D7115" t="inlineStr">
        <is>
          <t>&lt;http://purl.obolibrary.org/obo/HBA_4373&gt;</t>
        </is>
      </c>
    </row>
    <row r="7116">
      <c r="A7116">
        <f>HYPERLINK("https://www.ebi.ac.uk/ols/ontologies/uberon/terms?iri=http://purl.obolibrary.org/obo/UBERON_0010314","structure with developmental contribution from neural crest")</f>
        <v/>
      </c>
      <c r="B7116" t="inlineStr">
        <is>
          <t>&lt;http://purl.obolibrary.org/obo/UBERON_0010314&gt;</t>
        </is>
      </c>
      <c r="C7116" t="inlineStr">
        <is>
          <t>medial nucleus, right</t>
        </is>
      </c>
      <c r="D7116" t="inlineStr">
        <is>
          <t>&lt;http://purl.obolibrary.org/obo/HBA_4374&gt;</t>
        </is>
      </c>
    </row>
    <row r="7117">
      <c r="A7117">
        <f>HYPERLINK("https://www.ebi.ac.uk/ols/ontologies/uberon/terms?iri=http://purl.obolibrary.org/obo/UBERON_0010314","structure with developmental contribution from neural crest")</f>
        <v/>
      </c>
      <c r="B7117" t="inlineStr">
        <is>
          <t>&lt;http://purl.obolibrary.org/obo/UBERON_0010314&gt;</t>
        </is>
      </c>
      <c r="C7117" t="inlineStr">
        <is>
          <t>intercalated nuclei, left</t>
        </is>
      </c>
      <c r="D7117" t="inlineStr">
        <is>
          <t>&lt;http://purl.obolibrary.org/obo/HBA_4376&gt;</t>
        </is>
      </c>
    </row>
    <row r="7118">
      <c r="A7118">
        <f>HYPERLINK("https://www.ebi.ac.uk/ols/ontologies/uberon/terms?iri=http://purl.obolibrary.org/obo/UBERON_0010314","structure with developmental contribution from neural crest")</f>
        <v/>
      </c>
      <c r="B7118" t="inlineStr">
        <is>
          <t>&lt;http://purl.obolibrary.org/obo/UBERON_0010314&gt;</t>
        </is>
      </c>
      <c r="C7118" t="inlineStr">
        <is>
          <t>intercalated nuclei, right</t>
        </is>
      </c>
      <c r="D7118" t="inlineStr">
        <is>
          <t>&lt;http://purl.obolibrary.org/obo/HBA_4377&gt;</t>
        </is>
      </c>
    </row>
    <row r="7119">
      <c r="A7119">
        <f>HYPERLINK("https://www.ebi.ac.uk/ols/ontologies/uberon/terms?iri=http://purl.obolibrary.org/obo/UBERON_0010314","structure with developmental contribution from neural crest")</f>
        <v/>
      </c>
      <c r="B7119" t="inlineStr">
        <is>
          <t>&lt;http://purl.obolibrary.org/obo/UBERON_0010314&gt;</t>
        </is>
      </c>
      <c r="C7119" t="inlineStr">
        <is>
          <t>lateral nucleus, left</t>
        </is>
      </c>
      <c r="D7119" t="inlineStr">
        <is>
          <t>&lt;http://purl.obolibrary.org/obo/HBA_4379&gt;</t>
        </is>
      </c>
    </row>
    <row r="7120">
      <c r="A7120">
        <f>HYPERLINK("https://www.ebi.ac.uk/ols/ontologies/uberon/terms?iri=http://purl.obolibrary.org/obo/UBERON_0010314","structure with developmental contribution from neural crest")</f>
        <v/>
      </c>
      <c r="B7120" t="inlineStr">
        <is>
          <t>&lt;http://purl.obolibrary.org/obo/UBERON_0010314&gt;</t>
        </is>
      </c>
      <c r="C7120" t="inlineStr">
        <is>
          <t>lateral nucleus, left, dorsal medial division</t>
        </is>
      </c>
      <c r="D7120" t="inlineStr">
        <is>
          <t>&lt;http://purl.obolibrary.org/obo/HBA_4380&gt;</t>
        </is>
      </c>
    </row>
    <row r="7121">
      <c r="A7121">
        <f>HYPERLINK("https://www.ebi.ac.uk/ols/ontologies/uberon/terms?iri=http://purl.obolibrary.org/obo/UBERON_0010314","structure with developmental contribution from neural crest")</f>
        <v/>
      </c>
      <c r="B7121" t="inlineStr">
        <is>
          <t>&lt;http://purl.obolibrary.org/obo/UBERON_0010314&gt;</t>
        </is>
      </c>
      <c r="C7121" t="inlineStr">
        <is>
          <t>lateral nucleus, left, ventral lateral division</t>
        </is>
      </c>
      <c r="D7121" t="inlineStr">
        <is>
          <t>&lt;http://purl.obolibrary.org/obo/HBA_4381&gt;</t>
        </is>
      </c>
    </row>
    <row r="7122">
      <c r="A7122">
        <f>HYPERLINK("https://www.ebi.ac.uk/ols/ontologies/uberon/terms?iri=http://purl.obolibrary.org/obo/UBERON_0010314","structure with developmental contribution from neural crest")</f>
        <v/>
      </c>
      <c r="B7122" t="inlineStr">
        <is>
          <t>&lt;http://purl.obolibrary.org/obo/UBERON_0010314&gt;</t>
        </is>
      </c>
      <c r="C7122" t="inlineStr">
        <is>
          <t>lateral nucleus, right</t>
        </is>
      </c>
      <c r="D7122" t="inlineStr">
        <is>
          <t>&lt;http://purl.obolibrary.org/obo/HBA_4382&gt;</t>
        </is>
      </c>
    </row>
    <row r="7123">
      <c r="A7123">
        <f>HYPERLINK("https://www.ebi.ac.uk/ols/ontologies/uberon/terms?iri=http://purl.obolibrary.org/obo/UBERON_0010314","structure with developmental contribution from neural crest")</f>
        <v/>
      </c>
      <c r="B7123" t="inlineStr">
        <is>
          <t>&lt;http://purl.obolibrary.org/obo/UBERON_0010314&gt;</t>
        </is>
      </c>
      <c r="C7123" t="inlineStr">
        <is>
          <t>lateral nucleus, right, dorsal medial division</t>
        </is>
      </c>
      <c r="D7123" t="inlineStr">
        <is>
          <t>&lt;http://purl.obolibrary.org/obo/HBA_4383&gt;</t>
        </is>
      </c>
    </row>
    <row r="7124">
      <c r="A7124">
        <f>HYPERLINK("https://www.ebi.ac.uk/ols/ontologies/uberon/terms?iri=http://purl.obolibrary.org/obo/UBERON_0010314","structure with developmental contribution from neural crest")</f>
        <v/>
      </c>
      <c r="B7124" t="inlineStr">
        <is>
          <t>&lt;http://purl.obolibrary.org/obo/UBERON_0010314&gt;</t>
        </is>
      </c>
      <c r="C7124" t="inlineStr">
        <is>
          <t>lateral nucleus, right, ventral lateral division</t>
        </is>
      </c>
      <c r="D7124" t="inlineStr">
        <is>
          <t>&lt;http://purl.obolibrary.org/obo/HBA_4384&gt;</t>
        </is>
      </c>
    </row>
    <row r="7125">
      <c r="A7125">
        <f>HYPERLINK("https://www.ebi.ac.uk/ols/ontologies/uberon/terms?iri=http://purl.obolibrary.org/obo/UBERON_0010314","structure with developmental contribution from neural crest")</f>
        <v/>
      </c>
      <c r="B7125" t="inlineStr">
        <is>
          <t>&lt;http://purl.obolibrary.org/obo/UBERON_0010314&gt;</t>
        </is>
      </c>
      <c r="C7125" t="inlineStr">
        <is>
          <t>nucleus of the lateral olfactory tract</t>
        </is>
      </c>
      <c r="D7125" t="inlineStr">
        <is>
          <t>&lt;http://purl.obolibrary.org/obo/HBA_4385&gt;</t>
        </is>
      </c>
    </row>
    <row r="7126">
      <c r="A7126">
        <f>HYPERLINK("https://www.ebi.ac.uk/ols/ontologies/uberon/terms?iri=http://purl.obolibrary.org/obo/UBERON_0010314","structure with developmental contribution from neural crest")</f>
        <v/>
      </c>
      <c r="B7126" t="inlineStr">
        <is>
          <t>&lt;http://purl.obolibrary.org/obo/UBERON_0010314&gt;</t>
        </is>
      </c>
      <c r="C7126" t="inlineStr">
        <is>
          <t>nucleus of the lateral olfactory tract, left</t>
        </is>
      </c>
      <c r="D7126" t="inlineStr">
        <is>
          <t>&lt;http://purl.obolibrary.org/obo/HBA_4386&gt;</t>
        </is>
      </c>
    </row>
    <row r="7127">
      <c r="A7127">
        <f>HYPERLINK("https://www.ebi.ac.uk/ols/ontologies/uberon/terms?iri=http://purl.obolibrary.org/obo/UBERON_0010314","structure with developmental contribution from neural crest")</f>
        <v/>
      </c>
      <c r="B7127" t="inlineStr">
        <is>
          <t>&lt;http://purl.obolibrary.org/obo/UBERON_0010314&gt;</t>
        </is>
      </c>
      <c r="C7127" t="inlineStr">
        <is>
          <t>nucleus of the lateral olfactory tract, right</t>
        </is>
      </c>
      <c r="D7127" t="inlineStr">
        <is>
          <t>&lt;http://purl.obolibrary.org/obo/HBA_4387&gt;</t>
        </is>
      </c>
    </row>
    <row r="7128">
      <c r="A7128">
        <f>HYPERLINK("https://www.ebi.ac.uk/ols/ontologies/uberon/terms?iri=http://purl.obolibrary.org/obo/UBERON_0010314","structure with developmental contribution from neural crest")</f>
        <v/>
      </c>
      <c r="B7128" t="inlineStr">
        <is>
          <t>&lt;http://purl.obolibrary.org/obo/UBERON_0010314&gt;</t>
        </is>
      </c>
      <c r="C7128" t="inlineStr">
        <is>
          <t>paralaminar nucleus</t>
        </is>
      </c>
      <c r="D7128" t="inlineStr">
        <is>
          <t>&lt;http://purl.obolibrary.org/obo/HBA_4388&gt;</t>
        </is>
      </c>
    </row>
    <row r="7129">
      <c r="A7129">
        <f>HYPERLINK("https://www.ebi.ac.uk/ols/ontologies/uberon/terms?iri=http://purl.obolibrary.org/obo/UBERON_0010314","structure with developmental contribution from neural crest")</f>
        <v/>
      </c>
      <c r="B7129" t="inlineStr">
        <is>
          <t>&lt;http://purl.obolibrary.org/obo/UBERON_0010314&gt;</t>
        </is>
      </c>
      <c r="C7129" t="inlineStr">
        <is>
          <t>paralmainar nucleus, left</t>
        </is>
      </c>
      <c r="D7129" t="inlineStr">
        <is>
          <t>&lt;http://purl.obolibrary.org/obo/HBA_4389&gt;</t>
        </is>
      </c>
    </row>
    <row r="7130">
      <c r="A7130">
        <f>HYPERLINK("https://www.ebi.ac.uk/ols/ontologies/uberon/terms?iri=http://purl.obolibrary.org/obo/UBERON_0010314","structure with developmental contribution from neural crest")</f>
        <v/>
      </c>
      <c r="B7130" t="inlineStr">
        <is>
          <t>&lt;http://purl.obolibrary.org/obo/UBERON_0010314&gt;</t>
        </is>
      </c>
      <c r="C7130" t="inlineStr">
        <is>
          <t>paralmainar nucleus, right</t>
        </is>
      </c>
      <c r="D7130" t="inlineStr">
        <is>
          <t>&lt;http://purl.obolibrary.org/obo/HBA_4390&gt;</t>
        </is>
      </c>
    </row>
    <row r="7131">
      <c r="A7131">
        <f>HYPERLINK("https://www.ebi.ac.uk/ols/ontologies/uberon/terms?iri=http://purl.obolibrary.org/obo/UBERON_0010314","structure with developmental contribution from neural crest")</f>
        <v/>
      </c>
      <c r="B7131" t="inlineStr">
        <is>
          <t>&lt;http://purl.obolibrary.org/obo/UBERON_0010314&gt;</t>
        </is>
      </c>
      <c r="C7131" t="inlineStr">
        <is>
          <t>thalamic fasciculus, left</t>
        </is>
      </c>
      <c r="D7131" t="inlineStr">
        <is>
          <t>&lt;http://purl.obolibrary.org/obo/HBA_4509&gt;</t>
        </is>
      </c>
    </row>
    <row r="7132">
      <c r="A7132">
        <f>HYPERLINK("https://www.ebi.ac.uk/ols/ontologies/uberon/terms?iri=http://purl.obolibrary.org/obo/UBERON_0010314","structure with developmental contribution from neural crest")</f>
        <v/>
      </c>
      <c r="B7132" t="inlineStr">
        <is>
          <t>&lt;http://purl.obolibrary.org/obo/UBERON_0010314&gt;</t>
        </is>
      </c>
      <c r="C7132" t="inlineStr">
        <is>
          <t>lenticular fasciculus, left</t>
        </is>
      </c>
      <c r="D7132" t="inlineStr">
        <is>
          <t>&lt;http://purl.obolibrary.org/obo/HBA_4510&gt;</t>
        </is>
      </c>
    </row>
    <row r="7133">
      <c r="A7133">
        <f>HYPERLINK("https://www.ebi.ac.uk/ols/ontologies/uberon/terms?iri=http://purl.obolibrary.org/obo/UBERON_0010314","structure with developmental contribution from neural crest")</f>
        <v/>
      </c>
      <c r="B7133" t="inlineStr">
        <is>
          <t>&lt;http://purl.obolibrary.org/obo/UBERON_0010314&gt;</t>
        </is>
      </c>
      <c r="C7133" t="inlineStr">
        <is>
          <t>thalamic fasciculus, right</t>
        </is>
      </c>
      <c r="D7133" t="inlineStr">
        <is>
          <t>&lt;http://purl.obolibrary.org/obo/HBA_4515&gt;</t>
        </is>
      </c>
    </row>
    <row r="7134">
      <c r="A7134">
        <f>HYPERLINK("https://www.ebi.ac.uk/ols/ontologies/uberon/terms?iri=http://purl.obolibrary.org/obo/UBERON_0010314","structure with developmental contribution from neural crest")</f>
        <v/>
      </c>
      <c r="B7134" t="inlineStr">
        <is>
          <t>&lt;http://purl.obolibrary.org/obo/UBERON_0010314&gt;</t>
        </is>
      </c>
      <c r="C7134" t="inlineStr">
        <is>
          <t>lenticular fasciculus, right</t>
        </is>
      </c>
      <c r="D7134" t="inlineStr">
        <is>
          <t>&lt;http://purl.obolibrary.org/obo/HBA_4516&gt;</t>
        </is>
      </c>
    </row>
    <row r="7135">
      <c r="A7135">
        <f>HYPERLINK("https://www.ebi.ac.uk/ols/ontologies/uberon/terms?iri=http://purl.obolibrary.org/obo/UBERON_0010314","structure with developmental contribution from neural crest")</f>
        <v/>
      </c>
      <c r="B7135" t="inlineStr">
        <is>
          <t>&lt;http://purl.obolibrary.org/obo/UBERON_0010314&gt;</t>
        </is>
      </c>
      <c r="C7135" t="inlineStr">
        <is>
          <t>dentate nucleus, left</t>
        </is>
      </c>
      <c r="D7135" t="inlineStr">
        <is>
          <t>&lt;http://purl.obolibrary.org/obo/HBA_4782&gt;</t>
        </is>
      </c>
    </row>
    <row r="7136">
      <c r="A7136">
        <f>HYPERLINK("https://www.ebi.ac.uk/ols/ontologies/uberon/terms?iri=http://purl.obolibrary.org/obo/UBERON_0010314","structure with developmental contribution from neural crest")</f>
        <v/>
      </c>
      <c r="B7136" t="inlineStr">
        <is>
          <t>&lt;http://purl.obolibrary.org/obo/UBERON_0010314&gt;</t>
        </is>
      </c>
      <c r="C7136" t="inlineStr">
        <is>
          <t>emboliform nucleus, left</t>
        </is>
      </c>
      <c r="D7136" t="inlineStr">
        <is>
          <t>&lt;http://purl.obolibrary.org/obo/HBA_4783&gt;</t>
        </is>
      </c>
    </row>
    <row r="7137">
      <c r="A7137">
        <f>HYPERLINK("https://www.ebi.ac.uk/ols/ontologies/uberon/terms?iri=http://purl.obolibrary.org/obo/UBERON_0010314","structure with developmental contribution from neural crest")</f>
        <v/>
      </c>
      <c r="B7137" t="inlineStr">
        <is>
          <t>&lt;http://purl.obolibrary.org/obo/UBERON_0010314&gt;</t>
        </is>
      </c>
      <c r="C7137" t="inlineStr">
        <is>
          <t>fastigial nucleus, left</t>
        </is>
      </c>
      <c r="D7137" t="inlineStr">
        <is>
          <t>&lt;http://purl.obolibrary.org/obo/HBA_4784&gt;</t>
        </is>
      </c>
    </row>
    <row r="7138">
      <c r="A7138">
        <f>HYPERLINK("https://www.ebi.ac.uk/ols/ontologies/uberon/terms?iri=http://purl.obolibrary.org/obo/UBERON_0010314","structure with developmental contribution from neural crest")</f>
        <v/>
      </c>
      <c r="B7138" t="inlineStr">
        <is>
          <t>&lt;http://purl.obolibrary.org/obo/UBERON_0010314&gt;</t>
        </is>
      </c>
      <c r="C7138" t="inlineStr">
        <is>
          <t>globose nucleus, left</t>
        </is>
      </c>
      <c r="D7138" t="inlineStr">
        <is>
          <t>&lt;http://purl.obolibrary.org/obo/HBA_4785&gt;</t>
        </is>
      </c>
    </row>
    <row r="7139">
      <c r="A7139">
        <f>HYPERLINK("https://www.ebi.ac.uk/ols/ontologies/uberon/terms?iri=http://purl.obolibrary.org/obo/UBERON_0010314","structure with developmental contribution from neural crest")</f>
        <v/>
      </c>
      <c r="B7139" t="inlineStr">
        <is>
          <t>&lt;http://purl.obolibrary.org/obo/UBERON_0010314&gt;</t>
        </is>
      </c>
      <c r="C7139" t="inlineStr">
        <is>
          <t>dentate nucleus, right</t>
        </is>
      </c>
      <c r="D7139" t="inlineStr">
        <is>
          <t>&lt;http://purl.obolibrary.org/obo/HBA_4787&gt;</t>
        </is>
      </c>
    </row>
    <row r="7140">
      <c r="A7140">
        <f>HYPERLINK("https://www.ebi.ac.uk/ols/ontologies/uberon/terms?iri=http://purl.obolibrary.org/obo/UBERON_0010314","structure with developmental contribution from neural crest")</f>
        <v/>
      </c>
      <c r="B7140" t="inlineStr">
        <is>
          <t>&lt;http://purl.obolibrary.org/obo/UBERON_0010314&gt;</t>
        </is>
      </c>
      <c r="C7140" t="inlineStr">
        <is>
          <t>emboliform nucleus, right</t>
        </is>
      </c>
      <c r="D7140" t="inlineStr">
        <is>
          <t>&lt;http://purl.obolibrary.org/obo/HBA_4788&gt;</t>
        </is>
      </c>
    </row>
    <row r="7141">
      <c r="A7141">
        <f>HYPERLINK("https://www.ebi.ac.uk/ols/ontologies/uberon/terms?iri=http://purl.obolibrary.org/obo/UBERON_0010314","structure with developmental contribution from neural crest")</f>
        <v/>
      </c>
      <c r="B7141" t="inlineStr">
        <is>
          <t>&lt;http://purl.obolibrary.org/obo/UBERON_0010314&gt;</t>
        </is>
      </c>
      <c r="C7141" t="inlineStr">
        <is>
          <t>fastigial nucleus, right</t>
        </is>
      </c>
      <c r="D7141" t="inlineStr">
        <is>
          <t>&lt;http://purl.obolibrary.org/obo/HBA_4789&gt;</t>
        </is>
      </c>
    </row>
    <row r="7142">
      <c r="A7142">
        <f>HYPERLINK("https://www.ebi.ac.uk/ols/ontologies/uberon/terms?iri=http://purl.obolibrary.org/obo/UBERON_0010314","structure with developmental contribution from neural crest")</f>
        <v/>
      </c>
      <c r="B7142" t="inlineStr">
        <is>
          <t>&lt;http://purl.obolibrary.org/obo/UBERON_0010314&gt;</t>
        </is>
      </c>
      <c r="C7142" t="inlineStr">
        <is>
          <t>globose nucleus, right</t>
        </is>
      </c>
      <c r="D7142" t="inlineStr">
        <is>
          <t>&lt;http://purl.obolibrary.org/obo/HBA_4790&gt;</t>
        </is>
      </c>
    </row>
    <row r="7143">
      <c r="A7143">
        <f>HYPERLINK("https://www.ebi.ac.uk/ols/ontologies/uberon/terms?iri=http://purl.obolibrary.org/obo/UBERON_0010314","structure with developmental contribution from neural crest")</f>
        <v/>
      </c>
      <c r="B7143" t="inlineStr">
        <is>
          <t>&lt;http://purl.obolibrary.org/obo/UBERON_0010314&gt;</t>
        </is>
      </c>
      <c r="C7143" t="inlineStr">
        <is>
          <t>frontal pole, left</t>
        </is>
      </c>
      <c r="D7143" t="inlineStr">
        <is>
          <t>&lt;http://purl.obolibrary.org/obo/HBA_4889&gt;</t>
        </is>
      </c>
    </row>
    <row r="7144">
      <c r="A7144">
        <f>HYPERLINK("https://www.ebi.ac.uk/ols/ontologies/uberon/terms?iri=http://purl.obolibrary.org/obo/UBERON_0010314","structure with developmental contribution from neural crest")</f>
        <v/>
      </c>
      <c r="B7144" t="inlineStr">
        <is>
          <t>&lt;http://purl.obolibrary.org/obo/UBERON_0010314&gt;</t>
        </is>
      </c>
      <c r="C7144" t="inlineStr">
        <is>
          <t>frontal pole, left, superior aspect</t>
        </is>
      </c>
      <c r="D7144" t="inlineStr">
        <is>
          <t>&lt;http://purl.obolibrary.org/obo/HBA_4890&gt;</t>
        </is>
      </c>
    </row>
    <row r="7145">
      <c r="A7145">
        <f>HYPERLINK("https://www.ebi.ac.uk/ols/ontologies/uberon/terms?iri=http://purl.obolibrary.org/obo/UBERON_0010314","structure with developmental contribution from neural crest")</f>
        <v/>
      </c>
      <c r="B7145" t="inlineStr">
        <is>
          <t>&lt;http://purl.obolibrary.org/obo/UBERON_0010314&gt;</t>
        </is>
      </c>
      <c r="C7145" t="inlineStr">
        <is>
          <t>frontal pole, left, inferior aspect</t>
        </is>
      </c>
      <c r="D7145" t="inlineStr">
        <is>
          <t>&lt;http://purl.obolibrary.org/obo/HBA_4891&gt;</t>
        </is>
      </c>
    </row>
    <row r="7146">
      <c r="A7146">
        <f>HYPERLINK("https://www.ebi.ac.uk/ols/ontologies/uberon/terms?iri=http://purl.obolibrary.org/obo/UBERON_0010314","structure with developmental contribution from neural crest")</f>
        <v/>
      </c>
      <c r="B7146" t="inlineStr">
        <is>
          <t>&lt;http://purl.obolibrary.org/obo/UBERON_0010314&gt;</t>
        </is>
      </c>
      <c r="C7146" t="inlineStr">
        <is>
          <t>frontal pole, left, medial aspect</t>
        </is>
      </c>
      <c r="D7146" t="inlineStr">
        <is>
          <t>&lt;http://purl.obolibrary.org/obo/HBA_4892&gt;</t>
        </is>
      </c>
    </row>
    <row r="7147">
      <c r="A7147">
        <f>HYPERLINK("https://www.ebi.ac.uk/ols/ontologies/uberon/terms?iri=http://purl.obolibrary.org/obo/UBERON_0010314","structure with developmental contribution from neural crest")</f>
        <v/>
      </c>
      <c r="B7147" t="inlineStr">
        <is>
          <t>&lt;http://purl.obolibrary.org/obo/UBERON_0010314&gt;</t>
        </is>
      </c>
      <c r="C7147" t="inlineStr">
        <is>
          <t>frontal pole, right</t>
        </is>
      </c>
      <c r="D7147" t="inlineStr">
        <is>
          <t>&lt;http://purl.obolibrary.org/obo/HBA_4893&gt;</t>
        </is>
      </c>
    </row>
    <row r="7148">
      <c r="A7148">
        <f>HYPERLINK("https://www.ebi.ac.uk/ols/ontologies/uberon/terms?iri=http://purl.obolibrary.org/obo/UBERON_0010314","structure with developmental contribution from neural crest")</f>
        <v/>
      </c>
      <c r="B7148" t="inlineStr">
        <is>
          <t>&lt;http://purl.obolibrary.org/obo/UBERON_0010314&gt;</t>
        </is>
      </c>
      <c r="C7148" t="inlineStr">
        <is>
          <t>frontal pole, right, superior aspect</t>
        </is>
      </c>
      <c r="D7148" t="inlineStr">
        <is>
          <t>&lt;http://purl.obolibrary.org/obo/HBA_4894&gt;</t>
        </is>
      </c>
    </row>
    <row r="7149">
      <c r="A7149">
        <f>HYPERLINK("https://www.ebi.ac.uk/ols/ontologies/uberon/terms?iri=http://purl.obolibrary.org/obo/UBERON_0010314","structure with developmental contribution from neural crest")</f>
        <v/>
      </c>
      <c r="B7149" t="inlineStr">
        <is>
          <t>&lt;http://purl.obolibrary.org/obo/UBERON_0010314&gt;</t>
        </is>
      </c>
      <c r="C7149" t="inlineStr">
        <is>
          <t>frontal pole, right, inferior aspect</t>
        </is>
      </c>
      <c r="D7149" t="inlineStr">
        <is>
          <t>&lt;http://purl.obolibrary.org/obo/HBA_4895&gt;</t>
        </is>
      </c>
    </row>
    <row r="7150">
      <c r="A7150">
        <f>HYPERLINK("https://www.ebi.ac.uk/ols/ontologies/uberon/terms?iri=http://purl.obolibrary.org/obo/UBERON_0010314","structure with developmental contribution from neural crest")</f>
        <v/>
      </c>
      <c r="B7150" t="inlineStr">
        <is>
          <t>&lt;http://purl.obolibrary.org/obo/UBERON_0010314&gt;</t>
        </is>
      </c>
      <c r="C7150" t="inlineStr">
        <is>
          <t>frontal pole, right, medial aspect</t>
        </is>
      </c>
      <c r="D7150" t="inlineStr">
        <is>
          <t>&lt;http://purl.obolibrary.org/obo/HBA_4896&gt;</t>
        </is>
      </c>
    </row>
    <row r="7151">
      <c r="A7151">
        <f>HYPERLINK("https://www.ebi.ac.uk/ols/ontologies/uberon/terms?iri=http://purl.obolibrary.org/obo/UBERON_0010314","structure with developmental contribution from neural crest")</f>
        <v/>
      </c>
      <c r="B7151" t="inlineStr">
        <is>
          <t>&lt;http://purl.obolibrary.org/obo/UBERON_0010314&gt;</t>
        </is>
      </c>
      <c r="C7151" t="inlineStr">
        <is>
          <t>superior rostral gyrus, left</t>
        </is>
      </c>
      <c r="D7151" t="inlineStr">
        <is>
          <t>&lt;http://purl.obolibrary.org/obo/HBA_4898&gt;</t>
        </is>
      </c>
    </row>
    <row r="7152">
      <c r="A7152">
        <f>HYPERLINK("https://www.ebi.ac.uk/ols/ontologies/uberon/terms?iri=http://purl.obolibrary.org/obo/UBERON_0010314","structure with developmental contribution from neural crest")</f>
        <v/>
      </c>
      <c r="B7152" t="inlineStr">
        <is>
          <t>&lt;http://purl.obolibrary.org/obo/UBERON_0010314&gt;</t>
        </is>
      </c>
      <c r="C7152" t="inlineStr">
        <is>
          <t>superior rostral gyrus, right</t>
        </is>
      </c>
      <c r="D7152" t="inlineStr">
        <is>
          <t>&lt;http://purl.obolibrary.org/obo/HBA_4899&gt;</t>
        </is>
      </c>
    </row>
    <row r="7153">
      <c r="A7153">
        <f>HYPERLINK("https://www.ebi.ac.uk/ols/ontologies/uberon/terms?iri=http://purl.obolibrary.org/obo/UBERON_0010314","structure with developmental contribution from neural crest")</f>
        <v/>
      </c>
      <c r="B7153" t="inlineStr">
        <is>
          <t>&lt;http://purl.obolibrary.org/obo/UBERON_0010314&gt;</t>
        </is>
      </c>
      <c r="C7153" t="inlineStr">
        <is>
          <t>inferior rostral gyrus, left</t>
        </is>
      </c>
      <c r="D7153" t="inlineStr">
        <is>
          <t>&lt;http://purl.obolibrary.org/obo/HBA_4901&gt;</t>
        </is>
      </c>
    </row>
    <row r="7154">
      <c r="A7154">
        <f>HYPERLINK("https://www.ebi.ac.uk/ols/ontologies/uberon/terms?iri=http://purl.obolibrary.org/obo/UBERON_0010314","structure with developmental contribution from neural crest")</f>
        <v/>
      </c>
      <c r="B7154" t="inlineStr">
        <is>
          <t>&lt;http://purl.obolibrary.org/obo/UBERON_0010314&gt;</t>
        </is>
      </c>
      <c r="C7154" t="inlineStr">
        <is>
          <t>inferior rostral gyrus, right</t>
        </is>
      </c>
      <c r="D7154" t="inlineStr">
        <is>
          <t>&lt;http://purl.obolibrary.org/obo/HBA_4902&gt;</t>
        </is>
      </c>
    </row>
    <row r="7155">
      <c r="A7155">
        <f>HYPERLINK("https://www.ebi.ac.uk/ols/ontologies/uberon/terms?iri=http://purl.obolibrary.org/obo/UBERON_0010314","structure with developmental contribution from neural crest")</f>
        <v/>
      </c>
      <c r="B7155" t="inlineStr">
        <is>
          <t>&lt;http://purl.obolibrary.org/obo/UBERON_0010314&gt;</t>
        </is>
      </c>
      <c r="C7155" t="inlineStr">
        <is>
          <t>temporal pole, left, superior aspect</t>
        </is>
      </c>
      <c r="D7155" t="inlineStr">
        <is>
          <t>&lt;http://purl.obolibrary.org/obo/HBA_4903&gt;</t>
        </is>
      </c>
    </row>
    <row r="7156">
      <c r="A7156">
        <f>HYPERLINK("https://www.ebi.ac.uk/ols/ontologies/uberon/terms?iri=http://purl.obolibrary.org/obo/UBERON_0010314","structure with developmental contribution from neural crest")</f>
        <v/>
      </c>
      <c r="B7156" t="inlineStr">
        <is>
          <t>&lt;http://purl.obolibrary.org/obo/UBERON_0010314&gt;</t>
        </is>
      </c>
      <c r="C7156" t="inlineStr">
        <is>
          <t>temporal pole, left, inferior aspect</t>
        </is>
      </c>
      <c r="D7156" t="inlineStr">
        <is>
          <t>&lt;http://purl.obolibrary.org/obo/HBA_4904&gt;</t>
        </is>
      </c>
    </row>
    <row r="7157">
      <c r="A7157">
        <f>HYPERLINK("https://www.ebi.ac.uk/ols/ontologies/uberon/terms?iri=http://purl.obolibrary.org/obo/UBERON_0010314","structure with developmental contribution from neural crest")</f>
        <v/>
      </c>
      <c r="B7157" t="inlineStr">
        <is>
          <t>&lt;http://purl.obolibrary.org/obo/UBERON_0010314&gt;</t>
        </is>
      </c>
      <c r="C7157" t="inlineStr">
        <is>
          <t>temporal pole, left, medial aspect</t>
        </is>
      </c>
      <c r="D7157" t="inlineStr">
        <is>
          <t>&lt;http://purl.obolibrary.org/obo/HBA_4905&gt;</t>
        </is>
      </c>
    </row>
    <row r="7158">
      <c r="A7158">
        <f>HYPERLINK("https://www.ebi.ac.uk/ols/ontologies/uberon/terms?iri=http://purl.obolibrary.org/obo/UBERON_0010314","structure with developmental contribution from neural crest")</f>
        <v/>
      </c>
      <c r="B7158" t="inlineStr">
        <is>
          <t>&lt;http://purl.obolibrary.org/obo/UBERON_0010314&gt;</t>
        </is>
      </c>
      <c r="C7158" t="inlineStr">
        <is>
          <t>temporal pole, right, superior aspect</t>
        </is>
      </c>
      <c r="D7158" t="inlineStr">
        <is>
          <t>&lt;http://purl.obolibrary.org/obo/HBA_4906&gt;</t>
        </is>
      </c>
    </row>
    <row r="7159">
      <c r="A7159">
        <f>HYPERLINK("https://www.ebi.ac.uk/ols/ontologies/uberon/terms?iri=http://purl.obolibrary.org/obo/UBERON_0010314","structure with developmental contribution from neural crest")</f>
        <v/>
      </c>
      <c r="B7159" t="inlineStr">
        <is>
          <t>&lt;http://purl.obolibrary.org/obo/UBERON_0010314&gt;</t>
        </is>
      </c>
      <c r="C7159" t="inlineStr">
        <is>
          <t>temporal pole, right, inferior aspect</t>
        </is>
      </c>
      <c r="D7159" t="inlineStr">
        <is>
          <t>&lt;http://purl.obolibrary.org/obo/HBA_4907&gt;</t>
        </is>
      </c>
    </row>
    <row r="7160">
      <c r="A7160">
        <f>HYPERLINK("https://www.ebi.ac.uk/ols/ontologies/uberon/terms?iri=http://purl.obolibrary.org/obo/UBERON_0010314","structure with developmental contribution from neural crest")</f>
        <v/>
      </c>
      <c r="B7160" t="inlineStr">
        <is>
          <t>&lt;http://purl.obolibrary.org/obo/UBERON_0010314&gt;</t>
        </is>
      </c>
      <c r="C7160" t="inlineStr">
        <is>
          <t>temporal pole, right, medial aspect</t>
        </is>
      </c>
      <c r="D7160" t="inlineStr">
        <is>
          <t>&lt;http://purl.obolibrary.org/obo/HBA_4908&gt;</t>
        </is>
      </c>
    </row>
    <row r="7161">
      <c r="A7161">
        <f>HYPERLINK("https://www.ebi.ac.uk/ols/ontologies/uberon/terms?iri=http://purl.obolibrary.org/obo/UBERON_0010314","structure with developmental contribution from neural crest")</f>
        <v/>
      </c>
      <c r="B7161" t="inlineStr">
        <is>
          <t>&lt;http://purl.obolibrary.org/obo/UBERON_0010314&gt;</t>
        </is>
      </c>
      <c r="C7161" t="inlineStr">
        <is>
          <t>occipital pole, left, superior aspect</t>
        </is>
      </c>
      <c r="D7161" t="inlineStr">
        <is>
          <t>&lt;http://purl.obolibrary.org/obo/HBA_4909&gt;</t>
        </is>
      </c>
    </row>
    <row r="7162">
      <c r="A7162">
        <f>HYPERLINK("https://www.ebi.ac.uk/ols/ontologies/uberon/terms?iri=http://purl.obolibrary.org/obo/UBERON_0010314","structure with developmental contribution from neural crest")</f>
        <v/>
      </c>
      <c r="B7162" t="inlineStr">
        <is>
          <t>&lt;http://purl.obolibrary.org/obo/UBERON_0010314&gt;</t>
        </is>
      </c>
      <c r="C7162" t="inlineStr">
        <is>
          <t>occipital pole, left, inferior aspect</t>
        </is>
      </c>
      <c r="D7162" t="inlineStr">
        <is>
          <t>&lt;http://purl.obolibrary.org/obo/HBA_4910&gt;</t>
        </is>
      </c>
    </row>
    <row r="7163">
      <c r="A7163">
        <f>HYPERLINK("https://www.ebi.ac.uk/ols/ontologies/uberon/terms?iri=http://purl.obolibrary.org/obo/UBERON_0010314","structure with developmental contribution from neural crest")</f>
        <v/>
      </c>
      <c r="B7163" t="inlineStr">
        <is>
          <t>&lt;http://purl.obolibrary.org/obo/UBERON_0010314&gt;</t>
        </is>
      </c>
      <c r="C7163" t="inlineStr">
        <is>
          <t>occipital pole, left, lateral aspect</t>
        </is>
      </c>
      <c r="D7163" t="inlineStr">
        <is>
          <t>&lt;http://purl.obolibrary.org/obo/HBA_4911&gt;</t>
        </is>
      </c>
    </row>
    <row r="7164">
      <c r="A7164">
        <f>HYPERLINK("https://www.ebi.ac.uk/ols/ontologies/uberon/terms?iri=http://purl.obolibrary.org/obo/UBERON_0010314","structure with developmental contribution from neural crest")</f>
        <v/>
      </c>
      <c r="B7164" t="inlineStr">
        <is>
          <t>&lt;http://purl.obolibrary.org/obo/UBERON_0010314&gt;</t>
        </is>
      </c>
      <c r="C7164" t="inlineStr">
        <is>
          <t>occipital pole, right, superior aspect</t>
        </is>
      </c>
      <c r="D7164" t="inlineStr">
        <is>
          <t>&lt;http://purl.obolibrary.org/obo/HBA_4912&gt;</t>
        </is>
      </c>
    </row>
    <row r="7165">
      <c r="A7165">
        <f>HYPERLINK("https://www.ebi.ac.uk/ols/ontologies/uberon/terms?iri=http://purl.obolibrary.org/obo/UBERON_0010314","structure with developmental contribution from neural crest")</f>
        <v/>
      </c>
      <c r="B7165" t="inlineStr">
        <is>
          <t>&lt;http://purl.obolibrary.org/obo/UBERON_0010314&gt;</t>
        </is>
      </c>
      <c r="C7165" t="inlineStr">
        <is>
          <t>occipital pole, right, inferior aspect</t>
        </is>
      </c>
      <c r="D7165" t="inlineStr">
        <is>
          <t>&lt;http://purl.obolibrary.org/obo/HBA_4913&gt;</t>
        </is>
      </c>
    </row>
    <row r="7166">
      <c r="A7166">
        <f>HYPERLINK("https://www.ebi.ac.uk/ols/ontologies/uberon/terms?iri=http://purl.obolibrary.org/obo/UBERON_0010314","structure with developmental contribution from neural crest")</f>
        <v/>
      </c>
      <c r="B7166" t="inlineStr">
        <is>
          <t>&lt;http://purl.obolibrary.org/obo/UBERON_0010314&gt;</t>
        </is>
      </c>
      <c r="C7166" t="inlineStr">
        <is>
          <t>occipital pole, right, lateral aspect</t>
        </is>
      </c>
      <c r="D7166" t="inlineStr">
        <is>
          <t>&lt;http://purl.obolibrary.org/obo/HBA_4914&gt;</t>
        </is>
      </c>
    </row>
    <row r="7167">
      <c r="A7167">
        <f>HYPERLINK("https://www.ebi.ac.uk/ols/ontologies/uberon/terms?iri=http://purl.obolibrary.org/obo/UBERON_0010314","structure with developmental contribution from neural crest")</f>
        <v/>
      </c>
      <c r="B7167" t="inlineStr">
        <is>
          <t>&lt;http://purl.obolibrary.org/obo/UBERON_0010314&gt;</t>
        </is>
      </c>
      <c r="C7167" t="inlineStr">
        <is>
          <t>pedunculopontine tegmental nucleus, left</t>
        </is>
      </c>
      <c r="D7167" t="inlineStr">
        <is>
          <t>&lt;http://purl.obolibrary.org/obo/HBA_9021&gt;</t>
        </is>
      </c>
    </row>
    <row r="7168">
      <c r="A7168">
        <f>HYPERLINK("https://www.ebi.ac.uk/ols/ontologies/uberon/terms?iri=http://purl.obolibrary.org/obo/UBERON_0010314","structure with developmental contribution from neural crest")</f>
        <v/>
      </c>
      <c r="B7168" t="inlineStr">
        <is>
          <t>&lt;http://purl.obolibrary.org/obo/UBERON_0010314&gt;</t>
        </is>
      </c>
      <c r="C7168" t="inlineStr">
        <is>
          <t>ventral tegmental nucleus</t>
        </is>
      </c>
      <c r="D7168" t="inlineStr">
        <is>
          <t>&lt;http://purl.obolibrary.org/obo/HBA_9069&gt;</t>
        </is>
      </c>
    </row>
    <row r="7169">
      <c r="A7169">
        <f>HYPERLINK("https://www.ebi.ac.uk/ols/ontologies/uberon/terms?iri=http://purl.obolibrary.org/obo/UBERON_0010314","structure with developmental contribution from neural crest")</f>
        <v/>
      </c>
      <c r="B7169" t="inlineStr">
        <is>
          <t>&lt;http://purl.obolibrary.org/obo/UBERON_0010314&gt;</t>
        </is>
      </c>
      <c r="C7169" t="inlineStr">
        <is>
          <t>ventral tegmental nucleus, left</t>
        </is>
      </c>
      <c r="D7169" t="inlineStr">
        <is>
          <t>&lt;http://purl.obolibrary.org/obo/HBA_9070&gt;</t>
        </is>
      </c>
    </row>
    <row r="7170">
      <c r="A7170">
        <f>HYPERLINK("https://www.ebi.ac.uk/ols/ontologies/uberon/terms?iri=http://purl.obolibrary.org/obo/UBERON_0010314","structure with developmental contribution from neural crest")</f>
        <v/>
      </c>
      <c r="B7170" t="inlineStr">
        <is>
          <t>&lt;http://purl.obolibrary.org/obo/UBERON_0010314&gt;</t>
        </is>
      </c>
      <c r="C7170" t="inlineStr">
        <is>
          <t>ventral tegmental nucleus, right</t>
        </is>
      </c>
      <c r="D7170" t="inlineStr">
        <is>
          <t>&lt;http://purl.obolibrary.org/obo/HBA_9071&gt;</t>
        </is>
      </c>
    </row>
    <row r="7171">
      <c r="A7171">
        <f>HYPERLINK("https://www.ebi.ac.uk/ols/ontologies/uberon/terms?iri=http://purl.obolibrary.org/obo/UBERON_0010314","structure with developmental contribution from neural crest")</f>
        <v/>
      </c>
      <c r="B7171" t="inlineStr">
        <is>
          <t>&lt;http://purl.obolibrary.org/obo/UBERON_0010314&gt;</t>
        </is>
      </c>
      <c r="C7171" t="inlineStr">
        <is>
          <t>pontine nuclei</t>
        </is>
      </c>
      <c r="D7171" t="inlineStr">
        <is>
          <t>&lt;http://purl.obolibrary.org/obo/HBA_9133&gt;</t>
        </is>
      </c>
    </row>
    <row r="7172">
      <c r="A7172">
        <f>HYPERLINK("https://www.ebi.ac.uk/ols/ontologies/uberon/terms?iri=http://purl.obolibrary.org/obo/UBERON_0010314","structure with developmental contribution from neural crest")</f>
        <v/>
      </c>
      <c r="B7172" t="inlineStr">
        <is>
          <t>&lt;http://purl.obolibrary.org/obo/UBERON_0010314&gt;</t>
        </is>
      </c>
      <c r="C7172" t="inlineStr">
        <is>
          <t>abducens nucleus</t>
        </is>
      </c>
      <c r="D7172" t="inlineStr">
        <is>
          <t>&lt;http://purl.obolibrary.org/obo/HBA_9136&gt;</t>
        </is>
      </c>
    </row>
    <row r="7173">
      <c r="A7173">
        <f>HYPERLINK("https://www.ebi.ac.uk/ols/ontologies/uberon/terms?iri=http://purl.obolibrary.org/obo/UBERON_0010314","structure with developmental contribution from neural crest")</f>
        <v/>
      </c>
      <c r="B7173" t="inlineStr">
        <is>
          <t>&lt;http://purl.obolibrary.org/obo/UBERON_0010314&gt;</t>
        </is>
      </c>
      <c r="C7173" t="inlineStr">
        <is>
          <t>abducens nucleus, left</t>
        </is>
      </c>
      <c r="D7173" t="inlineStr">
        <is>
          <t>&lt;http://purl.obolibrary.org/obo/HBA_9137&gt;</t>
        </is>
      </c>
    </row>
    <row r="7174">
      <c r="A7174">
        <f>HYPERLINK("https://www.ebi.ac.uk/ols/ontologies/uberon/terms?iri=http://purl.obolibrary.org/obo/UBERON_0010314","structure with developmental contribution from neural crest")</f>
        <v/>
      </c>
      <c r="B7174" t="inlineStr">
        <is>
          <t>&lt;http://purl.obolibrary.org/obo/UBERON_0010314&gt;</t>
        </is>
      </c>
      <c r="C7174" t="inlineStr">
        <is>
          <t>abducens nucleus, right</t>
        </is>
      </c>
      <c r="D7174" t="inlineStr">
        <is>
          <t>&lt;http://purl.obolibrary.org/obo/HBA_9138&gt;</t>
        </is>
      </c>
    </row>
    <row r="7175">
      <c r="A7175">
        <f>HYPERLINK("https://www.ebi.ac.uk/ols/ontologies/uberon/terms?iri=http://purl.obolibrary.org/obo/UBERON_0010314","structure with developmental contribution from neural crest")</f>
        <v/>
      </c>
      <c r="B7175" t="inlineStr">
        <is>
          <t>&lt;http://purl.obolibrary.org/obo/UBERON_0010314&gt;</t>
        </is>
      </c>
      <c r="C7175" t="inlineStr">
        <is>
          <t>dorsal nucleus of lateral lemniscus, left</t>
        </is>
      </c>
      <c r="D7175" t="inlineStr">
        <is>
          <t>&lt;http://purl.obolibrary.org/obo/HBA_9140&gt;</t>
        </is>
      </c>
    </row>
    <row r="7176">
      <c r="A7176">
        <f>HYPERLINK("https://www.ebi.ac.uk/ols/ontologies/uberon/terms?iri=http://purl.obolibrary.org/obo/UBERON_0010314","structure with developmental contribution from neural crest")</f>
        <v/>
      </c>
      <c r="B7176" t="inlineStr">
        <is>
          <t>&lt;http://purl.obolibrary.org/obo/UBERON_0010314&gt;</t>
        </is>
      </c>
      <c r="C7176" t="inlineStr">
        <is>
          <t>dorsal nucleus of lateral lemniscus, right</t>
        </is>
      </c>
      <c r="D7176" t="inlineStr">
        <is>
          <t>&lt;http://purl.obolibrary.org/obo/HBA_9141&gt;</t>
        </is>
      </c>
    </row>
    <row r="7177">
      <c r="A7177">
        <f>HYPERLINK("https://www.ebi.ac.uk/ols/ontologies/uberon/terms?iri=http://purl.obolibrary.org/obo/UBERON_0010314","structure with developmental contribution from neural crest")</f>
        <v/>
      </c>
      <c r="B7177" t="inlineStr">
        <is>
          <t>&lt;http://purl.obolibrary.org/obo/UBERON_0010314&gt;</t>
        </is>
      </c>
      <c r="C7177" t="inlineStr">
        <is>
          <t>facial motor nucleus, left</t>
        </is>
      </c>
      <c r="D7177" t="inlineStr">
        <is>
          <t>&lt;http://purl.obolibrary.org/obo/HBA_9143&gt;</t>
        </is>
      </c>
    </row>
    <row r="7178">
      <c r="A7178">
        <f>HYPERLINK("https://www.ebi.ac.uk/ols/ontologies/uberon/terms?iri=http://purl.obolibrary.org/obo/UBERON_0010314","structure with developmental contribution from neural crest")</f>
        <v/>
      </c>
      <c r="B7178" t="inlineStr">
        <is>
          <t>&lt;http://purl.obolibrary.org/obo/UBERON_0010314&gt;</t>
        </is>
      </c>
      <c r="C7178" t="inlineStr">
        <is>
          <t>facial motor nucleus, right</t>
        </is>
      </c>
      <c r="D7178" t="inlineStr">
        <is>
          <t>&lt;http://purl.obolibrary.org/obo/HBA_9144&gt;</t>
        </is>
      </c>
    </row>
    <row r="7179">
      <c r="A7179">
        <f>HYPERLINK("https://www.ebi.ac.uk/ols/ontologies/uberon/terms?iri=http://purl.obolibrary.org/obo/UBERON_0010314","structure with developmental contribution from neural crest")</f>
        <v/>
      </c>
      <c r="B7179" t="inlineStr">
        <is>
          <t>&lt;http://purl.obolibrary.org/obo/UBERON_0010314&gt;</t>
        </is>
      </c>
      <c r="C7179" t="inlineStr">
        <is>
          <t>lateral parabrachial nucleus, left</t>
        </is>
      </c>
      <c r="D7179" t="inlineStr">
        <is>
          <t>&lt;http://purl.obolibrary.org/obo/HBA_9146&gt;</t>
        </is>
      </c>
    </row>
    <row r="7180">
      <c r="A7180">
        <f>HYPERLINK("https://www.ebi.ac.uk/ols/ontologies/uberon/terms?iri=http://purl.obolibrary.org/obo/UBERON_0010314","structure with developmental contribution from neural crest")</f>
        <v/>
      </c>
      <c r="B7180" t="inlineStr">
        <is>
          <t>&lt;http://purl.obolibrary.org/obo/UBERON_0010314&gt;</t>
        </is>
      </c>
      <c r="C7180" t="inlineStr">
        <is>
          <t>lateral parabrachial nucleus, right</t>
        </is>
      </c>
      <c r="D7180" t="inlineStr">
        <is>
          <t>&lt;http://purl.obolibrary.org/obo/HBA_9147&gt;</t>
        </is>
      </c>
    </row>
    <row r="7181">
      <c r="A7181">
        <f>HYPERLINK("https://www.ebi.ac.uk/ols/ontologies/uberon/terms?iri=http://purl.obolibrary.org/obo/UBERON_0010314","structure with developmental contribution from neural crest")</f>
        <v/>
      </c>
      <c r="B7181" t="inlineStr">
        <is>
          <t>&lt;http://purl.obolibrary.org/obo/UBERON_0010314&gt;</t>
        </is>
      </c>
      <c r="C7181" t="inlineStr">
        <is>
          <t>locus ceruleus</t>
        </is>
      </c>
      <c r="D7181" t="inlineStr">
        <is>
          <t>&lt;http://purl.obolibrary.org/obo/HBA_9148&gt;</t>
        </is>
      </c>
    </row>
    <row r="7182">
      <c r="A7182">
        <f>HYPERLINK("https://www.ebi.ac.uk/ols/ontologies/uberon/terms?iri=http://purl.obolibrary.org/obo/UBERON_0010314","structure with developmental contribution from neural crest")</f>
        <v/>
      </c>
      <c r="B7182" t="inlineStr">
        <is>
          <t>&lt;http://purl.obolibrary.org/obo/UBERON_0010314&gt;</t>
        </is>
      </c>
      <c r="C7182" t="inlineStr">
        <is>
          <t>locus ceruleus, left</t>
        </is>
      </c>
      <c r="D7182" t="inlineStr">
        <is>
          <t>&lt;http://purl.obolibrary.org/obo/HBA_9149&gt;</t>
        </is>
      </c>
    </row>
    <row r="7183">
      <c r="A7183">
        <f>HYPERLINK("https://www.ebi.ac.uk/ols/ontologies/uberon/terms?iri=http://purl.obolibrary.org/obo/UBERON_0010314","structure with developmental contribution from neural crest")</f>
        <v/>
      </c>
      <c r="B7183" t="inlineStr">
        <is>
          <t>&lt;http://purl.obolibrary.org/obo/UBERON_0010314&gt;</t>
        </is>
      </c>
      <c r="C7183" t="inlineStr">
        <is>
          <t>locus ceruleus, right</t>
        </is>
      </c>
      <c r="D7183" t="inlineStr">
        <is>
          <t>&lt;http://purl.obolibrary.org/obo/HBA_9150&gt;</t>
        </is>
      </c>
    </row>
    <row r="7184">
      <c r="A7184">
        <f>HYPERLINK("https://www.ebi.ac.uk/ols/ontologies/uberon/terms?iri=http://purl.obolibrary.org/obo/UBERON_0010314","structure with developmental contribution from neural crest")</f>
        <v/>
      </c>
      <c r="B7184" t="inlineStr">
        <is>
          <t>&lt;http://purl.obolibrary.org/obo/UBERON_0010314&gt;</t>
        </is>
      </c>
      <c r="C7184" t="inlineStr">
        <is>
          <t>medial parabrachial nucleus</t>
        </is>
      </c>
      <c r="D7184" t="inlineStr">
        <is>
          <t>&lt;http://purl.obolibrary.org/obo/HBA_9151&gt;</t>
        </is>
      </c>
    </row>
    <row r="7185">
      <c r="A7185">
        <f>HYPERLINK("https://www.ebi.ac.uk/ols/ontologies/uberon/terms?iri=http://purl.obolibrary.org/obo/UBERON_0010314","structure with developmental contribution from neural crest")</f>
        <v/>
      </c>
      <c r="B7185" t="inlineStr">
        <is>
          <t>&lt;http://purl.obolibrary.org/obo/UBERON_0010314&gt;</t>
        </is>
      </c>
      <c r="C7185" t="inlineStr">
        <is>
          <t>medial parabrachial nucleus, left</t>
        </is>
      </c>
      <c r="D7185" t="inlineStr">
        <is>
          <t>&lt;http://purl.obolibrary.org/obo/HBA_9152&gt;</t>
        </is>
      </c>
    </row>
    <row r="7186">
      <c r="A7186">
        <f>HYPERLINK("https://www.ebi.ac.uk/ols/ontologies/uberon/terms?iri=http://purl.obolibrary.org/obo/UBERON_0010314","structure with developmental contribution from neural crest")</f>
        <v/>
      </c>
      <c r="B7186" t="inlineStr">
        <is>
          <t>&lt;http://purl.obolibrary.org/obo/UBERON_0010314&gt;</t>
        </is>
      </c>
      <c r="C7186" t="inlineStr">
        <is>
          <t>nucleus subceruleus</t>
        </is>
      </c>
      <c r="D7186" t="inlineStr">
        <is>
          <t>&lt;http://purl.obolibrary.org/obo/HBA_9154&gt;</t>
        </is>
      </c>
    </row>
    <row r="7187">
      <c r="A7187">
        <f>HYPERLINK("https://www.ebi.ac.uk/ols/ontologies/uberon/terms?iri=http://purl.obolibrary.org/obo/UBERON_0010314","structure with developmental contribution from neural crest")</f>
        <v/>
      </c>
      <c r="B7187" t="inlineStr">
        <is>
          <t>&lt;http://purl.obolibrary.org/obo/UBERON_0010314&gt;</t>
        </is>
      </c>
      <c r="C7187" t="inlineStr">
        <is>
          <t>nucleus subceruleus, left</t>
        </is>
      </c>
      <c r="D7187" t="inlineStr">
        <is>
          <t>&lt;http://purl.obolibrary.org/obo/HBA_9155&gt;</t>
        </is>
      </c>
    </row>
    <row r="7188">
      <c r="A7188">
        <f>HYPERLINK("https://www.ebi.ac.uk/ols/ontologies/uberon/terms?iri=http://purl.obolibrary.org/obo/UBERON_0010314","structure with developmental contribution from neural crest")</f>
        <v/>
      </c>
      <c r="B7188" t="inlineStr">
        <is>
          <t>&lt;http://purl.obolibrary.org/obo/UBERON_0010314&gt;</t>
        </is>
      </c>
      <c r="C7188" t="inlineStr">
        <is>
          <t>nucleus subceruleus, right</t>
        </is>
      </c>
      <c r="D7188" t="inlineStr">
        <is>
          <t>&lt;http://purl.obolibrary.org/obo/HBA_9156&gt;</t>
        </is>
      </c>
    </row>
    <row r="7189">
      <c r="A7189">
        <f>HYPERLINK("https://www.ebi.ac.uk/ols/ontologies/uberon/terms?iri=http://purl.obolibrary.org/obo/UBERON_0010314","structure with developmental contribution from neural crest")</f>
        <v/>
      </c>
      <c r="B7189" t="inlineStr">
        <is>
          <t>&lt;http://purl.obolibrary.org/obo/UBERON_0010314&gt;</t>
        </is>
      </c>
      <c r="C7189" t="inlineStr">
        <is>
          <t>pontine raphe nucleus</t>
        </is>
      </c>
      <c r="D7189" t="inlineStr">
        <is>
          <t>&lt;http://purl.obolibrary.org/obo/HBA_9157&gt;</t>
        </is>
      </c>
    </row>
    <row r="7190">
      <c r="A7190">
        <f>HYPERLINK("https://www.ebi.ac.uk/ols/ontologies/uberon/terms?iri=http://purl.obolibrary.org/obo/UBERON_0010314","structure with developmental contribution from neural crest")</f>
        <v/>
      </c>
      <c r="B7190" t="inlineStr">
        <is>
          <t>&lt;http://purl.obolibrary.org/obo/UBERON_0010314&gt;</t>
        </is>
      </c>
      <c r="C7190" t="inlineStr">
        <is>
          <t>pontine raphe nucleus, left</t>
        </is>
      </c>
      <c r="D7190" t="inlineStr">
        <is>
          <t>&lt;http://purl.obolibrary.org/obo/HBA_9158&gt;</t>
        </is>
      </c>
    </row>
    <row r="7191">
      <c r="A7191">
        <f>HYPERLINK("https://www.ebi.ac.uk/ols/ontologies/uberon/terms?iri=http://purl.obolibrary.org/obo/UBERON_0010314","structure with developmental contribution from neural crest")</f>
        <v/>
      </c>
      <c r="B7191" t="inlineStr">
        <is>
          <t>&lt;http://purl.obolibrary.org/obo/UBERON_0010314&gt;</t>
        </is>
      </c>
      <c r="C7191" t="inlineStr">
        <is>
          <t>pontine raphe nucleus,right</t>
        </is>
      </c>
      <c r="D7191" t="inlineStr">
        <is>
          <t>&lt;http://purl.obolibrary.org/obo/HBA_9159&gt;</t>
        </is>
      </c>
    </row>
    <row r="7192">
      <c r="A7192">
        <f>HYPERLINK("https://www.ebi.ac.uk/ols/ontologies/uberon/terms?iri=http://purl.obolibrary.org/obo/UBERON_0010314","structure with developmental contribution from neural crest")</f>
        <v/>
      </c>
      <c r="B7192" t="inlineStr">
        <is>
          <t>&lt;http://purl.obolibrary.org/obo/UBERON_0010314&gt;</t>
        </is>
      </c>
      <c r="C7192" t="inlineStr">
        <is>
          <t>paramedian pontine reticular formation</t>
        </is>
      </c>
      <c r="D7192" t="inlineStr">
        <is>
          <t>&lt;http://purl.obolibrary.org/obo/HBA_9160&gt;</t>
        </is>
      </c>
    </row>
    <row r="7193">
      <c r="A7193">
        <f>HYPERLINK("https://www.ebi.ac.uk/ols/ontologies/uberon/terms?iri=http://purl.obolibrary.org/obo/UBERON_0010314","structure with developmental contribution from neural crest")</f>
        <v/>
      </c>
      <c r="B7193" t="inlineStr">
        <is>
          <t>&lt;http://purl.obolibrary.org/obo/UBERON_0010314&gt;</t>
        </is>
      </c>
      <c r="C7193" t="inlineStr">
        <is>
          <t>caudal pontine reticular nucleus, left</t>
        </is>
      </c>
      <c r="D7193" t="inlineStr">
        <is>
          <t>&lt;http://purl.obolibrary.org/obo/HBA_9162&gt;</t>
        </is>
      </c>
    </row>
    <row r="7194">
      <c r="A7194">
        <f>HYPERLINK("https://www.ebi.ac.uk/ols/ontologies/uberon/terms?iri=http://purl.obolibrary.org/obo/UBERON_0010314","structure with developmental contribution from neural crest")</f>
        <v/>
      </c>
      <c r="B7194" t="inlineStr">
        <is>
          <t>&lt;http://purl.obolibrary.org/obo/UBERON_0010314&gt;</t>
        </is>
      </c>
      <c r="C7194" t="inlineStr">
        <is>
          <t>oral pontine reticular nucleus, left</t>
        </is>
      </c>
      <c r="D7194" t="inlineStr">
        <is>
          <t>&lt;http://purl.obolibrary.org/obo/HBA_9166&gt;</t>
        </is>
      </c>
    </row>
    <row r="7195">
      <c r="A7195">
        <f>HYPERLINK("https://www.ebi.ac.uk/ols/ontologies/uberon/terms?iri=http://purl.obolibrary.org/obo/UBERON_0010314","structure with developmental contribution from neural crest")</f>
        <v/>
      </c>
      <c r="B7195" t="inlineStr">
        <is>
          <t>&lt;http://purl.obolibrary.org/obo/UBERON_0010314&gt;</t>
        </is>
      </c>
      <c r="C7195" t="inlineStr">
        <is>
          <t>reticulotegmental nucleus, left</t>
        </is>
      </c>
      <c r="D7195" t="inlineStr">
        <is>
          <t>&lt;http://purl.obolibrary.org/obo/HBA_9167&gt;</t>
        </is>
      </c>
    </row>
    <row r="7196">
      <c r="A7196">
        <f>HYPERLINK("https://www.ebi.ac.uk/ols/ontologies/uberon/terms?iri=http://purl.obolibrary.org/obo/UBERON_0010314","structure with developmental contribution from neural crest")</f>
        <v/>
      </c>
      <c r="B7196" t="inlineStr">
        <is>
          <t>&lt;http://purl.obolibrary.org/obo/UBERON_0010314&gt;</t>
        </is>
      </c>
      <c r="C7196" t="inlineStr">
        <is>
          <t>pontine reticular formation, right</t>
        </is>
      </c>
      <c r="D7196" t="inlineStr">
        <is>
          <t>&lt;http://purl.obolibrary.org/obo/HBA_9169&gt;</t>
        </is>
      </c>
    </row>
    <row r="7197">
      <c r="A7197">
        <f>HYPERLINK("https://www.ebi.ac.uk/ols/ontologies/uberon/terms?iri=http://purl.obolibrary.org/obo/UBERON_0010314","structure with developmental contribution from neural crest")</f>
        <v/>
      </c>
      <c r="B7197" t="inlineStr">
        <is>
          <t>&lt;http://purl.obolibrary.org/obo/UBERON_0010314&gt;</t>
        </is>
      </c>
      <c r="C7197" t="inlineStr">
        <is>
          <t>caudal pontine reticular nucleus, right</t>
        </is>
      </c>
      <c r="D7197" t="inlineStr">
        <is>
          <t>&lt;http://purl.obolibrary.org/obo/HBA_9170&gt;</t>
        </is>
      </c>
    </row>
    <row r="7198">
      <c r="A7198">
        <f>HYPERLINK("https://www.ebi.ac.uk/ols/ontologies/uberon/terms?iri=http://purl.obolibrary.org/obo/UBERON_0010314","structure with developmental contribution from neural crest")</f>
        <v/>
      </c>
      <c r="B7198" t="inlineStr">
        <is>
          <t>&lt;http://purl.obolibrary.org/obo/UBERON_0010314&gt;</t>
        </is>
      </c>
      <c r="C7198" t="inlineStr">
        <is>
          <t>oral pontine reticular nucleus, right</t>
        </is>
      </c>
      <c r="D7198" t="inlineStr">
        <is>
          <t>&lt;http://purl.obolibrary.org/obo/HBA_9174&gt;</t>
        </is>
      </c>
    </row>
    <row r="7199">
      <c r="A7199">
        <f>HYPERLINK("https://www.ebi.ac.uk/ols/ontologies/uberon/terms?iri=http://purl.obolibrary.org/obo/UBERON_0010314","structure with developmental contribution from neural crest")</f>
        <v/>
      </c>
      <c r="B7199" t="inlineStr">
        <is>
          <t>&lt;http://purl.obolibrary.org/obo/UBERON_0010314&gt;</t>
        </is>
      </c>
      <c r="C7199" t="inlineStr">
        <is>
          <t>reticulotegmental nucleus, right</t>
        </is>
      </c>
      <c r="D7199" t="inlineStr">
        <is>
          <t>&lt;http://purl.obolibrary.org/obo/HBA_9175&gt;</t>
        </is>
      </c>
    </row>
    <row r="7200">
      <c r="A7200">
        <f>HYPERLINK("https://www.ebi.ac.uk/ols/ontologies/uberon/terms?iri=http://purl.obolibrary.org/obo/UBERON_0010314","structure with developmental contribution from neural crest")</f>
        <v/>
      </c>
      <c r="B7200" t="inlineStr">
        <is>
          <t>&lt;http://purl.obolibrary.org/obo/UBERON_0010314&gt;</t>
        </is>
      </c>
      <c r="C7200" t="inlineStr">
        <is>
          <t>superior olivary complex, left</t>
        </is>
      </c>
      <c r="D7200" t="inlineStr">
        <is>
          <t>&lt;http://purl.obolibrary.org/obo/HBA_9178&gt;</t>
        </is>
      </c>
    </row>
    <row r="7201">
      <c r="A7201">
        <f>HYPERLINK("https://www.ebi.ac.uk/ols/ontologies/uberon/terms?iri=http://purl.obolibrary.org/obo/UBERON_0010314","structure with developmental contribution from neural crest")</f>
        <v/>
      </c>
      <c r="B7201" t="inlineStr">
        <is>
          <t>&lt;http://purl.obolibrary.org/obo/UBERON_0010314&gt;</t>
        </is>
      </c>
      <c r="C7201" t="inlineStr">
        <is>
          <t>periolivary nucleus, left</t>
        </is>
      </c>
      <c r="D7201" t="inlineStr">
        <is>
          <t>&lt;http://purl.obolibrary.org/obo/HBA_9179&gt;</t>
        </is>
      </c>
    </row>
    <row r="7202">
      <c r="A7202">
        <f>HYPERLINK("https://www.ebi.ac.uk/ols/ontologies/uberon/terms?iri=http://purl.obolibrary.org/obo/UBERON_0010314","structure with developmental contribution from neural crest")</f>
        <v/>
      </c>
      <c r="B7202" t="inlineStr">
        <is>
          <t>&lt;http://purl.obolibrary.org/obo/UBERON_0010314&gt;</t>
        </is>
      </c>
      <c r="C7202" t="inlineStr">
        <is>
          <t>preolivary nucleus, left</t>
        </is>
      </c>
      <c r="D7202" t="inlineStr">
        <is>
          <t>&lt;http://purl.obolibrary.org/obo/HBA_9180&gt;</t>
        </is>
      </c>
    </row>
    <row r="7203">
      <c r="A7203">
        <f>HYPERLINK("https://www.ebi.ac.uk/ols/ontologies/uberon/terms?iri=http://purl.obolibrary.org/obo/UBERON_0010314","structure with developmental contribution from neural crest")</f>
        <v/>
      </c>
      <c r="B7203" t="inlineStr">
        <is>
          <t>&lt;http://purl.obolibrary.org/obo/UBERON_0010314&gt;</t>
        </is>
      </c>
      <c r="C7203" t="inlineStr">
        <is>
          <t>retro-olivary cell group, left</t>
        </is>
      </c>
      <c r="D7203" t="inlineStr">
        <is>
          <t>&lt;http://purl.obolibrary.org/obo/HBA_9181&gt;</t>
        </is>
      </c>
    </row>
    <row r="7204">
      <c r="A7204">
        <f>HYPERLINK("https://www.ebi.ac.uk/ols/ontologies/uberon/terms?iri=http://purl.obolibrary.org/obo/UBERON_0010314","structure with developmental contribution from neural crest")</f>
        <v/>
      </c>
      <c r="B7204" t="inlineStr">
        <is>
          <t>&lt;http://purl.obolibrary.org/obo/UBERON_0010314&gt;</t>
        </is>
      </c>
      <c r="C7204" t="inlineStr">
        <is>
          <t>lateral superior olivary nucleus, left</t>
        </is>
      </c>
      <c r="D7204" t="inlineStr">
        <is>
          <t>&lt;http://purl.obolibrary.org/obo/HBA_9183&gt;</t>
        </is>
      </c>
    </row>
    <row r="7205">
      <c r="A7205">
        <f>HYPERLINK("https://www.ebi.ac.uk/ols/ontologies/uberon/terms?iri=http://purl.obolibrary.org/obo/UBERON_0010314","structure with developmental contribution from neural crest")</f>
        <v/>
      </c>
      <c r="B7205" t="inlineStr">
        <is>
          <t>&lt;http://purl.obolibrary.org/obo/UBERON_0010314&gt;</t>
        </is>
      </c>
      <c r="C7205" t="inlineStr">
        <is>
          <t>medial superior olivary nucleus, left</t>
        </is>
      </c>
      <c r="D7205" t="inlineStr">
        <is>
          <t>&lt;http://purl.obolibrary.org/obo/HBA_9184&gt;</t>
        </is>
      </c>
    </row>
    <row r="7206">
      <c r="A7206">
        <f>HYPERLINK("https://www.ebi.ac.uk/ols/ontologies/uberon/terms?iri=http://purl.obolibrary.org/obo/UBERON_0010314","structure with developmental contribution from neural crest")</f>
        <v/>
      </c>
      <c r="B7206" t="inlineStr">
        <is>
          <t>&lt;http://purl.obolibrary.org/obo/UBERON_0010314&gt;</t>
        </is>
      </c>
      <c r="C7206" t="inlineStr">
        <is>
          <t>trapezoid nuclei, left</t>
        </is>
      </c>
      <c r="D7206" t="inlineStr">
        <is>
          <t>&lt;http://purl.obolibrary.org/obo/HBA_9185&gt;</t>
        </is>
      </c>
    </row>
    <row r="7207">
      <c r="A7207">
        <f>HYPERLINK("https://www.ebi.ac.uk/ols/ontologies/uberon/terms?iri=http://purl.obolibrary.org/obo/UBERON_0010314","structure with developmental contribution from neural crest")</f>
        <v/>
      </c>
      <c r="B7207" t="inlineStr">
        <is>
          <t>&lt;http://purl.obolibrary.org/obo/UBERON_0010314&gt;</t>
        </is>
      </c>
      <c r="C7207" t="inlineStr">
        <is>
          <t>superior olivary complex, right</t>
        </is>
      </c>
      <c r="D7207" t="inlineStr">
        <is>
          <t>&lt;http://purl.obolibrary.org/obo/HBA_9186&gt;</t>
        </is>
      </c>
    </row>
    <row r="7208">
      <c r="A7208">
        <f>HYPERLINK("https://www.ebi.ac.uk/ols/ontologies/uberon/terms?iri=http://purl.obolibrary.org/obo/UBERON_0010314","structure with developmental contribution from neural crest")</f>
        <v/>
      </c>
      <c r="B7208" t="inlineStr">
        <is>
          <t>&lt;http://purl.obolibrary.org/obo/UBERON_0010314&gt;</t>
        </is>
      </c>
      <c r="C7208" t="inlineStr">
        <is>
          <t>periolivary nucleus, right</t>
        </is>
      </c>
      <c r="D7208" t="inlineStr">
        <is>
          <t>&lt;http://purl.obolibrary.org/obo/HBA_9187&gt;</t>
        </is>
      </c>
    </row>
    <row r="7209">
      <c r="A7209">
        <f>HYPERLINK("https://www.ebi.ac.uk/ols/ontologies/uberon/terms?iri=http://purl.obolibrary.org/obo/UBERON_0010314","structure with developmental contribution from neural crest")</f>
        <v/>
      </c>
      <c r="B7209" t="inlineStr">
        <is>
          <t>&lt;http://purl.obolibrary.org/obo/UBERON_0010314&gt;</t>
        </is>
      </c>
      <c r="C7209" t="inlineStr">
        <is>
          <t>preolivary nucleus, right</t>
        </is>
      </c>
      <c r="D7209" t="inlineStr">
        <is>
          <t>&lt;http://purl.obolibrary.org/obo/HBA_9188&gt;</t>
        </is>
      </c>
    </row>
    <row r="7210">
      <c r="A7210">
        <f>HYPERLINK("https://www.ebi.ac.uk/ols/ontologies/uberon/terms?iri=http://purl.obolibrary.org/obo/UBERON_0010314","structure with developmental contribution from neural crest")</f>
        <v/>
      </c>
      <c r="B7210" t="inlineStr">
        <is>
          <t>&lt;http://purl.obolibrary.org/obo/UBERON_0010314&gt;</t>
        </is>
      </c>
      <c r="C7210" t="inlineStr">
        <is>
          <t>retro-olivary cell group, right</t>
        </is>
      </c>
      <c r="D7210" t="inlineStr">
        <is>
          <t>&lt;http://purl.obolibrary.org/obo/HBA_9189&gt;</t>
        </is>
      </c>
    </row>
    <row r="7211">
      <c r="A7211">
        <f>HYPERLINK("https://www.ebi.ac.uk/ols/ontologies/uberon/terms?iri=http://purl.obolibrary.org/obo/UBERON_0010314","structure with developmental contribution from neural crest")</f>
        <v/>
      </c>
      <c r="B7211" t="inlineStr">
        <is>
          <t>&lt;http://purl.obolibrary.org/obo/UBERON_0010314&gt;</t>
        </is>
      </c>
      <c r="C7211" t="inlineStr">
        <is>
          <t>superior olive, right</t>
        </is>
      </c>
      <c r="D7211" t="inlineStr">
        <is>
          <t>&lt;http://purl.obolibrary.org/obo/HBA_9190&gt;</t>
        </is>
      </c>
    </row>
    <row r="7212">
      <c r="A7212">
        <f>HYPERLINK("https://www.ebi.ac.uk/ols/ontologies/uberon/terms?iri=http://purl.obolibrary.org/obo/UBERON_0010314","structure with developmental contribution from neural crest")</f>
        <v/>
      </c>
      <c r="B7212" t="inlineStr">
        <is>
          <t>&lt;http://purl.obolibrary.org/obo/UBERON_0010314&gt;</t>
        </is>
      </c>
      <c r="C7212" t="inlineStr">
        <is>
          <t>lateral superior olivary nucleus, right</t>
        </is>
      </c>
      <c r="D7212" t="inlineStr">
        <is>
          <t>&lt;http://purl.obolibrary.org/obo/HBA_9191&gt;</t>
        </is>
      </c>
    </row>
    <row r="7213">
      <c r="A7213">
        <f>HYPERLINK("https://www.ebi.ac.uk/ols/ontologies/uberon/terms?iri=http://purl.obolibrary.org/obo/UBERON_0010314","structure with developmental contribution from neural crest")</f>
        <v/>
      </c>
      <c r="B7213" t="inlineStr">
        <is>
          <t>&lt;http://purl.obolibrary.org/obo/UBERON_0010314&gt;</t>
        </is>
      </c>
      <c r="C7213" t="inlineStr">
        <is>
          <t>medial superior olivary nucleus, right</t>
        </is>
      </c>
      <c r="D7213" t="inlineStr">
        <is>
          <t>&lt;http://purl.obolibrary.org/obo/HBA_9192&gt;</t>
        </is>
      </c>
    </row>
    <row r="7214">
      <c r="A7214">
        <f>HYPERLINK("https://www.ebi.ac.uk/ols/ontologies/uberon/terms?iri=http://purl.obolibrary.org/obo/UBERON_0010314","structure with developmental contribution from neural crest")</f>
        <v/>
      </c>
      <c r="B7214" t="inlineStr">
        <is>
          <t>&lt;http://purl.obolibrary.org/obo/UBERON_0010314&gt;</t>
        </is>
      </c>
      <c r="C7214" t="inlineStr">
        <is>
          <t>trapezoid nuclei, right</t>
        </is>
      </c>
      <c r="D7214" t="inlineStr">
        <is>
          <t>&lt;http://purl.obolibrary.org/obo/HBA_9193&gt;</t>
        </is>
      </c>
    </row>
    <row r="7215">
      <c r="A7215">
        <f>HYPERLINK("https://www.ebi.ac.uk/ols/ontologies/uberon/terms?iri=http://purl.obolibrary.org/obo/UBERON_0010314","structure with developmental contribution from neural crest")</f>
        <v/>
      </c>
      <c r="B7215" t="inlineStr">
        <is>
          <t>&lt;http://purl.obolibrary.org/obo/UBERON_0010314&gt;</t>
        </is>
      </c>
      <c r="C7215" t="inlineStr">
        <is>
          <t>superior salivatory nucleus</t>
        </is>
      </c>
      <c r="D7215" t="inlineStr">
        <is>
          <t>&lt;http://purl.obolibrary.org/obo/HBA_9194&gt;</t>
        </is>
      </c>
    </row>
    <row r="7216">
      <c r="A7216">
        <f>HYPERLINK("https://www.ebi.ac.uk/ols/ontologies/uberon/terms?iri=http://purl.obolibrary.org/obo/UBERON_0010314","structure with developmental contribution from neural crest")</f>
        <v/>
      </c>
      <c r="B7216" t="inlineStr">
        <is>
          <t>&lt;http://purl.obolibrary.org/obo/UBERON_0010314&gt;</t>
        </is>
      </c>
      <c r="C7216" t="inlineStr">
        <is>
          <t>superior salivatory nucleus, left</t>
        </is>
      </c>
      <c r="D7216" t="inlineStr">
        <is>
          <t>&lt;http://purl.obolibrary.org/obo/HBA_9195&gt;</t>
        </is>
      </c>
    </row>
    <row r="7217">
      <c r="A7217">
        <f>HYPERLINK("https://www.ebi.ac.uk/ols/ontologies/uberon/terms?iri=http://purl.obolibrary.org/obo/UBERON_0010314","structure with developmental contribution from neural crest")</f>
        <v/>
      </c>
      <c r="B7217" t="inlineStr">
        <is>
          <t>&lt;http://purl.obolibrary.org/obo/UBERON_0010314&gt;</t>
        </is>
      </c>
      <c r="C7217" t="inlineStr">
        <is>
          <t>superior salivatory nucleus, right</t>
        </is>
      </c>
      <c r="D7217" t="inlineStr">
        <is>
          <t>&lt;http://purl.obolibrary.org/obo/HBA_9196&gt;</t>
        </is>
      </c>
    </row>
    <row r="7218">
      <c r="A7218">
        <f>HYPERLINK("https://www.ebi.ac.uk/ols/ontologies/uberon/terms?iri=http://purl.obolibrary.org/obo/UBERON_0010314","structure with developmental contribution from neural crest")</f>
        <v/>
      </c>
      <c r="B7218" t="inlineStr">
        <is>
          <t>&lt;http://purl.obolibrary.org/obo/UBERON_0010314&gt;</t>
        </is>
      </c>
      <c r="C7218" t="inlineStr">
        <is>
          <t>trapezoid body, left</t>
        </is>
      </c>
      <c r="D7218" t="inlineStr">
        <is>
          <t>&lt;http://purl.obolibrary.org/obo/HBA_9198&gt;</t>
        </is>
      </c>
    </row>
    <row r="7219">
      <c r="A7219">
        <f>HYPERLINK("https://www.ebi.ac.uk/ols/ontologies/uberon/terms?iri=http://purl.obolibrary.org/obo/UBERON_0010314","structure with developmental contribution from neural crest")</f>
        <v/>
      </c>
      <c r="B7219" t="inlineStr">
        <is>
          <t>&lt;http://purl.obolibrary.org/obo/UBERON_0010314&gt;</t>
        </is>
      </c>
      <c r="C7219" t="inlineStr">
        <is>
          <t>trapezoid body, right</t>
        </is>
      </c>
      <c r="D7219" t="inlineStr">
        <is>
          <t>&lt;http://purl.obolibrary.org/obo/HBA_9199&gt;</t>
        </is>
      </c>
    </row>
    <row r="7220">
      <c r="A7220">
        <f>HYPERLINK("https://www.ebi.ac.uk/ols/ontologies/uberon/terms?iri=http://purl.obolibrary.org/obo/UBERON_0010314","structure with developmental contribution from neural crest")</f>
        <v/>
      </c>
      <c r="B7220" t="inlineStr">
        <is>
          <t>&lt;http://purl.obolibrary.org/obo/UBERON_0010314&gt;</t>
        </is>
      </c>
      <c r="C7220" t="inlineStr">
        <is>
          <t>ventral nucleus of lateral lemniscus, left</t>
        </is>
      </c>
      <c r="D7220" t="inlineStr">
        <is>
          <t>&lt;http://purl.obolibrary.org/obo/HBA_9201&gt;</t>
        </is>
      </c>
    </row>
    <row r="7221">
      <c r="A7221">
        <f>HYPERLINK("https://www.ebi.ac.uk/ols/ontologies/uberon/terms?iri=http://purl.obolibrary.org/obo/UBERON_0010314","structure with developmental contribution from neural crest")</f>
        <v/>
      </c>
      <c r="B7221" t="inlineStr">
        <is>
          <t>&lt;http://purl.obolibrary.org/obo/UBERON_0010314&gt;</t>
        </is>
      </c>
      <c r="C7221" t="inlineStr">
        <is>
          <t>ventral nucleus of lateral lemniscus, right</t>
        </is>
      </c>
      <c r="D7221" t="inlineStr">
        <is>
          <t>&lt;http://purl.obolibrary.org/obo/HBA_9202&gt;</t>
        </is>
      </c>
    </row>
    <row r="7222">
      <c r="A7222">
        <f>HYPERLINK("https://www.ebi.ac.uk/ols/ontologies/uberon/terms?iri=http://purl.obolibrary.org/obo/UBERON_0010314","structure with developmental contribution from neural crest")</f>
        <v/>
      </c>
      <c r="B7222" t="inlineStr">
        <is>
          <t>&lt;http://purl.obolibrary.org/obo/UBERON_0010314&gt;</t>
        </is>
      </c>
      <c r="C7222" t="inlineStr">
        <is>
          <t>trigeminal nuclei, left</t>
        </is>
      </c>
      <c r="D7222" t="inlineStr">
        <is>
          <t>&lt;http://purl.obolibrary.org/obo/HBA_9204&gt;</t>
        </is>
      </c>
    </row>
    <row r="7223">
      <c r="A7223">
        <f>HYPERLINK("https://www.ebi.ac.uk/ols/ontologies/uberon/terms?iri=http://purl.obolibrary.org/obo/UBERON_0010314","structure with developmental contribution from neural crest")</f>
        <v/>
      </c>
      <c r="B7223" t="inlineStr">
        <is>
          <t>&lt;http://purl.obolibrary.org/obo/UBERON_0010314&gt;</t>
        </is>
      </c>
      <c r="C7223" t="inlineStr">
        <is>
          <t>mesencephalic nucleus of trigeminal nerve, left</t>
        </is>
      </c>
      <c r="D7223" t="inlineStr">
        <is>
          <t>&lt;http://purl.obolibrary.org/obo/HBA_9205&gt;</t>
        </is>
      </c>
    </row>
    <row r="7224">
      <c r="A7224">
        <f>HYPERLINK("https://www.ebi.ac.uk/ols/ontologies/uberon/terms?iri=http://purl.obolibrary.org/obo/UBERON_0010314","structure with developmental contribution from neural crest")</f>
        <v/>
      </c>
      <c r="B7224" t="inlineStr">
        <is>
          <t>&lt;http://purl.obolibrary.org/obo/UBERON_0010314&gt;</t>
        </is>
      </c>
      <c r="C7224" t="inlineStr">
        <is>
          <t>motor nucleus of trigeminal nerve, left</t>
        </is>
      </c>
      <c r="D7224" t="inlineStr">
        <is>
          <t>&lt;http://purl.obolibrary.org/obo/HBA_9206&gt;</t>
        </is>
      </c>
    </row>
    <row r="7225">
      <c r="A7225">
        <f>HYPERLINK("https://www.ebi.ac.uk/ols/ontologies/uberon/terms?iri=http://purl.obolibrary.org/obo/UBERON_0010314","structure with developmental contribution from neural crest")</f>
        <v/>
      </c>
      <c r="B7225" t="inlineStr">
        <is>
          <t>&lt;http://purl.obolibrary.org/obo/UBERON_0010314&gt;</t>
        </is>
      </c>
      <c r="C7225" t="inlineStr">
        <is>
          <t>principal sensory nucleus of trigeminal nerve, left</t>
        </is>
      </c>
      <c r="D7225" t="inlineStr">
        <is>
          <t>&lt;http://purl.obolibrary.org/obo/HBA_9207&gt;</t>
        </is>
      </c>
    </row>
    <row r="7226">
      <c r="A7226">
        <f>HYPERLINK("https://www.ebi.ac.uk/ols/ontologies/uberon/terms?iri=http://purl.obolibrary.org/obo/UBERON_0010314","structure with developmental contribution from neural crest")</f>
        <v/>
      </c>
      <c r="B7226" t="inlineStr">
        <is>
          <t>&lt;http://purl.obolibrary.org/obo/UBERON_0010314&gt;</t>
        </is>
      </c>
      <c r="C7226" t="inlineStr">
        <is>
          <t>trigeminal nuclei, right</t>
        </is>
      </c>
      <c r="D7226" t="inlineStr">
        <is>
          <t>&lt;http://purl.obolibrary.org/obo/HBA_9211&gt;</t>
        </is>
      </c>
    </row>
    <row r="7227">
      <c r="A7227">
        <f>HYPERLINK("https://www.ebi.ac.uk/ols/ontologies/uberon/terms?iri=http://purl.obolibrary.org/obo/UBERON_0010314","structure with developmental contribution from neural crest")</f>
        <v/>
      </c>
      <c r="B7227" t="inlineStr">
        <is>
          <t>&lt;http://purl.obolibrary.org/obo/UBERON_0010314&gt;</t>
        </is>
      </c>
      <c r="C7227" t="inlineStr">
        <is>
          <t>mesencephalic nucleus of trigeminal nerve, right</t>
        </is>
      </c>
      <c r="D7227" t="inlineStr">
        <is>
          <t>&lt;http://purl.obolibrary.org/obo/HBA_9212&gt;</t>
        </is>
      </c>
    </row>
    <row r="7228">
      <c r="A7228">
        <f>HYPERLINK("https://www.ebi.ac.uk/ols/ontologies/uberon/terms?iri=http://purl.obolibrary.org/obo/UBERON_0010314","structure with developmental contribution from neural crest")</f>
        <v/>
      </c>
      <c r="B7228" t="inlineStr">
        <is>
          <t>&lt;http://purl.obolibrary.org/obo/UBERON_0010314&gt;</t>
        </is>
      </c>
      <c r="C7228" t="inlineStr">
        <is>
          <t>motor nucleus of trigeminal nerve, right</t>
        </is>
      </c>
      <c r="D7228" t="inlineStr">
        <is>
          <t>&lt;http://purl.obolibrary.org/obo/HBA_9213&gt;</t>
        </is>
      </c>
    </row>
    <row r="7229">
      <c r="A7229">
        <f>HYPERLINK("https://www.ebi.ac.uk/ols/ontologies/uberon/terms?iri=http://purl.obolibrary.org/obo/UBERON_0010314","structure with developmental contribution from neural crest")</f>
        <v/>
      </c>
      <c r="B7229" t="inlineStr">
        <is>
          <t>&lt;http://purl.obolibrary.org/obo/UBERON_0010314&gt;</t>
        </is>
      </c>
      <c r="C7229" t="inlineStr">
        <is>
          <t>principal sensory nucleus of trigeminal nerve, right</t>
        </is>
      </c>
      <c r="D7229" t="inlineStr">
        <is>
          <t>&lt;http://purl.obolibrary.org/obo/HBA_9214&gt;</t>
        </is>
      </c>
    </row>
    <row r="7230">
      <c r="A7230">
        <f>HYPERLINK("https://www.ebi.ac.uk/ols/ontologies/uberon/terms?iri=http://purl.obolibrary.org/obo/UBERON_0010314","structure with developmental contribution from neural crest")</f>
        <v/>
      </c>
      <c r="B7230" t="inlineStr">
        <is>
          <t>&lt;http://purl.obolibrary.org/obo/UBERON_0010314&gt;</t>
        </is>
      </c>
      <c r="C7230" t="inlineStr">
        <is>
          <t>telencephalic commissures</t>
        </is>
      </c>
      <c r="D7230" t="inlineStr">
        <is>
          <t>&lt;http://purl.obolibrary.org/obo/HBA_9220&gt;</t>
        </is>
      </c>
    </row>
    <row r="7231">
      <c r="A7231">
        <f>HYPERLINK("https://www.ebi.ac.uk/ols/ontologies/uberon/terms?iri=http://purl.obolibrary.org/obo/UBERON_0010314","structure with developmental contribution from neural crest")</f>
        <v/>
      </c>
      <c r="B7231" t="inlineStr">
        <is>
          <t>&lt;http://purl.obolibrary.org/obo/UBERON_0010314&gt;</t>
        </is>
      </c>
      <c r="C7231" t="inlineStr">
        <is>
          <t>arcuate fasciculus</t>
        </is>
      </c>
      <c r="D7231" t="inlineStr">
        <is>
          <t>&lt;http://purl.obolibrary.org/obo/HBA_9231&gt;</t>
        </is>
      </c>
    </row>
    <row r="7232">
      <c r="A7232">
        <f>HYPERLINK("https://www.ebi.ac.uk/ols/ontologies/uberon/terms?iri=http://purl.obolibrary.org/obo/UBERON_0010314","structure with developmental contribution from neural crest")</f>
        <v/>
      </c>
      <c r="B7232" t="inlineStr">
        <is>
          <t>&lt;http://purl.obolibrary.org/obo/UBERON_0010314&gt;</t>
        </is>
      </c>
      <c r="C7232" t="inlineStr">
        <is>
          <t>arcuate fasciculus, left</t>
        </is>
      </c>
      <c r="D7232" t="inlineStr">
        <is>
          <t>&lt;http://purl.obolibrary.org/obo/HBA_9232&gt;</t>
        </is>
      </c>
    </row>
    <row r="7233">
      <c r="A7233">
        <f>HYPERLINK("https://www.ebi.ac.uk/ols/ontologies/uberon/terms?iri=http://purl.obolibrary.org/obo/UBERON_0010314","structure with developmental contribution from neural crest")</f>
        <v/>
      </c>
      <c r="B7233" t="inlineStr">
        <is>
          <t>&lt;http://purl.obolibrary.org/obo/UBERON_0010314&gt;</t>
        </is>
      </c>
      <c r="C7233" t="inlineStr">
        <is>
          <t>arcuate fasciculus, right</t>
        </is>
      </c>
      <c r="D7233" t="inlineStr">
        <is>
          <t>&lt;http://purl.obolibrary.org/obo/HBA_9233&gt;</t>
        </is>
      </c>
    </row>
    <row r="7234">
      <c r="A7234">
        <f>HYPERLINK("https://www.ebi.ac.uk/ols/ontologies/uberon/terms?iri=http://purl.obolibrary.org/obo/UBERON_0010314","structure with developmental contribution from neural crest")</f>
        <v/>
      </c>
      <c r="B7234" t="inlineStr">
        <is>
          <t>&lt;http://purl.obolibrary.org/obo/UBERON_0010314&gt;</t>
        </is>
      </c>
      <c r="C7234" t="inlineStr">
        <is>
          <t>alveus</t>
        </is>
      </c>
      <c r="D7234" t="inlineStr">
        <is>
          <t>&lt;http://purl.obolibrary.org/obo/HBA_9234&gt;</t>
        </is>
      </c>
    </row>
    <row r="7235">
      <c r="A7235">
        <f>HYPERLINK("https://www.ebi.ac.uk/ols/ontologies/uberon/terms?iri=http://purl.obolibrary.org/obo/UBERON_0010314","structure with developmental contribution from neural crest")</f>
        <v/>
      </c>
      <c r="B7235" t="inlineStr">
        <is>
          <t>&lt;http://purl.obolibrary.org/obo/UBERON_0010314&gt;</t>
        </is>
      </c>
      <c r="C7235" t="inlineStr">
        <is>
          <t>alveus, left</t>
        </is>
      </c>
      <c r="D7235" t="inlineStr">
        <is>
          <t>&lt;http://purl.obolibrary.org/obo/HBA_9235&gt;</t>
        </is>
      </c>
    </row>
    <row r="7236">
      <c r="A7236">
        <f>HYPERLINK("https://www.ebi.ac.uk/ols/ontologies/uberon/terms?iri=http://purl.obolibrary.org/obo/UBERON_0010314","structure with developmental contribution from neural crest")</f>
        <v/>
      </c>
      <c r="B7236" t="inlineStr">
        <is>
          <t>&lt;http://purl.obolibrary.org/obo/UBERON_0010314&gt;</t>
        </is>
      </c>
      <c r="C7236" t="inlineStr">
        <is>
          <t>alveus, right</t>
        </is>
      </c>
      <c r="D7236" t="inlineStr">
        <is>
          <t>&lt;http://purl.obolibrary.org/obo/HBA_9236&gt;</t>
        </is>
      </c>
    </row>
    <row r="7237">
      <c r="A7237">
        <f>HYPERLINK("https://www.ebi.ac.uk/ols/ontologies/uberon/terms?iri=http://purl.obolibrary.org/obo/UBERON_0010314","structure with developmental contribution from neural crest")</f>
        <v/>
      </c>
      <c r="B7237" t="inlineStr">
        <is>
          <t>&lt;http://purl.obolibrary.org/obo/UBERON_0010314&gt;</t>
        </is>
      </c>
      <c r="C7237" t="inlineStr">
        <is>
          <t>ansa lenticularis, left</t>
        </is>
      </c>
      <c r="D7237" t="inlineStr">
        <is>
          <t>&lt;http://purl.obolibrary.org/obo/HBA_9238&gt;</t>
        </is>
      </c>
    </row>
    <row r="7238">
      <c r="A7238">
        <f>HYPERLINK("https://www.ebi.ac.uk/ols/ontologies/uberon/terms?iri=http://purl.obolibrary.org/obo/UBERON_0010314","structure with developmental contribution from neural crest")</f>
        <v/>
      </c>
      <c r="B7238" t="inlineStr">
        <is>
          <t>&lt;http://purl.obolibrary.org/obo/UBERON_0010314&gt;</t>
        </is>
      </c>
      <c r="C7238" t="inlineStr">
        <is>
          <t>ansa lenticularis, right</t>
        </is>
      </c>
      <c r="D7238" t="inlineStr">
        <is>
          <t>&lt;http://purl.obolibrary.org/obo/HBA_9239&gt;</t>
        </is>
      </c>
    </row>
    <row r="7239">
      <c r="A7239">
        <f>HYPERLINK("https://www.ebi.ac.uk/ols/ontologies/uberon/terms?iri=http://purl.obolibrary.org/obo/UBERON_0010314","structure with developmental contribution from neural crest")</f>
        <v/>
      </c>
      <c r="B7239" t="inlineStr">
        <is>
          <t>&lt;http://purl.obolibrary.org/obo/UBERON_0010314&gt;</t>
        </is>
      </c>
      <c r="C7239" t="inlineStr">
        <is>
          <t>cingulum bundle</t>
        </is>
      </c>
      <c r="D7239" t="inlineStr">
        <is>
          <t>&lt;http://purl.obolibrary.org/obo/HBA_9240&gt;</t>
        </is>
      </c>
    </row>
    <row r="7240">
      <c r="A7240">
        <f>HYPERLINK("https://www.ebi.ac.uk/ols/ontologies/uberon/terms?iri=http://purl.obolibrary.org/obo/UBERON_0010314","structure with developmental contribution from neural crest")</f>
        <v/>
      </c>
      <c r="B7240" t="inlineStr">
        <is>
          <t>&lt;http://purl.obolibrary.org/obo/UBERON_0010314&gt;</t>
        </is>
      </c>
      <c r="C7240" t="inlineStr">
        <is>
          <t>cingulum bundle, left</t>
        </is>
      </c>
      <c r="D7240" t="inlineStr">
        <is>
          <t>&lt;http://purl.obolibrary.org/obo/HBA_9241&gt;</t>
        </is>
      </c>
    </row>
    <row r="7241">
      <c r="A7241">
        <f>HYPERLINK("https://www.ebi.ac.uk/ols/ontologies/uberon/terms?iri=http://purl.obolibrary.org/obo/UBERON_0010314","structure with developmental contribution from neural crest")</f>
        <v/>
      </c>
      <c r="B7241" t="inlineStr">
        <is>
          <t>&lt;http://purl.obolibrary.org/obo/UBERON_0010314&gt;</t>
        </is>
      </c>
      <c r="C7241" t="inlineStr">
        <is>
          <t>cingulum bundle, right</t>
        </is>
      </c>
      <c r="D7241" t="inlineStr">
        <is>
          <t>&lt;http://purl.obolibrary.org/obo/HBA_9242&gt;</t>
        </is>
      </c>
    </row>
    <row r="7242">
      <c r="A7242">
        <f>HYPERLINK("https://www.ebi.ac.uk/ols/ontologies/uberon/terms?iri=http://purl.obolibrary.org/obo/UBERON_0010314","structure with developmental contribution from neural crest")</f>
        <v/>
      </c>
      <c r="B7242" t="inlineStr">
        <is>
          <t>&lt;http://purl.obolibrary.org/obo/UBERON_0010314&gt;</t>
        </is>
      </c>
      <c r="C7242" t="inlineStr">
        <is>
          <t>external capsule, left</t>
        </is>
      </c>
      <c r="D7242" t="inlineStr">
        <is>
          <t>&lt;http://purl.obolibrary.org/obo/HBA_9244&gt;</t>
        </is>
      </c>
    </row>
    <row r="7243">
      <c r="A7243">
        <f>HYPERLINK("https://www.ebi.ac.uk/ols/ontologies/uberon/terms?iri=http://purl.obolibrary.org/obo/UBERON_0010314","structure with developmental contribution from neural crest")</f>
        <v/>
      </c>
      <c r="B7243" t="inlineStr">
        <is>
          <t>&lt;http://purl.obolibrary.org/obo/UBERON_0010314&gt;</t>
        </is>
      </c>
      <c r="C7243" t="inlineStr">
        <is>
          <t>external capsule, right</t>
        </is>
      </c>
      <c r="D7243" t="inlineStr">
        <is>
          <t>&lt;http://purl.obolibrary.org/obo/HBA_9245&gt;</t>
        </is>
      </c>
    </row>
    <row r="7244">
      <c r="A7244">
        <f>HYPERLINK("https://www.ebi.ac.uk/ols/ontologies/uberon/terms?iri=http://purl.obolibrary.org/obo/UBERON_0010314","structure with developmental contribution from neural crest")</f>
        <v/>
      </c>
      <c r="B7244" t="inlineStr">
        <is>
          <t>&lt;http://purl.obolibrary.org/obo/UBERON_0010314&gt;</t>
        </is>
      </c>
      <c r="C7244" t="inlineStr">
        <is>
          <t>extreme capsule, left</t>
        </is>
      </c>
      <c r="D7244" t="inlineStr">
        <is>
          <t>&lt;http://purl.obolibrary.org/obo/HBA_9247&gt;</t>
        </is>
      </c>
    </row>
    <row r="7245">
      <c r="A7245">
        <f>HYPERLINK("https://www.ebi.ac.uk/ols/ontologies/uberon/terms?iri=http://purl.obolibrary.org/obo/UBERON_0010314","structure with developmental contribution from neural crest")</f>
        <v/>
      </c>
      <c r="B7245" t="inlineStr">
        <is>
          <t>&lt;http://purl.obolibrary.org/obo/UBERON_0010314&gt;</t>
        </is>
      </c>
      <c r="C7245" t="inlineStr">
        <is>
          <t>extreme capsule, right</t>
        </is>
      </c>
      <c r="D7245" t="inlineStr">
        <is>
          <t>&lt;http://purl.obolibrary.org/obo/HBA_9248&gt;</t>
        </is>
      </c>
    </row>
    <row r="7246">
      <c r="A7246">
        <f>HYPERLINK("https://www.ebi.ac.uk/ols/ontologies/uberon/terms?iri=http://purl.obolibrary.org/obo/UBERON_0010314","structure with developmental contribution from neural crest")</f>
        <v/>
      </c>
      <c r="B7246" t="inlineStr">
        <is>
          <t>&lt;http://purl.obolibrary.org/obo/UBERON_0010314&gt;</t>
        </is>
      </c>
      <c r="C7246" t="inlineStr">
        <is>
          <t>fornix</t>
        </is>
      </c>
      <c r="D7246" t="inlineStr">
        <is>
          <t>&lt;http://purl.obolibrary.org/obo/HBA_9249&gt;</t>
        </is>
      </c>
    </row>
    <row r="7247">
      <c r="A7247">
        <f>HYPERLINK("https://www.ebi.ac.uk/ols/ontologies/uberon/terms?iri=http://purl.obolibrary.org/obo/UBERON_0010314","structure with developmental contribution from neural crest")</f>
        <v/>
      </c>
      <c r="B7247" t="inlineStr">
        <is>
          <t>&lt;http://purl.obolibrary.org/obo/UBERON_0010314&gt;</t>
        </is>
      </c>
      <c r="C7247" t="inlineStr">
        <is>
          <t>fornix, left</t>
        </is>
      </c>
      <c r="D7247" t="inlineStr">
        <is>
          <t>&lt;http://purl.obolibrary.org/obo/HBA_9250&gt;</t>
        </is>
      </c>
    </row>
    <row r="7248">
      <c r="A7248">
        <f>HYPERLINK("https://www.ebi.ac.uk/ols/ontologies/uberon/terms?iri=http://purl.obolibrary.org/obo/UBERON_0010314","structure with developmental contribution from neural crest")</f>
        <v/>
      </c>
      <c r="B7248" t="inlineStr">
        <is>
          <t>&lt;http://purl.obolibrary.org/obo/UBERON_0010314&gt;</t>
        </is>
      </c>
      <c r="C7248" t="inlineStr">
        <is>
          <t>body of the fornix, left</t>
        </is>
      </c>
      <c r="D7248" t="inlineStr">
        <is>
          <t>&lt;http://purl.obolibrary.org/obo/HBA_9252&gt;</t>
        </is>
      </c>
    </row>
    <row r="7249">
      <c r="A7249">
        <f>HYPERLINK("https://www.ebi.ac.uk/ols/ontologies/uberon/terms?iri=http://purl.obolibrary.org/obo/UBERON_0010314","structure with developmental contribution from neural crest")</f>
        <v/>
      </c>
      <c r="B7249" t="inlineStr">
        <is>
          <t>&lt;http://purl.obolibrary.org/obo/UBERON_0010314&gt;</t>
        </is>
      </c>
      <c r="C7249" t="inlineStr">
        <is>
          <t>fimbria, left</t>
        </is>
      </c>
      <c r="D7249" t="inlineStr">
        <is>
          <t>&lt;http://purl.obolibrary.org/obo/HBA_9253&gt;</t>
        </is>
      </c>
    </row>
    <row r="7250">
      <c r="A7250">
        <f>HYPERLINK("https://www.ebi.ac.uk/ols/ontologies/uberon/terms?iri=http://purl.obolibrary.org/obo/UBERON_0010314","structure with developmental contribution from neural crest")</f>
        <v/>
      </c>
      <c r="B7250" t="inlineStr">
        <is>
          <t>&lt;http://purl.obolibrary.org/obo/UBERON_0010314&gt;</t>
        </is>
      </c>
      <c r="C7250" t="inlineStr">
        <is>
          <t>posterior column of the fornix, left</t>
        </is>
      </c>
      <c r="D7250" t="inlineStr">
        <is>
          <t>&lt;http://purl.obolibrary.org/obo/HBA_9254&gt;</t>
        </is>
      </c>
    </row>
    <row r="7251">
      <c r="A7251">
        <f>HYPERLINK("https://www.ebi.ac.uk/ols/ontologies/uberon/terms?iri=http://purl.obolibrary.org/obo/UBERON_0010314","structure with developmental contribution from neural crest")</f>
        <v/>
      </c>
      <c r="B7251" t="inlineStr">
        <is>
          <t>&lt;http://purl.obolibrary.org/obo/UBERON_0010314&gt;</t>
        </is>
      </c>
      <c r="C7251" t="inlineStr">
        <is>
          <t>fornix, right</t>
        </is>
      </c>
      <c r="D7251" t="inlineStr">
        <is>
          <t>&lt;http://purl.obolibrary.org/obo/HBA_9255&gt;</t>
        </is>
      </c>
    </row>
    <row r="7252">
      <c r="A7252">
        <f>HYPERLINK("https://www.ebi.ac.uk/ols/ontologies/uberon/terms?iri=http://purl.obolibrary.org/obo/UBERON_0010314","structure with developmental contribution from neural crest")</f>
        <v/>
      </c>
      <c r="B7252" t="inlineStr">
        <is>
          <t>&lt;http://purl.obolibrary.org/obo/UBERON_0010314&gt;</t>
        </is>
      </c>
      <c r="C7252" t="inlineStr">
        <is>
          <t>anterior column of the fornix, right</t>
        </is>
      </c>
      <c r="D7252" t="inlineStr">
        <is>
          <t>&lt;http://purl.obolibrary.org/obo/HBA_9256&gt;</t>
        </is>
      </c>
    </row>
    <row r="7253">
      <c r="A7253">
        <f>HYPERLINK("https://www.ebi.ac.uk/ols/ontologies/uberon/terms?iri=http://purl.obolibrary.org/obo/UBERON_0010314","structure with developmental contribution from neural crest")</f>
        <v/>
      </c>
      <c r="B7253" t="inlineStr">
        <is>
          <t>&lt;http://purl.obolibrary.org/obo/UBERON_0010314&gt;</t>
        </is>
      </c>
      <c r="C7253" t="inlineStr">
        <is>
          <t>body of the fornix, right</t>
        </is>
      </c>
      <c r="D7253" t="inlineStr">
        <is>
          <t>&lt;http://purl.obolibrary.org/obo/HBA_9257&gt;</t>
        </is>
      </c>
    </row>
    <row r="7254">
      <c r="A7254">
        <f>HYPERLINK("https://www.ebi.ac.uk/ols/ontologies/uberon/terms?iri=http://purl.obolibrary.org/obo/UBERON_0010314","structure with developmental contribution from neural crest")</f>
        <v/>
      </c>
      <c r="B7254" t="inlineStr">
        <is>
          <t>&lt;http://purl.obolibrary.org/obo/UBERON_0010314&gt;</t>
        </is>
      </c>
      <c r="C7254" t="inlineStr">
        <is>
          <t>fimbria, right</t>
        </is>
      </c>
      <c r="D7254" t="inlineStr">
        <is>
          <t>&lt;http://purl.obolibrary.org/obo/HBA_9258&gt;</t>
        </is>
      </c>
    </row>
    <row r="7255">
      <c r="A7255">
        <f>HYPERLINK("https://www.ebi.ac.uk/ols/ontologies/uberon/terms?iri=http://purl.obolibrary.org/obo/UBERON_0010314","structure with developmental contribution from neural crest")</f>
        <v/>
      </c>
      <c r="B7255" t="inlineStr">
        <is>
          <t>&lt;http://purl.obolibrary.org/obo/UBERON_0010314&gt;</t>
        </is>
      </c>
      <c r="C7255" t="inlineStr">
        <is>
          <t>posterior column of the fornix, right</t>
        </is>
      </c>
      <c r="D7255" t="inlineStr">
        <is>
          <t>&lt;http://purl.obolibrary.org/obo/HBA_9259&gt;</t>
        </is>
      </c>
    </row>
    <row r="7256">
      <c r="A7256">
        <f>HYPERLINK("https://www.ebi.ac.uk/ols/ontologies/uberon/terms?iri=http://purl.obolibrary.org/obo/UBERON_0010314","structure with developmental contribution from neural crest")</f>
        <v/>
      </c>
      <c r="B7256" t="inlineStr">
        <is>
          <t>&lt;http://purl.obolibrary.org/obo/UBERON_0010314&gt;</t>
        </is>
      </c>
      <c r="C7256" t="inlineStr">
        <is>
          <t>inferior longitudinal fasciculus</t>
        </is>
      </c>
      <c r="D7256" t="inlineStr">
        <is>
          <t>&lt;http://purl.obolibrary.org/obo/HBA_9260&gt;</t>
        </is>
      </c>
    </row>
    <row r="7257">
      <c r="A7257">
        <f>HYPERLINK("https://www.ebi.ac.uk/ols/ontologies/uberon/terms?iri=http://purl.obolibrary.org/obo/UBERON_0010314","structure with developmental contribution from neural crest")</f>
        <v/>
      </c>
      <c r="B7257" t="inlineStr">
        <is>
          <t>&lt;http://purl.obolibrary.org/obo/UBERON_0010314&gt;</t>
        </is>
      </c>
      <c r="C7257" t="inlineStr">
        <is>
          <t>inferior longitudinal fasciculus, left</t>
        </is>
      </c>
      <c r="D7257" t="inlineStr">
        <is>
          <t>&lt;http://purl.obolibrary.org/obo/HBA_9261&gt;</t>
        </is>
      </c>
    </row>
    <row r="7258">
      <c r="A7258">
        <f>HYPERLINK("https://www.ebi.ac.uk/ols/ontologies/uberon/terms?iri=http://purl.obolibrary.org/obo/UBERON_0010314","structure with developmental contribution from neural crest")</f>
        <v/>
      </c>
      <c r="B7258" t="inlineStr">
        <is>
          <t>&lt;http://purl.obolibrary.org/obo/UBERON_0010314&gt;</t>
        </is>
      </c>
      <c r="C7258" t="inlineStr">
        <is>
          <t>inferior longitudinal fasciculus, right</t>
        </is>
      </c>
      <c r="D7258" t="inlineStr">
        <is>
          <t>&lt;http://purl.obolibrary.org/obo/HBA_9262&gt;</t>
        </is>
      </c>
    </row>
    <row r="7259">
      <c r="A7259">
        <f>HYPERLINK("https://www.ebi.ac.uk/ols/ontologies/uberon/terms?iri=http://purl.obolibrary.org/obo/UBERON_0010314","structure with developmental contribution from neural crest")</f>
        <v/>
      </c>
      <c r="B7259" t="inlineStr">
        <is>
          <t>&lt;http://purl.obolibrary.org/obo/UBERON_0010314&gt;</t>
        </is>
      </c>
      <c r="C7259" t="inlineStr">
        <is>
          <t>internal capsule, left</t>
        </is>
      </c>
      <c r="D7259" t="inlineStr">
        <is>
          <t>&lt;http://purl.obolibrary.org/obo/HBA_9264&gt;</t>
        </is>
      </c>
    </row>
    <row r="7260">
      <c r="A7260">
        <f>HYPERLINK("https://www.ebi.ac.uk/ols/ontologies/uberon/terms?iri=http://purl.obolibrary.org/obo/UBERON_0010314","structure with developmental contribution from neural crest")</f>
        <v/>
      </c>
      <c r="B7260" t="inlineStr">
        <is>
          <t>&lt;http://purl.obolibrary.org/obo/UBERON_0010314&gt;</t>
        </is>
      </c>
      <c r="C7260" t="inlineStr">
        <is>
          <t>internal capsule, right</t>
        </is>
      </c>
      <c r="D7260" t="inlineStr">
        <is>
          <t>&lt;http://purl.obolibrary.org/obo/HBA_9265&gt;</t>
        </is>
      </c>
    </row>
    <row r="7261">
      <c r="A7261">
        <f>HYPERLINK("https://www.ebi.ac.uk/ols/ontologies/uberon/terms?iri=http://purl.obolibrary.org/obo/UBERON_0010314","structure with developmental contribution from neural crest")</f>
        <v/>
      </c>
      <c r="B7261" t="inlineStr">
        <is>
          <t>&lt;http://purl.obolibrary.org/obo/UBERON_0010314&gt;</t>
        </is>
      </c>
      <c r="C7261" t="inlineStr">
        <is>
          <t>mammillothalamic tract</t>
        </is>
      </c>
      <c r="D7261" t="inlineStr">
        <is>
          <t>&lt;http://purl.obolibrary.org/obo/HBA_9266&gt;</t>
        </is>
      </c>
    </row>
    <row r="7262">
      <c r="A7262">
        <f>HYPERLINK("https://www.ebi.ac.uk/ols/ontologies/uberon/terms?iri=http://purl.obolibrary.org/obo/UBERON_0010314","structure with developmental contribution from neural crest")</f>
        <v/>
      </c>
      <c r="B7262" t="inlineStr">
        <is>
          <t>&lt;http://purl.obolibrary.org/obo/UBERON_0010314&gt;</t>
        </is>
      </c>
      <c r="C7262" t="inlineStr">
        <is>
          <t>mammillothalamic tract, left</t>
        </is>
      </c>
      <c r="D7262" t="inlineStr">
        <is>
          <t>&lt;http://purl.obolibrary.org/obo/HBA_9267&gt;</t>
        </is>
      </c>
    </row>
    <row r="7263">
      <c r="A7263">
        <f>HYPERLINK("https://www.ebi.ac.uk/ols/ontologies/uberon/terms?iri=http://purl.obolibrary.org/obo/UBERON_0010314","structure with developmental contribution from neural crest")</f>
        <v/>
      </c>
      <c r="B7263" t="inlineStr">
        <is>
          <t>&lt;http://purl.obolibrary.org/obo/UBERON_0010314&gt;</t>
        </is>
      </c>
      <c r="C7263" t="inlineStr">
        <is>
          <t>mammillothalamic tract, right</t>
        </is>
      </c>
      <c r="D7263" t="inlineStr">
        <is>
          <t>&lt;http://purl.obolibrary.org/obo/HBA_9268&gt;</t>
        </is>
      </c>
    </row>
    <row r="7264">
      <c r="A7264">
        <f>HYPERLINK("https://www.ebi.ac.uk/ols/ontologies/uberon/terms?iri=http://purl.obolibrary.org/obo/UBERON_0010314","structure with developmental contribution from neural crest")</f>
        <v/>
      </c>
      <c r="B7264" t="inlineStr">
        <is>
          <t>&lt;http://purl.obolibrary.org/obo/UBERON_0010314&gt;</t>
        </is>
      </c>
      <c r="C7264" t="inlineStr">
        <is>
          <t>occipitofrontal fasciculus</t>
        </is>
      </c>
      <c r="D7264" t="inlineStr">
        <is>
          <t>&lt;http://purl.obolibrary.org/obo/HBA_9269&gt;</t>
        </is>
      </c>
    </row>
    <row r="7265">
      <c r="A7265">
        <f>HYPERLINK("https://www.ebi.ac.uk/ols/ontologies/uberon/terms?iri=http://purl.obolibrary.org/obo/UBERON_0010314","structure with developmental contribution from neural crest")</f>
        <v/>
      </c>
      <c r="B7265" t="inlineStr">
        <is>
          <t>&lt;http://purl.obolibrary.org/obo/UBERON_0010314&gt;</t>
        </is>
      </c>
      <c r="C7265" t="inlineStr">
        <is>
          <t>occipitofrontal fasciculus, left</t>
        </is>
      </c>
      <c r="D7265" t="inlineStr">
        <is>
          <t>&lt;http://purl.obolibrary.org/obo/HBA_9270&gt;</t>
        </is>
      </c>
    </row>
    <row r="7266">
      <c r="A7266">
        <f>HYPERLINK("https://www.ebi.ac.uk/ols/ontologies/uberon/terms?iri=http://purl.obolibrary.org/obo/UBERON_0010314","structure with developmental contribution from neural crest")</f>
        <v/>
      </c>
      <c r="B7266" t="inlineStr">
        <is>
          <t>&lt;http://purl.obolibrary.org/obo/UBERON_0010314&gt;</t>
        </is>
      </c>
      <c r="C7266" t="inlineStr">
        <is>
          <t>occipitofrontal fasciculus, right</t>
        </is>
      </c>
      <c r="D7266" t="inlineStr">
        <is>
          <t>&lt;http://purl.obolibrary.org/obo/HBA_9271&gt;</t>
        </is>
      </c>
    </row>
    <row r="7267">
      <c r="A7267">
        <f>HYPERLINK("https://www.ebi.ac.uk/ols/ontologies/uberon/terms?iri=http://purl.obolibrary.org/obo/UBERON_0010314","structure with developmental contribution from neural crest")</f>
        <v/>
      </c>
      <c r="B7267" t="inlineStr">
        <is>
          <t>&lt;http://purl.obolibrary.org/obo/UBERON_0010314&gt;</t>
        </is>
      </c>
      <c r="C7267" t="inlineStr">
        <is>
          <t>perpendicular fasciculus</t>
        </is>
      </c>
      <c r="D7267" t="inlineStr">
        <is>
          <t>&lt;http://purl.obolibrary.org/obo/HBA_9272&gt;</t>
        </is>
      </c>
    </row>
    <row r="7268">
      <c r="A7268">
        <f>HYPERLINK("https://www.ebi.ac.uk/ols/ontologies/uberon/terms?iri=http://purl.obolibrary.org/obo/UBERON_0010314","structure with developmental contribution from neural crest")</f>
        <v/>
      </c>
      <c r="B7268" t="inlineStr">
        <is>
          <t>&lt;http://purl.obolibrary.org/obo/UBERON_0010314&gt;</t>
        </is>
      </c>
      <c r="C7268" t="inlineStr">
        <is>
          <t>perpendicular fasciculus, left</t>
        </is>
      </c>
      <c r="D7268" t="inlineStr">
        <is>
          <t>&lt;http://purl.obolibrary.org/obo/HBA_9273&gt;</t>
        </is>
      </c>
    </row>
    <row r="7269">
      <c r="A7269">
        <f>HYPERLINK("https://www.ebi.ac.uk/ols/ontologies/uberon/terms?iri=http://purl.obolibrary.org/obo/UBERON_0010314","structure with developmental contribution from neural crest")</f>
        <v/>
      </c>
      <c r="B7269" t="inlineStr">
        <is>
          <t>&lt;http://purl.obolibrary.org/obo/UBERON_0010314&gt;</t>
        </is>
      </c>
      <c r="C7269" t="inlineStr">
        <is>
          <t>perpendicular fasciculus, right</t>
        </is>
      </c>
      <c r="D7269" t="inlineStr">
        <is>
          <t>&lt;http://purl.obolibrary.org/obo/HBA_9274&gt;</t>
        </is>
      </c>
    </row>
    <row r="7270">
      <c r="A7270">
        <f>HYPERLINK("https://www.ebi.ac.uk/ols/ontologies/uberon/terms?iri=http://purl.obolibrary.org/obo/UBERON_0010314","structure with developmental contribution from neural crest")</f>
        <v/>
      </c>
      <c r="B7270" t="inlineStr">
        <is>
          <t>&lt;http://purl.obolibrary.org/obo/UBERON_0010314&gt;</t>
        </is>
      </c>
      <c r="C7270" t="inlineStr">
        <is>
          <t>stria medullaris, left</t>
        </is>
      </c>
      <c r="D7270" t="inlineStr">
        <is>
          <t>&lt;http://purl.obolibrary.org/obo/HBA_9276&gt;</t>
        </is>
      </c>
    </row>
    <row r="7271">
      <c r="A7271">
        <f>HYPERLINK("https://www.ebi.ac.uk/ols/ontologies/uberon/terms?iri=http://purl.obolibrary.org/obo/UBERON_0010314","structure with developmental contribution from neural crest")</f>
        <v/>
      </c>
      <c r="B7271" t="inlineStr">
        <is>
          <t>&lt;http://purl.obolibrary.org/obo/UBERON_0010314&gt;</t>
        </is>
      </c>
      <c r="C7271" t="inlineStr">
        <is>
          <t>stria medullaris, right</t>
        </is>
      </c>
      <c r="D7271" t="inlineStr">
        <is>
          <t>&lt;http://purl.obolibrary.org/obo/HBA_9277&gt;</t>
        </is>
      </c>
    </row>
    <row r="7272">
      <c r="A7272">
        <f>HYPERLINK("https://www.ebi.ac.uk/ols/ontologies/uberon/terms?iri=http://purl.obolibrary.org/obo/UBERON_0010314","structure with developmental contribution from neural crest")</f>
        <v/>
      </c>
      <c r="B7272" t="inlineStr">
        <is>
          <t>&lt;http://purl.obolibrary.org/obo/UBERON_0010314&gt;</t>
        </is>
      </c>
      <c r="C7272" t="inlineStr">
        <is>
          <t>stria terminalis, left</t>
        </is>
      </c>
      <c r="D7272" t="inlineStr">
        <is>
          <t>&lt;http://purl.obolibrary.org/obo/HBA_9279&gt;</t>
        </is>
      </c>
    </row>
    <row r="7273">
      <c r="A7273">
        <f>HYPERLINK("https://www.ebi.ac.uk/ols/ontologies/uberon/terms?iri=http://purl.obolibrary.org/obo/UBERON_0010314","structure with developmental contribution from neural crest")</f>
        <v/>
      </c>
      <c r="B7273" t="inlineStr">
        <is>
          <t>&lt;http://purl.obolibrary.org/obo/UBERON_0010314&gt;</t>
        </is>
      </c>
      <c r="C7273" t="inlineStr">
        <is>
          <t>stria terminalis, right</t>
        </is>
      </c>
      <c r="D7273" t="inlineStr">
        <is>
          <t>&lt;http://purl.obolibrary.org/obo/HBA_9280&gt;</t>
        </is>
      </c>
    </row>
    <row r="7274">
      <c r="A7274">
        <f>HYPERLINK("https://www.ebi.ac.uk/ols/ontologies/uberon/terms?iri=http://purl.obolibrary.org/obo/UBERON_0010314","structure with developmental contribution from neural crest")</f>
        <v/>
      </c>
      <c r="B7274" t="inlineStr">
        <is>
          <t>&lt;http://purl.obolibrary.org/obo/UBERON_0010314&gt;</t>
        </is>
      </c>
      <c r="C7274" t="inlineStr">
        <is>
          <t>superior longitudinal fasciculus</t>
        </is>
      </c>
      <c r="D7274" t="inlineStr">
        <is>
          <t>&lt;http://purl.obolibrary.org/obo/HBA_9281&gt;</t>
        </is>
      </c>
    </row>
    <row r="7275">
      <c r="A7275">
        <f>HYPERLINK("https://www.ebi.ac.uk/ols/ontologies/uberon/terms?iri=http://purl.obolibrary.org/obo/UBERON_0010314","structure with developmental contribution from neural crest")</f>
        <v/>
      </c>
      <c r="B7275" t="inlineStr">
        <is>
          <t>&lt;http://purl.obolibrary.org/obo/UBERON_0010314&gt;</t>
        </is>
      </c>
      <c r="C7275" t="inlineStr">
        <is>
          <t>superior longitudinal fasciculus, left</t>
        </is>
      </c>
      <c r="D7275" t="inlineStr">
        <is>
          <t>&lt;http://purl.obolibrary.org/obo/HBA_9282&gt;</t>
        </is>
      </c>
    </row>
    <row r="7276">
      <c r="A7276">
        <f>HYPERLINK("https://www.ebi.ac.uk/ols/ontologies/uberon/terms?iri=http://purl.obolibrary.org/obo/UBERON_0010314","structure with developmental contribution from neural crest")</f>
        <v/>
      </c>
      <c r="B7276" t="inlineStr">
        <is>
          <t>&lt;http://purl.obolibrary.org/obo/UBERON_0010314&gt;</t>
        </is>
      </c>
      <c r="C7276" t="inlineStr">
        <is>
          <t>superior longitudinal fasciculus, right</t>
        </is>
      </c>
      <c r="D7276" t="inlineStr">
        <is>
          <t>&lt;http://purl.obolibrary.org/obo/HBA_9283&gt;</t>
        </is>
      </c>
    </row>
    <row r="7277">
      <c r="A7277">
        <f>HYPERLINK("https://www.ebi.ac.uk/ols/ontologies/uberon/terms?iri=http://purl.obolibrary.org/obo/UBERON_0010314","structure with developmental contribution from neural crest")</f>
        <v/>
      </c>
      <c r="B7277" t="inlineStr">
        <is>
          <t>&lt;http://purl.obolibrary.org/obo/UBERON_0010314&gt;</t>
        </is>
      </c>
      <c r="C7277" t="inlineStr">
        <is>
          <t>uncinate fasciculus of the forebrain, left</t>
        </is>
      </c>
      <c r="D7277" t="inlineStr">
        <is>
          <t>&lt;http://purl.obolibrary.org/obo/HBA_9285&gt;</t>
        </is>
      </c>
    </row>
    <row r="7278">
      <c r="A7278">
        <f>HYPERLINK("https://www.ebi.ac.uk/ols/ontologies/uberon/terms?iri=http://purl.obolibrary.org/obo/UBERON_0010314","structure with developmental contribution from neural crest")</f>
        <v/>
      </c>
      <c r="B7278" t="inlineStr">
        <is>
          <t>&lt;http://purl.obolibrary.org/obo/UBERON_0010314&gt;</t>
        </is>
      </c>
      <c r="C7278" t="inlineStr">
        <is>
          <t>uncinate fasciculus of the forebrain, right</t>
        </is>
      </c>
      <c r="D7278" t="inlineStr">
        <is>
          <t>&lt;http://purl.obolibrary.org/obo/HBA_9286&gt;</t>
        </is>
      </c>
    </row>
    <row r="7279">
      <c r="A7279">
        <f>HYPERLINK("https://www.ebi.ac.uk/ols/ontologies/uberon/terms?iri=http://purl.obolibrary.org/obo/UBERON_0010314","structure with developmental contribution from neural crest")</f>
        <v/>
      </c>
      <c r="B7279" t="inlineStr">
        <is>
          <t>&lt;http://purl.obolibrary.org/obo/UBERON_0010314&gt;</t>
        </is>
      </c>
      <c r="C7279" t="inlineStr">
        <is>
          <t>inferior cerebellar peduncle</t>
        </is>
      </c>
      <c r="D7279" t="inlineStr">
        <is>
          <t>&lt;http://purl.obolibrary.org/obo/HBA_9289&gt;</t>
        </is>
      </c>
    </row>
    <row r="7280">
      <c r="A7280">
        <f>HYPERLINK("https://www.ebi.ac.uk/ols/ontologies/uberon/terms?iri=http://purl.obolibrary.org/obo/UBERON_0010314","structure with developmental contribution from neural crest")</f>
        <v/>
      </c>
      <c r="B7280" t="inlineStr">
        <is>
          <t>&lt;http://purl.obolibrary.org/obo/UBERON_0010314&gt;</t>
        </is>
      </c>
      <c r="C7280" t="inlineStr">
        <is>
          <t>inferior cerebellar peduncle, Left</t>
        </is>
      </c>
      <c r="D7280" t="inlineStr">
        <is>
          <t>&lt;http://purl.obolibrary.org/obo/HBA_9290&gt;</t>
        </is>
      </c>
    </row>
    <row r="7281">
      <c r="A7281">
        <f>HYPERLINK("https://www.ebi.ac.uk/ols/ontologies/uberon/terms?iri=http://purl.obolibrary.org/obo/UBERON_0010314","structure with developmental contribution from neural crest")</f>
        <v/>
      </c>
      <c r="B7281" t="inlineStr">
        <is>
          <t>&lt;http://purl.obolibrary.org/obo/UBERON_0010314&gt;</t>
        </is>
      </c>
      <c r="C7281" t="inlineStr">
        <is>
          <t>middle cerebellar peduncle</t>
        </is>
      </c>
      <c r="D7281" t="inlineStr">
        <is>
          <t>&lt;http://purl.obolibrary.org/obo/HBA_9292&gt;</t>
        </is>
      </c>
    </row>
    <row r="7282">
      <c r="A7282">
        <f>HYPERLINK("https://www.ebi.ac.uk/ols/ontologies/uberon/terms?iri=http://purl.obolibrary.org/obo/UBERON_0010314","structure with developmental contribution from neural crest")</f>
        <v/>
      </c>
      <c r="B7282" t="inlineStr">
        <is>
          <t>&lt;http://purl.obolibrary.org/obo/UBERON_0010314&gt;</t>
        </is>
      </c>
      <c r="C7282" t="inlineStr">
        <is>
          <t>middle cerebellar peduncle, Left</t>
        </is>
      </c>
      <c r="D7282" t="inlineStr">
        <is>
          <t>&lt;http://purl.obolibrary.org/obo/HBA_9293&gt;</t>
        </is>
      </c>
    </row>
    <row r="7283">
      <c r="A7283">
        <f>HYPERLINK("https://www.ebi.ac.uk/ols/ontologies/uberon/terms?iri=http://purl.obolibrary.org/obo/UBERON_0010314","structure with developmental contribution from neural crest")</f>
        <v/>
      </c>
      <c r="B7283" t="inlineStr">
        <is>
          <t>&lt;http://purl.obolibrary.org/obo/UBERON_0010314&gt;</t>
        </is>
      </c>
      <c r="C7283" t="inlineStr">
        <is>
          <t>superior cerebellar peduncle</t>
        </is>
      </c>
      <c r="D7283" t="inlineStr">
        <is>
          <t>&lt;http://purl.obolibrary.org/obo/HBA_9295&gt;</t>
        </is>
      </c>
    </row>
    <row r="7284">
      <c r="A7284">
        <f>HYPERLINK("https://www.ebi.ac.uk/ols/ontologies/uberon/terms?iri=http://purl.obolibrary.org/obo/UBERON_0010314","structure with developmental contribution from neural crest")</f>
        <v/>
      </c>
      <c r="B7284" t="inlineStr">
        <is>
          <t>&lt;http://purl.obolibrary.org/obo/UBERON_0010314&gt;</t>
        </is>
      </c>
      <c r="C7284" t="inlineStr">
        <is>
          <t>superior cerebellar peduncle, Left</t>
        </is>
      </c>
      <c r="D7284" t="inlineStr">
        <is>
          <t>&lt;http://purl.obolibrary.org/obo/HBA_9296&gt;</t>
        </is>
      </c>
    </row>
    <row r="7285">
      <c r="A7285">
        <f>HYPERLINK("https://www.ebi.ac.uk/ols/ontologies/uberon/terms?iri=http://purl.obolibrary.org/obo/UBERON_0010314","structure with developmental contribution from neural crest")</f>
        <v/>
      </c>
      <c r="B7285" t="inlineStr">
        <is>
          <t>&lt;http://purl.obolibrary.org/obo/UBERON_0010314&gt;</t>
        </is>
      </c>
      <c r="C7285" t="inlineStr">
        <is>
          <t>cranial nerves</t>
        </is>
      </c>
      <c r="D7285" t="inlineStr">
        <is>
          <t>&lt;http://purl.obolibrary.org/obo/HBA_9299&gt;</t>
        </is>
      </c>
    </row>
    <row r="7286">
      <c r="A7286">
        <f>HYPERLINK("https://www.ebi.ac.uk/ols/ontologies/uberon/terms?iri=http://purl.obolibrary.org/obo/UBERON_0010314","structure with developmental contribution from neural crest")</f>
        <v/>
      </c>
      <c r="B7286" t="inlineStr">
        <is>
          <t>&lt;http://purl.obolibrary.org/obo/UBERON_0010314&gt;</t>
        </is>
      </c>
      <c r="C7286" t="inlineStr">
        <is>
          <t>olfactory nerve, left</t>
        </is>
      </c>
      <c r="D7286" t="inlineStr">
        <is>
          <t>&lt;http://purl.obolibrary.org/obo/HBA_9301&gt;</t>
        </is>
      </c>
    </row>
    <row r="7287">
      <c r="A7287">
        <f>HYPERLINK("https://www.ebi.ac.uk/ols/ontologies/uberon/terms?iri=http://purl.obolibrary.org/obo/UBERON_0010314","structure with developmental contribution from neural crest")</f>
        <v/>
      </c>
      <c r="B7287" t="inlineStr">
        <is>
          <t>&lt;http://purl.obolibrary.org/obo/UBERON_0010314&gt;</t>
        </is>
      </c>
      <c r="C7287" t="inlineStr">
        <is>
          <t>olfactory tract, left</t>
        </is>
      </c>
      <c r="D7287" t="inlineStr">
        <is>
          <t>&lt;http://purl.obolibrary.org/obo/HBA_9302&gt;</t>
        </is>
      </c>
    </row>
    <row r="7288">
      <c r="A7288">
        <f>HYPERLINK("https://www.ebi.ac.uk/ols/ontologies/uberon/terms?iri=http://purl.obolibrary.org/obo/UBERON_0010314","structure with developmental contribution from neural crest")</f>
        <v/>
      </c>
      <c r="B7288" t="inlineStr">
        <is>
          <t>&lt;http://purl.obolibrary.org/obo/UBERON_0010314&gt;</t>
        </is>
      </c>
      <c r="C7288" t="inlineStr">
        <is>
          <t>olfactory nerve, right</t>
        </is>
      </c>
      <c r="D7288" t="inlineStr">
        <is>
          <t>&lt;http://purl.obolibrary.org/obo/HBA_9304&gt;</t>
        </is>
      </c>
    </row>
    <row r="7289">
      <c r="A7289">
        <f>HYPERLINK("https://www.ebi.ac.uk/ols/ontologies/uberon/terms?iri=http://purl.obolibrary.org/obo/UBERON_0010314","structure with developmental contribution from neural crest")</f>
        <v/>
      </c>
      <c r="B7289" t="inlineStr">
        <is>
          <t>&lt;http://purl.obolibrary.org/obo/UBERON_0010314&gt;</t>
        </is>
      </c>
      <c r="C7289" t="inlineStr">
        <is>
          <t>olfactory tract, right</t>
        </is>
      </c>
      <c r="D7289" t="inlineStr">
        <is>
          <t>&lt;http://purl.obolibrary.org/obo/HBA_9305&gt;</t>
        </is>
      </c>
    </row>
    <row r="7290">
      <c r="A7290">
        <f>HYPERLINK("https://www.ebi.ac.uk/ols/ontologies/uberon/terms?iri=http://purl.obolibrary.org/obo/UBERON_0010314","structure with developmental contribution from neural crest")</f>
        <v/>
      </c>
      <c r="B7290" t="inlineStr">
        <is>
          <t>&lt;http://purl.obolibrary.org/obo/UBERON_0010314&gt;</t>
        </is>
      </c>
      <c r="C7290" t="inlineStr">
        <is>
          <t>olfactory bulb, right</t>
        </is>
      </c>
      <c r="D7290" t="inlineStr">
        <is>
          <t>&lt;http://purl.obolibrary.org/obo/HBA_9306&gt;</t>
        </is>
      </c>
    </row>
    <row r="7291">
      <c r="A7291">
        <f>HYPERLINK("https://www.ebi.ac.uk/ols/ontologies/uberon/terms?iri=http://purl.obolibrary.org/obo/UBERON_0010314","structure with developmental contribution from neural crest")</f>
        <v/>
      </c>
      <c r="B7291" t="inlineStr">
        <is>
          <t>&lt;http://purl.obolibrary.org/obo/UBERON_0010314&gt;</t>
        </is>
      </c>
      <c r="C7291" t="inlineStr">
        <is>
          <t>optic nerve</t>
        </is>
      </c>
      <c r="D7291" t="inlineStr">
        <is>
          <t>&lt;http://purl.obolibrary.org/obo/HBA_9307&gt;</t>
        </is>
      </c>
    </row>
    <row r="7292">
      <c r="A7292">
        <f>HYPERLINK("https://www.ebi.ac.uk/ols/ontologies/uberon/terms?iri=http://purl.obolibrary.org/obo/UBERON_0010314","structure with developmental contribution from neural crest")</f>
        <v/>
      </c>
      <c r="B7292" t="inlineStr">
        <is>
          <t>&lt;http://purl.obolibrary.org/obo/UBERON_0010314&gt;</t>
        </is>
      </c>
      <c r="C7292" t="inlineStr">
        <is>
          <t>optic nerve, left</t>
        </is>
      </c>
      <c r="D7292" t="inlineStr">
        <is>
          <t>&lt;http://purl.obolibrary.org/obo/HBA_9308&gt;</t>
        </is>
      </c>
    </row>
    <row r="7293">
      <c r="A7293">
        <f>HYPERLINK("https://www.ebi.ac.uk/ols/ontologies/uberon/terms?iri=http://purl.obolibrary.org/obo/UBERON_0010314","structure with developmental contribution from neural crest")</f>
        <v/>
      </c>
      <c r="B7293" t="inlineStr">
        <is>
          <t>&lt;http://purl.obolibrary.org/obo/UBERON_0010314&gt;</t>
        </is>
      </c>
      <c r="C7293" t="inlineStr">
        <is>
          <t>optic tract, left</t>
        </is>
      </c>
      <c r="D7293" t="inlineStr">
        <is>
          <t>&lt;http://purl.obolibrary.org/obo/HBA_9309&gt;</t>
        </is>
      </c>
    </row>
    <row r="7294">
      <c r="A7294">
        <f>HYPERLINK("https://www.ebi.ac.uk/ols/ontologies/uberon/terms?iri=http://purl.obolibrary.org/obo/UBERON_0010314","structure with developmental contribution from neural crest")</f>
        <v/>
      </c>
      <c r="B7294" t="inlineStr">
        <is>
          <t>&lt;http://purl.obolibrary.org/obo/UBERON_0010314&gt;</t>
        </is>
      </c>
      <c r="C7294" t="inlineStr">
        <is>
          <t>optic chiasm, left</t>
        </is>
      </c>
      <c r="D7294" t="inlineStr">
        <is>
          <t>&lt;http://purl.obolibrary.org/obo/HBA_9310&gt;</t>
        </is>
      </c>
    </row>
    <row r="7295">
      <c r="A7295">
        <f>HYPERLINK("https://www.ebi.ac.uk/ols/ontologies/uberon/terms?iri=http://purl.obolibrary.org/obo/UBERON_0010314","structure with developmental contribution from neural crest")</f>
        <v/>
      </c>
      <c r="B7295" t="inlineStr">
        <is>
          <t>&lt;http://purl.obolibrary.org/obo/UBERON_0010314&gt;</t>
        </is>
      </c>
      <c r="C7295" t="inlineStr">
        <is>
          <t>optic nerve, right</t>
        </is>
      </c>
      <c r="D7295" t="inlineStr">
        <is>
          <t>&lt;http://purl.obolibrary.org/obo/HBA_9312&gt;</t>
        </is>
      </c>
    </row>
    <row r="7296">
      <c r="A7296">
        <f>HYPERLINK("https://www.ebi.ac.uk/ols/ontologies/uberon/terms?iri=http://purl.obolibrary.org/obo/UBERON_0010314","structure with developmental contribution from neural crest")</f>
        <v/>
      </c>
      <c r="B7296" t="inlineStr">
        <is>
          <t>&lt;http://purl.obolibrary.org/obo/UBERON_0010314&gt;</t>
        </is>
      </c>
      <c r="C7296" t="inlineStr">
        <is>
          <t>optic tract, right</t>
        </is>
      </c>
      <c r="D7296" t="inlineStr">
        <is>
          <t>&lt;http://purl.obolibrary.org/obo/HBA_9313&gt;</t>
        </is>
      </c>
    </row>
    <row r="7297">
      <c r="A7297">
        <f>HYPERLINK("https://www.ebi.ac.uk/ols/ontologies/uberon/terms?iri=http://purl.obolibrary.org/obo/UBERON_0010314","structure with developmental contribution from neural crest")</f>
        <v/>
      </c>
      <c r="B7297" t="inlineStr">
        <is>
          <t>&lt;http://purl.obolibrary.org/obo/UBERON_0010314&gt;</t>
        </is>
      </c>
      <c r="C7297" t="inlineStr">
        <is>
          <t>optic chiasm, right</t>
        </is>
      </c>
      <c r="D7297" t="inlineStr">
        <is>
          <t>&lt;http://purl.obolibrary.org/obo/HBA_9314&gt;</t>
        </is>
      </c>
    </row>
    <row r="7298">
      <c r="A7298">
        <f>HYPERLINK("https://www.ebi.ac.uk/ols/ontologies/uberon/terms?iri=http://purl.obolibrary.org/obo/UBERON_0010314","structure with developmental contribution from neural crest")</f>
        <v/>
      </c>
      <c r="B7298" t="inlineStr">
        <is>
          <t>&lt;http://purl.obolibrary.org/obo/UBERON_0010314&gt;</t>
        </is>
      </c>
      <c r="C7298" t="inlineStr">
        <is>
          <t>optic radiations, right</t>
        </is>
      </c>
      <c r="D7298" t="inlineStr">
        <is>
          <t>&lt;http://purl.obolibrary.org/obo/HBA_9315&gt;</t>
        </is>
      </c>
    </row>
    <row r="7299">
      <c r="A7299">
        <f>HYPERLINK("https://www.ebi.ac.uk/ols/ontologies/uberon/terms?iri=http://purl.obolibrary.org/obo/UBERON_0010314","structure with developmental contribution from neural crest")</f>
        <v/>
      </c>
      <c r="B7299" t="inlineStr">
        <is>
          <t>&lt;http://purl.obolibrary.org/obo/UBERON_0010314&gt;</t>
        </is>
      </c>
      <c r="C7299" t="inlineStr">
        <is>
          <t>occulomotor nerve, left</t>
        </is>
      </c>
      <c r="D7299" t="inlineStr">
        <is>
          <t>&lt;http://purl.obolibrary.org/obo/HBA_9317&gt;</t>
        </is>
      </c>
    </row>
    <row r="7300">
      <c r="A7300">
        <f>HYPERLINK("https://www.ebi.ac.uk/ols/ontologies/uberon/terms?iri=http://purl.obolibrary.org/obo/UBERON_0010314","structure with developmental contribution from neural crest")</f>
        <v/>
      </c>
      <c r="B7300" t="inlineStr">
        <is>
          <t>&lt;http://purl.obolibrary.org/obo/UBERON_0010314&gt;</t>
        </is>
      </c>
      <c r="C7300" t="inlineStr">
        <is>
          <t>occulomotor nerve, right</t>
        </is>
      </c>
      <c r="D7300" t="inlineStr">
        <is>
          <t>&lt;http://purl.obolibrary.org/obo/HBA_9318&gt;</t>
        </is>
      </c>
    </row>
    <row r="7301">
      <c r="A7301">
        <f>HYPERLINK("https://www.ebi.ac.uk/ols/ontologies/uberon/terms?iri=http://purl.obolibrary.org/obo/UBERON_0010314","structure with developmental contribution from neural crest")</f>
        <v/>
      </c>
      <c r="B7301" t="inlineStr">
        <is>
          <t>&lt;http://purl.obolibrary.org/obo/UBERON_0010314&gt;</t>
        </is>
      </c>
      <c r="C7301" t="inlineStr">
        <is>
          <t>trochlear nerve, left</t>
        </is>
      </c>
      <c r="D7301" t="inlineStr">
        <is>
          <t>&lt;http://purl.obolibrary.org/obo/HBA_9320&gt;</t>
        </is>
      </c>
    </row>
    <row r="7302">
      <c r="A7302">
        <f>HYPERLINK("https://www.ebi.ac.uk/ols/ontologies/uberon/terms?iri=http://purl.obolibrary.org/obo/UBERON_0010314","structure with developmental contribution from neural crest")</f>
        <v/>
      </c>
      <c r="B7302" t="inlineStr">
        <is>
          <t>&lt;http://purl.obolibrary.org/obo/UBERON_0010314&gt;</t>
        </is>
      </c>
      <c r="C7302" t="inlineStr">
        <is>
          <t>trochlear nerve, right</t>
        </is>
      </c>
      <c r="D7302" t="inlineStr">
        <is>
          <t>&lt;http://purl.obolibrary.org/obo/HBA_9321&gt;</t>
        </is>
      </c>
    </row>
    <row r="7303">
      <c r="A7303">
        <f>HYPERLINK("https://www.ebi.ac.uk/ols/ontologies/uberon/terms?iri=http://purl.obolibrary.org/obo/UBERON_0010314","structure with developmental contribution from neural crest")</f>
        <v/>
      </c>
      <c r="B7303" t="inlineStr">
        <is>
          <t>&lt;http://purl.obolibrary.org/obo/UBERON_0010314&gt;</t>
        </is>
      </c>
      <c r="C7303" t="inlineStr">
        <is>
          <t>trigeminal nerve, left</t>
        </is>
      </c>
      <c r="D7303" t="inlineStr">
        <is>
          <t>&lt;http://purl.obolibrary.org/obo/HBA_9323&gt;</t>
        </is>
      </c>
    </row>
    <row r="7304">
      <c r="A7304">
        <f>HYPERLINK("https://www.ebi.ac.uk/ols/ontologies/uberon/terms?iri=http://purl.obolibrary.org/obo/UBERON_0010314","structure with developmental contribution from neural crest")</f>
        <v/>
      </c>
      <c r="B7304" t="inlineStr">
        <is>
          <t>&lt;http://purl.obolibrary.org/obo/UBERON_0010314&gt;</t>
        </is>
      </c>
      <c r="C7304" t="inlineStr">
        <is>
          <t>trigeminal nerve, right</t>
        </is>
      </c>
      <c r="D7304" t="inlineStr">
        <is>
          <t>&lt;http://purl.obolibrary.org/obo/HBA_9324&gt;</t>
        </is>
      </c>
    </row>
    <row r="7305">
      <c r="A7305">
        <f>HYPERLINK("https://www.ebi.ac.uk/ols/ontologies/uberon/terms?iri=http://purl.obolibrary.org/obo/UBERON_0010314","structure with developmental contribution from neural crest")</f>
        <v/>
      </c>
      <c r="B7305" t="inlineStr">
        <is>
          <t>&lt;http://purl.obolibrary.org/obo/UBERON_0010314&gt;</t>
        </is>
      </c>
      <c r="C7305" t="inlineStr">
        <is>
          <t>abducens nerve, left</t>
        </is>
      </c>
      <c r="D7305" t="inlineStr">
        <is>
          <t>&lt;http://purl.obolibrary.org/obo/HBA_9326&gt;</t>
        </is>
      </c>
    </row>
    <row r="7306">
      <c r="A7306">
        <f>HYPERLINK("https://www.ebi.ac.uk/ols/ontologies/uberon/terms?iri=http://purl.obolibrary.org/obo/UBERON_0010314","structure with developmental contribution from neural crest")</f>
        <v/>
      </c>
      <c r="B7306" t="inlineStr">
        <is>
          <t>&lt;http://purl.obolibrary.org/obo/UBERON_0010314&gt;</t>
        </is>
      </c>
      <c r="C7306" t="inlineStr">
        <is>
          <t>abducens nerve, right</t>
        </is>
      </c>
      <c r="D7306" t="inlineStr">
        <is>
          <t>&lt;http://purl.obolibrary.org/obo/HBA_9327&gt;</t>
        </is>
      </c>
    </row>
    <row r="7307">
      <c r="A7307">
        <f>HYPERLINK("https://www.ebi.ac.uk/ols/ontologies/uberon/terms?iri=http://purl.obolibrary.org/obo/UBERON_0010314","structure with developmental contribution from neural crest")</f>
        <v/>
      </c>
      <c r="B7307" t="inlineStr">
        <is>
          <t>&lt;http://purl.obolibrary.org/obo/UBERON_0010314&gt;</t>
        </is>
      </c>
      <c r="C7307" t="inlineStr">
        <is>
          <t>facial nerve, left</t>
        </is>
      </c>
      <c r="D7307" t="inlineStr">
        <is>
          <t>&lt;http://purl.obolibrary.org/obo/HBA_9329&gt;</t>
        </is>
      </c>
    </row>
    <row r="7308">
      <c r="A7308">
        <f>HYPERLINK("https://www.ebi.ac.uk/ols/ontologies/uberon/terms?iri=http://purl.obolibrary.org/obo/UBERON_0010314","structure with developmental contribution from neural crest")</f>
        <v/>
      </c>
      <c r="B7308" t="inlineStr">
        <is>
          <t>&lt;http://purl.obolibrary.org/obo/UBERON_0010314&gt;</t>
        </is>
      </c>
      <c r="C7308" t="inlineStr">
        <is>
          <t>facial nerve, right</t>
        </is>
      </c>
      <c r="D7308" t="inlineStr">
        <is>
          <t>&lt;http://purl.obolibrary.org/obo/HBA_9330&gt;</t>
        </is>
      </c>
    </row>
    <row r="7309">
      <c r="A7309">
        <f>HYPERLINK("https://www.ebi.ac.uk/ols/ontologies/uberon/terms?iri=http://purl.obolibrary.org/obo/UBERON_0010314","structure with developmental contribution from neural crest")</f>
        <v/>
      </c>
      <c r="B7309" t="inlineStr">
        <is>
          <t>&lt;http://purl.obolibrary.org/obo/UBERON_0010314&gt;</t>
        </is>
      </c>
      <c r="C7309" t="inlineStr">
        <is>
          <t>vestibulchochlear nerve, left</t>
        </is>
      </c>
      <c r="D7309" t="inlineStr">
        <is>
          <t>&lt;http://purl.obolibrary.org/obo/HBA_9332&gt;</t>
        </is>
      </c>
    </row>
    <row r="7310">
      <c r="A7310">
        <f>HYPERLINK("https://www.ebi.ac.uk/ols/ontologies/uberon/terms?iri=http://purl.obolibrary.org/obo/UBERON_0010314","structure with developmental contribution from neural crest")</f>
        <v/>
      </c>
      <c r="B7310" t="inlineStr">
        <is>
          <t>&lt;http://purl.obolibrary.org/obo/UBERON_0010314&gt;</t>
        </is>
      </c>
      <c r="C7310" t="inlineStr">
        <is>
          <t>vestibulochochlear nerve, right</t>
        </is>
      </c>
      <c r="D7310" t="inlineStr">
        <is>
          <t>&lt;http://purl.obolibrary.org/obo/HBA_9333&gt;</t>
        </is>
      </c>
    </row>
    <row r="7311">
      <c r="A7311">
        <f>HYPERLINK("https://www.ebi.ac.uk/ols/ontologies/uberon/terms?iri=http://purl.obolibrary.org/obo/UBERON_0010314","structure with developmental contribution from neural crest")</f>
        <v/>
      </c>
      <c r="B7311" t="inlineStr">
        <is>
          <t>&lt;http://purl.obolibrary.org/obo/UBERON_0010314&gt;</t>
        </is>
      </c>
      <c r="C7311" t="inlineStr">
        <is>
          <t>glossopharyngeal nerve, left</t>
        </is>
      </c>
      <c r="D7311" t="inlineStr">
        <is>
          <t>&lt;http://purl.obolibrary.org/obo/HBA_9335&gt;</t>
        </is>
      </c>
    </row>
    <row r="7312">
      <c r="A7312">
        <f>HYPERLINK("https://www.ebi.ac.uk/ols/ontologies/uberon/terms?iri=http://purl.obolibrary.org/obo/UBERON_0010314","structure with developmental contribution from neural crest")</f>
        <v/>
      </c>
      <c r="B7312" t="inlineStr">
        <is>
          <t>&lt;http://purl.obolibrary.org/obo/UBERON_0010314&gt;</t>
        </is>
      </c>
      <c r="C7312" t="inlineStr">
        <is>
          <t>glossopharyngeal nerve, right</t>
        </is>
      </c>
      <c r="D7312" t="inlineStr">
        <is>
          <t>&lt;http://purl.obolibrary.org/obo/HBA_9336&gt;</t>
        </is>
      </c>
    </row>
    <row r="7313">
      <c r="A7313">
        <f>HYPERLINK("https://www.ebi.ac.uk/ols/ontologies/uberon/terms?iri=http://purl.obolibrary.org/obo/UBERON_0010314","structure with developmental contribution from neural crest")</f>
        <v/>
      </c>
      <c r="B7313" t="inlineStr">
        <is>
          <t>&lt;http://purl.obolibrary.org/obo/UBERON_0010314&gt;</t>
        </is>
      </c>
      <c r="C7313" t="inlineStr">
        <is>
          <t>vagus nerve, left</t>
        </is>
      </c>
      <c r="D7313" t="inlineStr">
        <is>
          <t>&lt;http://purl.obolibrary.org/obo/HBA_9338&gt;</t>
        </is>
      </c>
    </row>
    <row r="7314">
      <c r="A7314">
        <f>HYPERLINK("https://www.ebi.ac.uk/ols/ontologies/uberon/terms?iri=http://purl.obolibrary.org/obo/UBERON_0010314","structure with developmental contribution from neural crest")</f>
        <v/>
      </c>
      <c r="B7314" t="inlineStr">
        <is>
          <t>&lt;http://purl.obolibrary.org/obo/UBERON_0010314&gt;</t>
        </is>
      </c>
      <c r="C7314" t="inlineStr">
        <is>
          <t>vagus nerve, right</t>
        </is>
      </c>
      <c r="D7314" t="inlineStr">
        <is>
          <t>&lt;http://purl.obolibrary.org/obo/HBA_9339&gt;</t>
        </is>
      </c>
    </row>
    <row r="7315">
      <c r="A7315">
        <f>HYPERLINK("https://www.ebi.ac.uk/ols/ontologies/uberon/terms?iri=http://purl.obolibrary.org/obo/UBERON_0010314","structure with developmental contribution from neural crest")</f>
        <v/>
      </c>
      <c r="B7315" t="inlineStr">
        <is>
          <t>&lt;http://purl.obolibrary.org/obo/UBERON_0010314&gt;</t>
        </is>
      </c>
      <c r="C7315" t="inlineStr">
        <is>
          <t>accessory nerve</t>
        </is>
      </c>
      <c r="D7315" t="inlineStr">
        <is>
          <t>&lt;http://purl.obolibrary.org/obo/HBA_9340&gt;</t>
        </is>
      </c>
    </row>
    <row r="7316">
      <c r="A7316">
        <f>HYPERLINK("https://www.ebi.ac.uk/ols/ontologies/uberon/terms?iri=http://purl.obolibrary.org/obo/UBERON_0010314","structure with developmental contribution from neural crest")</f>
        <v/>
      </c>
      <c r="B7316" t="inlineStr">
        <is>
          <t>&lt;http://purl.obolibrary.org/obo/UBERON_0010314&gt;</t>
        </is>
      </c>
      <c r="C7316" t="inlineStr">
        <is>
          <t>accessory nerve, left</t>
        </is>
      </c>
      <c r="D7316" t="inlineStr">
        <is>
          <t>&lt;http://purl.obolibrary.org/obo/HBA_9341&gt;</t>
        </is>
      </c>
    </row>
    <row r="7317">
      <c r="A7317">
        <f>HYPERLINK("https://www.ebi.ac.uk/ols/ontologies/uberon/terms?iri=http://purl.obolibrary.org/obo/UBERON_0010314","structure with developmental contribution from neural crest")</f>
        <v/>
      </c>
      <c r="B7317" t="inlineStr">
        <is>
          <t>&lt;http://purl.obolibrary.org/obo/UBERON_0010314&gt;</t>
        </is>
      </c>
      <c r="C7317" t="inlineStr">
        <is>
          <t>accessory nerve, right</t>
        </is>
      </c>
      <c r="D7317" t="inlineStr">
        <is>
          <t>&lt;http://purl.obolibrary.org/obo/HBA_9342&gt;</t>
        </is>
      </c>
    </row>
    <row r="7318">
      <c r="A7318">
        <f>HYPERLINK("https://www.ebi.ac.uk/ols/ontologies/uberon/terms?iri=http://purl.obolibrary.org/obo/UBERON_0010314","structure with developmental contribution from neural crest")</f>
        <v/>
      </c>
      <c r="B7318" t="inlineStr">
        <is>
          <t>&lt;http://purl.obolibrary.org/obo/UBERON_0010314&gt;</t>
        </is>
      </c>
      <c r="C7318" t="inlineStr">
        <is>
          <t>hypoglossal nerve, left</t>
        </is>
      </c>
      <c r="D7318" t="inlineStr">
        <is>
          <t>&lt;http://purl.obolibrary.org/obo/HBA_9344&gt;</t>
        </is>
      </c>
    </row>
    <row r="7319">
      <c r="A7319">
        <f>HYPERLINK("https://www.ebi.ac.uk/ols/ontologies/uberon/terms?iri=http://purl.obolibrary.org/obo/UBERON_0010314","structure with developmental contribution from neural crest")</f>
        <v/>
      </c>
      <c r="B7319" t="inlineStr">
        <is>
          <t>&lt;http://purl.obolibrary.org/obo/UBERON_0010314&gt;</t>
        </is>
      </c>
      <c r="C7319" t="inlineStr">
        <is>
          <t>hypoglossal nerve, right</t>
        </is>
      </c>
      <c r="D7319" t="inlineStr">
        <is>
          <t>&lt;http://purl.obolibrary.org/obo/HBA_9345&gt;</t>
        </is>
      </c>
    </row>
    <row r="7320">
      <c r="A7320">
        <f>HYPERLINK("https://www.ebi.ac.uk/ols/ontologies/uberon/terms?iri=http://purl.obolibrary.org/obo/UBERON_0010314","structure with developmental contribution from neural crest")</f>
        <v/>
      </c>
      <c r="B7320" t="inlineStr">
        <is>
          <t>&lt;http://purl.obolibrary.org/obo/UBERON_0010314&gt;</t>
        </is>
      </c>
      <c r="C7320" t="inlineStr">
        <is>
          <t>dorsal longitudinal fasciculus</t>
        </is>
      </c>
      <c r="D7320" t="inlineStr">
        <is>
          <t>&lt;http://purl.obolibrary.org/obo/HBA_9346&gt;</t>
        </is>
      </c>
    </row>
    <row r="7321">
      <c r="A7321">
        <f>HYPERLINK("https://www.ebi.ac.uk/ols/ontologies/uberon/terms?iri=http://purl.obolibrary.org/obo/UBERON_0010314","structure with developmental contribution from neural crest")</f>
        <v/>
      </c>
      <c r="B7321" t="inlineStr">
        <is>
          <t>&lt;http://purl.obolibrary.org/obo/UBERON_0010314&gt;</t>
        </is>
      </c>
      <c r="C7321" t="inlineStr">
        <is>
          <t>dorsal longitudinal fasciculus, Left</t>
        </is>
      </c>
      <c r="D7321" t="inlineStr">
        <is>
          <t>&lt;http://purl.obolibrary.org/obo/HBA_9347&gt;</t>
        </is>
      </c>
    </row>
    <row r="7322">
      <c r="A7322">
        <f>HYPERLINK("https://www.ebi.ac.uk/ols/ontologies/uberon/terms?iri=http://purl.obolibrary.org/obo/UBERON_0010314","structure with developmental contribution from neural crest")</f>
        <v/>
      </c>
      <c r="B7322" t="inlineStr">
        <is>
          <t>&lt;http://purl.obolibrary.org/obo/UBERON_0010314&gt;</t>
        </is>
      </c>
      <c r="C7322" t="inlineStr">
        <is>
          <t>dorsal longitudinal fasciculus, Right</t>
        </is>
      </c>
      <c r="D7322" t="inlineStr">
        <is>
          <t>&lt;http://purl.obolibrary.org/obo/HBA_9348&gt;</t>
        </is>
      </c>
    </row>
    <row r="7323">
      <c r="A7323">
        <f>HYPERLINK("https://www.ebi.ac.uk/ols/ontologies/uberon/terms?iri=http://purl.obolibrary.org/obo/UBERON_0010314","structure with developmental contribution from neural crest")</f>
        <v/>
      </c>
      <c r="B7323" t="inlineStr">
        <is>
          <t>&lt;http://purl.obolibrary.org/obo/UBERON_0010314&gt;</t>
        </is>
      </c>
      <c r="C7323" t="inlineStr">
        <is>
          <t>medial longitudinal fasciculus</t>
        </is>
      </c>
      <c r="D7323" t="inlineStr">
        <is>
          <t>&lt;http://purl.obolibrary.org/obo/HBA_9349&gt;</t>
        </is>
      </c>
    </row>
    <row r="7324">
      <c r="A7324">
        <f>HYPERLINK("https://www.ebi.ac.uk/ols/ontologies/uberon/terms?iri=http://purl.obolibrary.org/obo/UBERON_0010314","structure with developmental contribution from neural crest")</f>
        <v/>
      </c>
      <c r="B7324" t="inlineStr">
        <is>
          <t>&lt;http://purl.obolibrary.org/obo/UBERON_0010314&gt;</t>
        </is>
      </c>
      <c r="C7324" t="inlineStr">
        <is>
          <t>medial longitudinal fasciculus, Left</t>
        </is>
      </c>
      <c r="D7324" t="inlineStr">
        <is>
          <t>&lt;http://purl.obolibrary.org/obo/HBA_9350&gt;</t>
        </is>
      </c>
    </row>
    <row r="7325">
      <c r="A7325">
        <f>HYPERLINK("https://www.ebi.ac.uk/ols/ontologies/uberon/terms?iri=http://purl.obolibrary.org/obo/UBERON_0010314","structure with developmental contribution from neural crest")</f>
        <v/>
      </c>
      <c r="B7325" t="inlineStr">
        <is>
          <t>&lt;http://purl.obolibrary.org/obo/UBERON_0010314&gt;</t>
        </is>
      </c>
      <c r="C7325" t="inlineStr">
        <is>
          <t>medial longitudinal fasciculus, Right</t>
        </is>
      </c>
      <c r="D7325" t="inlineStr">
        <is>
          <t>&lt;http://purl.obolibrary.org/obo/HBA_9351&gt;</t>
        </is>
      </c>
    </row>
    <row r="7326">
      <c r="A7326">
        <f>HYPERLINK("https://www.ebi.ac.uk/ols/ontologies/uberon/terms?iri=http://purl.obolibrary.org/obo/UBERON_0010314","structure with developmental contribution from neural crest")</f>
        <v/>
      </c>
      <c r="B7326" t="inlineStr">
        <is>
          <t>&lt;http://purl.obolibrary.org/obo/UBERON_0010314&gt;</t>
        </is>
      </c>
      <c r="C7326" t="inlineStr">
        <is>
          <t>frontal lobe sulci</t>
        </is>
      </c>
      <c r="D7326" t="inlineStr">
        <is>
          <t>&lt;http://purl.obolibrary.org/obo/HBA_9354&gt;</t>
        </is>
      </c>
    </row>
    <row r="7327">
      <c r="A7327">
        <f>HYPERLINK("https://www.ebi.ac.uk/ols/ontologies/uberon/terms?iri=http://purl.obolibrary.org/obo/UBERON_0010314","structure with developmental contribution from neural crest")</f>
        <v/>
      </c>
      <c r="B7327" t="inlineStr">
        <is>
          <t>&lt;http://purl.obolibrary.org/obo/UBERON_0010314&gt;</t>
        </is>
      </c>
      <c r="C7327" t="inlineStr">
        <is>
          <t>intermediate frontal sulcus</t>
        </is>
      </c>
      <c r="D7327" t="inlineStr">
        <is>
          <t>&lt;http://purl.obolibrary.org/obo/HBA_9358&gt;</t>
        </is>
      </c>
    </row>
    <row r="7328">
      <c r="A7328">
        <f>HYPERLINK("https://www.ebi.ac.uk/ols/ontologies/uberon/terms?iri=http://purl.obolibrary.org/obo/UBERON_0010314","structure with developmental contribution from neural crest")</f>
        <v/>
      </c>
      <c r="B7328" t="inlineStr">
        <is>
          <t>&lt;http://purl.obolibrary.org/obo/UBERON_0010314&gt;</t>
        </is>
      </c>
      <c r="C7328" t="inlineStr">
        <is>
          <t>anteiror parolfactory sulcus</t>
        </is>
      </c>
      <c r="D7328" t="inlineStr">
        <is>
          <t>&lt;http://purl.obolibrary.org/obo/HBA_9368&gt;</t>
        </is>
      </c>
    </row>
    <row r="7329">
      <c r="A7329">
        <f>HYPERLINK("https://www.ebi.ac.uk/ols/ontologies/uberon/terms?iri=http://purl.obolibrary.org/obo/UBERON_0010314","structure with developmental contribution from neural crest")</f>
        <v/>
      </c>
      <c r="B7329" t="inlineStr">
        <is>
          <t>&lt;http://purl.obolibrary.org/obo/UBERON_0010314&gt;</t>
        </is>
      </c>
      <c r="C7329" t="inlineStr">
        <is>
          <t>parietal lobe sulci</t>
        </is>
      </c>
      <c r="D7329" t="inlineStr">
        <is>
          <t>&lt;http://purl.obolibrary.org/obo/HBA_9370&gt;</t>
        </is>
      </c>
    </row>
    <row r="7330">
      <c r="A7330">
        <f>HYPERLINK("https://www.ebi.ac.uk/ols/ontologies/uberon/terms?iri=http://purl.obolibrary.org/obo/UBERON_0010314","structure with developmental contribution from neural crest")</f>
        <v/>
      </c>
      <c r="B7330" t="inlineStr">
        <is>
          <t>&lt;http://purl.obolibrary.org/obo/UBERON_0010314&gt;</t>
        </is>
      </c>
      <c r="C7330" t="inlineStr">
        <is>
          <t>primary intermediate sulcus</t>
        </is>
      </c>
      <c r="D7330" t="inlineStr">
        <is>
          <t>&lt;http://purl.obolibrary.org/obo/HBA_9373&gt;</t>
        </is>
      </c>
    </row>
    <row r="7331">
      <c r="A7331">
        <f>HYPERLINK("https://www.ebi.ac.uk/ols/ontologies/uberon/terms?iri=http://purl.obolibrary.org/obo/UBERON_0010314","structure with developmental contribution from neural crest")</f>
        <v/>
      </c>
      <c r="B7331" t="inlineStr">
        <is>
          <t>&lt;http://purl.obolibrary.org/obo/UBERON_0010314&gt;</t>
        </is>
      </c>
      <c r="C7331" t="inlineStr">
        <is>
          <t>secondary intermediate sulcus</t>
        </is>
      </c>
      <c r="D7331" t="inlineStr">
        <is>
          <t>&lt;http://purl.obolibrary.org/obo/HBA_9374&gt;</t>
        </is>
      </c>
    </row>
    <row r="7332">
      <c r="A7332">
        <f>HYPERLINK("https://www.ebi.ac.uk/ols/ontologies/uberon/terms?iri=http://purl.obolibrary.org/obo/UBERON_0010314","structure with developmental contribution from neural crest")</f>
        <v/>
      </c>
      <c r="B7332" t="inlineStr">
        <is>
          <t>&lt;http://purl.obolibrary.org/obo/UBERON_0010314&gt;</t>
        </is>
      </c>
      <c r="C7332" t="inlineStr">
        <is>
          <t>superior parietal sulcus</t>
        </is>
      </c>
      <c r="D7332" t="inlineStr">
        <is>
          <t>&lt;http://purl.obolibrary.org/obo/HBA_9375&gt;</t>
        </is>
      </c>
    </row>
    <row r="7333">
      <c r="A7333">
        <f>HYPERLINK("https://www.ebi.ac.uk/ols/ontologies/uberon/terms?iri=http://purl.obolibrary.org/obo/UBERON_0010314","structure with developmental contribution from neural crest")</f>
        <v/>
      </c>
      <c r="B7333" t="inlineStr">
        <is>
          <t>&lt;http://purl.obolibrary.org/obo/UBERON_0010314&gt;</t>
        </is>
      </c>
      <c r="C7333" t="inlineStr">
        <is>
          <t>temporal lobe sulci</t>
        </is>
      </c>
      <c r="D7333" t="inlineStr">
        <is>
          <t>&lt;http://purl.obolibrary.org/obo/HBA_9377&gt;</t>
        </is>
      </c>
    </row>
    <row r="7334">
      <c r="A7334">
        <f>HYPERLINK("https://www.ebi.ac.uk/ols/ontologies/uberon/terms?iri=http://purl.obolibrary.org/obo/UBERON_0010314","structure with developmental contribution from neural crest")</f>
        <v/>
      </c>
      <c r="B7334" t="inlineStr">
        <is>
          <t>&lt;http://purl.obolibrary.org/obo/UBERON_0010314&gt;</t>
        </is>
      </c>
      <c r="C7334" t="inlineStr">
        <is>
          <t>parahippocampal sulcus</t>
        </is>
      </c>
      <c r="D7334" t="inlineStr">
        <is>
          <t>&lt;http://purl.obolibrary.org/obo/HBA_9381&gt;</t>
        </is>
      </c>
    </row>
    <row r="7335">
      <c r="A7335">
        <f>HYPERLINK("https://www.ebi.ac.uk/ols/ontologies/uberon/terms?iri=http://purl.obolibrary.org/obo/UBERON_0010314","structure with developmental contribution from neural crest")</f>
        <v/>
      </c>
      <c r="B7335" t="inlineStr">
        <is>
          <t>&lt;http://purl.obolibrary.org/obo/UBERON_0010314&gt;</t>
        </is>
      </c>
      <c r="C7335" t="inlineStr">
        <is>
          <t>parahippocampal ramus</t>
        </is>
      </c>
      <c r="D7335" t="inlineStr">
        <is>
          <t>&lt;http://purl.obolibrary.org/obo/HBA_9382&gt;</t>
        </is>
      </c>
    </row>
    <row r="7336">
      <c r="A7336">
        <f>HYPERLINK("https://www.ebi.ac.uk/ols/ontologies/uberon/terms?iri=http://purl.obolibrary.org/obo/UBERON_0010314","structure with developmental contribution from neural crest")</f>
        <v/>
      </c>
      <c r="B7336" t="inlineStr">
        <is>
          <t>&lt;http://purl.obolibrary.org/obo/UBERON_0010314&gt;</t>
        </is>
      </c>
      <c r="C7336" t="inlineStr">
        <is>
          <t>occipital lobe sulci</t>
        </is>
      </c>
      <c r="D7336" t="inlineStr">
        <is>
          <t>&lt;http://purl.obolibrary.org/obo/HBA_9386&gt;</t>
        </is>
      </c>
    </row>
    <row r="7337">
      <c r="A7337">
        <f>HYPERLINK("https://www.ebi.ac.uk/ols/ontologies/uberon/terms?iri=http://purl.obolibrary.org/obo/UBERON_0010314","structure with developmental contribution from neural crest")</f>
        <v/>
      </c>
      <c r="B7337" t="inlineStr">
        <is>
          <t>&lt;http://purl.obolibrary.org/obo/UBERON_0010314&gt;</t>
        </is>
      </c>
      <c r="C7337" t="inlineStr">
        <is>
          <t>preoccipital notch</t>
        </is>
      </c>
      <c r="D7337" t="inlineStr">
        <is>
          <t>&lt;http://purl.obolibrary.org/obo/HBA_9387&gt;</t>
        </is>
      </c>
    </row>
    <row r="7338">
      <c r="A7338">
        <f>HYPERLINK("https://www.ebi.ac.uk/ols/ontologies/uberon/terms?iri=http://purl.obolibrary.org/obo/UBERON_0010314","structure with developmental contribution from neural crest")</f>
        <v/>
      </c>
      <c r="B7338" t="inlineStr">
        <is>
          <t>&lt;http://purl.obolibrary.org/obo/UBERON_0010314&gt;</t>
        </is>
      </c>
      <c r="C7338" t="inlineStr">
        <is>
          <t>limbic lobe sulci</t>
        </is>
      </c>
      <c r="D7338" t="inlineStr">
        <is>
          <t>&lt;http://purl.obolibrary.org/obo/HBA_9393&gt;</t>
        </is>
      </c>
    </row>
    <row r="7339">
      <c r="A7339">
        <f>HYPERLINK("https://www.ebi.ac.uk/ols/ontologies/uberon/terms?iri=http://purl.obolibrary.org/obo/UBERON_0010314","structure with developmental contribution from neural crest")</f>
        <v/>
      </c>
      <c r="B7339" t="inlineStr">
        <is>
          <t>&lt;http://purl.obolibrary.org/obo/UBERON_0010314&gt;</t>
        </is>
      </c>
      <c r="C7339" t="inlineStr">
        <is>
          <t>hippocampal sulcus</t>
        </is>
      </c>
      <c r="D7339" t="inlineStr">
        <is>
          <t>&lt;http://purl.obolibrary.org/obo/HBA_9394&gt;</t>
        </is>
      </c>
    </row>
    <row r="7340">
      <c r="A7340">
        <f>HYPERLINK("https://www.ebi.ac.uk/ols/ontologies/uberon/terms?iri=http://purl.obolibrary.org/obo/UBERON_0010314","structure with developmental contribution from neural crest")</f>
        <v/>
      </c>
      <c r="B7340" t="inlineStr">
        <is>
          <t>&lt;http://purl.obolibrary.org/obo/UBERON_0010314&gt;</t>
        </is>
      </c>
      <c r="C7340" t="inlineStr">
        <is>
          <t>sulcus semi-anularis</t>
        </is>
      </c>
      <c r="D7340" t="inlineStr">
        <is>
          <t>&lt;http://purl.obolibrary.org/obo/HBA_9395&gt;</t>
        </is>
      </c>
    </row>
    <row r="7341">
      <c r="A7341">
        <f>HYPERLINK("https://www.ebi.ac.uk/ols/ontologies/uberon/terms?iri=http://purl.obolibrary.org/obo/UBERON_0010314","structure with developmental contribution from neural crest")</f>
        <v/>
      </c>
      <c r="B7341" t="inlineStr">
        <is>
          <t>&lt;http://purl.obolibrary.org/obo/UBERON_0010314&gt;</t>
        </is>
      </c>
      <c r="C7341" t="inlineStr">
        <is>
          <t>uncal sulcus</t>
        </is>
      </c>
      <c r="D7341" t="inlineStr">
        <is>
          <t>&lt;http://purl.obolibrary.org/obo/HBA_9396&gt;</t>
        </is>
      </c>
    </row>
    <row r="7342">
      <c r="A7342">
        <f>HYPERLINK("https://www.ebi.ac.uk/ols/ontologies/uberon/terms?iri=http://purl.obolibrary.org/obo/UBERON_0010314","structure with developmental contribution from neural crest")</f>
        <v/>
      </c>
      <c r="B7342" t="inlineStr">
        <is>
          <t>&lt;http://purl.obolibrary.org/obo/UBERON_0010314&gt;</t>
        </is>
      </c>
      <c r="C7342" t="inlineStr">
        <is>
          <t>sylvian fissure</t>
        </is>
      </c>
      <c r="D7342" t="inlineStr">
        <is>
          <t>&lt;http://purl.obolibrary.org/obo/HBA_9402&gt;</t>
        </is>
      </c>
    </row>
    <row r="7343">
      <c r="A7343">
        <f>HYPERLINK("https://www.ebi.ac.uk/ols/ontologies/uberon/terms?iri=http://purl.obolibrary.org/obo/UBERON_0010314","structure with developmental contribution from neural crest")</f>
        <v/>
      </c>
      <c r="B7343" t="inlineStr">
        <is>
          <t>&lt;http://purl.obolibrary.org/obo/UBERON_0010314&gt;</t>
        </is>
      </c>
      <c r="C7343" t="inlineStr">
        <is>
          <t>central sulcus</t>
        </is>
      </c>
      <c r="D7343" t="inlineStr">
        <is>
          <t>&lt;http://purl.obolibrary.org/obo/HBA_9403&gt;</t>
        </is>
      </c>
    </row>
    <row r="7344">
      <c r="A7344">
        <f>HYPERLINK("https://www.ebi.ac.uk/ols/ontologies/uberon/terms?iri=http://purl.obolibrary.org/obo/UBERON_0010314","structure with developmental contribution from neural crest")</f>
        <v/>
      </c>
      <c r="B7344" t="inlineStr">
        <is>
          <t>&lt;http://purl.obolibrary.org/obo/UBERON_0010314&gt;</t>
        </is>
      </c>
      <c r="C7344" t="inlineStr">
        <is>
          <t>cerebellar sulci</t>
        </is>
      </c>
      <c r="D7344" t="inlineStr">
        <is>
          <t>&lt;http://purl.obolibrary.org/obo/HBA_9406&gt;</t>
        </is>
      </c>
    </row>
    <row r="7345">
      <c r="A7345">
        <f>HYPERLINK("https://www.ebi.ac.uk/ols/ontologies/uberon/terms?iri=http://purl.obolibrary.org/obo/UBERON_0010314","structure with developmental contribution from neural crest")</f>
        <v/>
      </c>
      <c r="B7345" t="inlineStr">
        <is>
          <t>&lt;http://purl.obolibrary.org/obo/UBERON_0010314&gt;</t>
        </is>
      </c>
      <c r="C7345" t="inlineStr">
        <is>
          <t>prepyramidal/prebiventer fissure</t>
        </is>
      </c>
      <c r="D7345" t="inlineStr">
        <is>
          <t>&lt;http://purl.obolibrary.org/obo/HBA_9414&gt;</t>
        </is>
      </c>
    </row>
    <row r="7346">
      <c r="A7346">
        <f>HYPERLINK("https://www.ebi.ac.uk/ols/ontologies/uberon/terms?iri=http://purl.obolibrary.org/obo/UBERON_0010314","structure with developmental contribution from neural crest")</f>
        <v/>
      </c>
      <c r="B7346" t="inlineStr">
        <is>
          <t>&lt;http://purl.obolibrary.org/obo/UBERON_0010314&gt;</t>
        </is>
      </c>
      <c r="C7346" t="inlineStr">
        <is>
          <t>intrabiventer fissure</t>
        </is>
      </c>
      <c r="D7346" t="inlineStr">
        <is>
          <t>&lt;http://purl.obolibrary.org/obo/HBA_9415&gt;</t>
        </is>
      </c>
    </row>
    <row r="7347">
      <c r="A7347">
        <f>HYPERLINK("https://www.ebi.ac.uk/ols/ontologies/uberon/terms?iri=http://purl.obolibrary.org/obo/UBERON_0010314","structure with developmental contribution from neural crest")</f>
        <v/>
      </c>
      <c r="B7347" t="inlineStr">
        <is>
          <t>&lt;http://purl.obolibrary.org/obo/UBERON_0010314&gt;</t>
        </is>
      </c>
      <c r="C7347" t="inlineStr">
        <is>
          <t>lateral dorsal tegmental nucleus</t>
        </is>
      </c>
      <c r="D7347" t="inlineStr">
        <is>
          <t>&lt;http://purl.obolibrary.org/obo/HBA_9452&gt;</t>
        </is>
      </c>
    </row>
    <row r="7348">
      <c r="A7348">
        <f>HYPERLINK("https://www.ebi.ac.uk/ols/ontologies/uberon/terms?iri=http://purl.obolibrary.org/obo/UBERON_0010314","structure with developmental contribution from neural crest")</f>
        <v/>
      </c>
      <c r="B7348" t="inlineStr">
        <is>
          <t>&lt;http://purl.obolibrary.org/obo/UBERON_0010314&gt;</t>
        </is>
      </c>
      <c r="C7348" t="inlineStr">
        <is>
          <t>lateral dorsal tegmental nucleus, left</t>
        </is>
      </c>
      <c r="D7348" t="inlineStr">
        <is>
          <t>&lt;http://purl.obolibrary.org/obo/HBA_9453&gt;</t>
        </is>
      </c>
    </row>
    <row r="7349">
      <c r="A7349">
        <f>HYPERLINK("https://www.ebi.ac.uk/ols/ontologies/uberon/terms?iri=http://purl.obolibrary.org/obo/UBERON_0010314","structure with developmental contribution from neural crest")</f>
        <v/>
      </c>
      <c r="B7349" t="inlineStr">
        <is>
          <t>&lt;http://purl.obolibrary.org/obo/UBERON_0010314&gt;</t>
        </is>
      </c>
      <c r="C7349" t="inlineStr">
        <is>
          <t>lateral dorsal tegmental nucleus, right</t>
        </is>
      </c>
      <c r="D7349" t="inlineStr">
        <is>
          <t>&lt;http://purl.obolibrary.org/obo/HBA_9454&gt;</t>
        </is>
      </c>
    </row>
    <row r="7350">
      <c r="A7350">
        <f>HYPERLINK("https://www.ebi.ac.uk/ols/ontologies/uberon/terms?iri=http://purl.obolibrary.org/obo/UBERON_0010314","structure with developmental contribution from neural crest")</f>
        <v/>
      </c>
      <c r="B7350" t="inlineStr">
        <is>
          <t>&lt;http://purl.obolibrary.org/obo/UBERON_0010314&gt;</t>
        </is>
      </c>
      <c r="C7350" t="inlineStr">
        <is>
          <t>pontine nuclei, left</t>
        </is>
      </c>
      <c r="D7350" t="inlineStr">
        <is>
          <t>&lt;http://purl.obolibrary.org/obo/HBA_9492&gt;</t>
        </is>
      </c>
    </row>
    <row r="7351">
      <c r="A7351">
        <f>HYPERLINK("https://www.ebi.ac.uk/ols/ontologies/uberon/terms?iri=http://purl.obolibrary.org/obo/UBERON_0010314","structure with developmental contribution from neural crest")</f>
        <v/>
      </c>
      <c r="B7351" t="inlineStr">
        <is>
          <t>&lt;http://purl.obolibrary.org/obo/UBERON_0010314&gt;</t>
        </is>
      </c>
      <c r="C7351" t="inlineStr">
        <is>
          <t>pontine nuclei, right</t>
        </is>
      </c>
      <c r="D7351" t="inlineStr">
        <is>
          <t>&lt;http://purl.obolibrary.org/obo/HBA_9493&gt;</t>
        </is>
      </c>
    </row>
    <row r="7352">
      <c r="A7352">
        <f>HYPERLINK("https://www.ebi.ac.uk/ols/ontologies/uberon/terms?iri=http://purl.obolibrary.org/obo/UBERON_0010314","structure with developmental contribution from neural crest")</f>
        <v/>
      </c>
      <c r="B7352" t="inlineStr">
        <is>
          <t>&lt;http://purl.obolibrary.org/obo/UBERON_0010314&gt;</t>
        </is>
      </c>
      <c r="C7352" t="inlineStr">
        <is>
          <t>accessory facial nucleus</t>
        </is>
      </c>
      <c r="D7352" t="inlineStr">
        <is>
          <t>&lt;http://purl.obolibrary.org/obo/HBA_9494&gt;</t>
        </is>
      </c>
    </row>
    <row r="7353">
      <c r="A7353">
        <f>HYPERLINK("https://www.ebi.ac.uk/ols/ontologies/uberon/terms?iri=http://purl.obolibrary.org/obo/UBERON_0010314","structure with developmental contribution from neural crest")</f>
        <v/>
      </c>
      <c r="B7353" t="inlineStr">
        <is>
          <t>&lt;http://purl.obolibrary.org/obo/UBERON_0010314&gt;</t>
        </is>
      </c>
      <c r="C7353" t="inlineStr">
        <is>
          <t>accessory facial nucleus, left</t>
        </is>
      </c>
      <c r="D7353" t="inlineStr">
        <is>
          <t>&lt;http://purl.obolibrary.org/obo/HBA_9495&gt;</t>
        </is>
      </c>
    </row>
    <row r="7354">
      <c r="A7354">
        <f>HYPERLINK("https://www.ebi.ac.uk/ols/ontologies/uberon/terms?iri=http://purl.obolibrary.org/obo/UBERON_0010314","structure with developmental contribution from neural crest")</f>
        <v/>
      </c>
      <c r="B7354" t="inlineStr">
        <is>
          <t>&lt;http://purl.obolibrary.org/obo/UBERON_0010314&gt;</t>
        </is>
      </c>
      <c r="C7354" t="inlineStr">
        <is>
          <t>accessory facial nucleus, right</t>
        </is>
      </c>
      <c r="D7354" t="inlineStr">
        <is>
          <t>&lt;http://purl.obolibrary.org/obo/HBA_9496&gt;</t>
        </is>
      </c>
    </row>
    <row r="7355">
      <c r="A7355">
        <f>HYPERLINK("https://www.ebi.ac.uk/ols/ontologies/uberon/terms?iri=http://purl.obolibrary.org/obo/UBERON_0010314","structure with developmental contribution from neural crest")</f>
        <v/>
      </c>
      <c r="B7355" t="inlineStr">
        <is>
          <t>&lt;http://purl.obolibrary.org/obo/UBERON_0010314&gt;</t>
        </is>
      </c>
      <c r="C7355" t="inlineStr">
        <is>
          <t>accessory trigeminal nucleus</t>
        </is>
      </c>
      <c r="D7355" t="inlineStr">
        <is>
          <t>&lt;http://purl.obolibrary.org/obo/HBA_9497&gt;</t>
        </is>
      </c>
    </row>
    <row r="7356">
      <c r="A7356">
        <f>HYPERLINK("https://www.ebi.ac.uk/ols/ontologies/uberon/terms?iri=http://purl.obolibrary.org/obo/UBERON_0010314","structure with developmental contribution from neural crest")</f>
        <v/>
      </c>
      <c r="B7356" t="inlineStr">
        <is>
          <t>&lt;http://purl.obolibrary.org/obo/UBERON_0010314&gt;</t>
        </is>
      </c>
      <c r="C7356" t="inlineStr">
        <is>
          <t>accessory trigeminal nucleus, left</t>
        </is>
      </c>
      <c r="D7356" t="inlineStr">
        <is>
          <t>&lt;http://purl.obolibrary.org/obo/HBA_9498&gt;</t>
        </is>
      </c>
    </row>
    <row r="7357">
      <c r="A7357">
        <f>HYPERLINK("https://www.ebi.ac.uk/ols/ontologies/uberon/terms?iri=http://purl.obolibrary.org/obo/UBERON_0010314","structure with developmental contribution from neural crest")</f>
        <v/>
      </c>
      <c r="B7357" t="inlineStr">
        <is>
          <t>&lt;http://purl.obolibrary.org/obo/UBERON_0010314&gt;</t>
        </is>
      </c>
      <c r="C7357" t="inlineStr">
        <is>
          <t>accessory trigeminal nucleus, right</t>
        </is>
      </c>
      <c r="D7357" t="inlineStr">
        <is>
          <t>&lt;http://purl.obolibrary.org/obo/HBA_9499&gt;</t>
        </is>
      </c>
    </row>
    <row r="7358">
      <c r="A7358">
        <f>HYPERLINK("https://www.ebi.ac.uk/ols/ontologies/uberon/terms?iri=http://purl.obolibrary.org/obo/UBERON_0010314","structure with developmental contribution from neural crest")</f>
        <v/>
      </c>
      <c r="B7358" t="inlineStr">
        <is>
          <t>&lt;http://purl.obolibrary.org/obo/UBERON_0010314&gt;</t>
        </is>
      </c>
      <c r="C7358" t="inlineStr">
        <is>
          <t>facial motor nucleus, left, medial part</t>
        </is>
      </c>
      <c r="D7358" t="inlineStr">
        <is>
          <t>&lt;http://purl.obolibrary.org/obo/HBA_9500&gt;</t>
        </is>
      </c>
    </row>
    <row r="7359">
      <c r="A7359">
        <f>HYPERLINK("https://www.ebi.ac.uk/ols/ontologies/uberon/terms?iri=http://purl.obolibrary.org/obo/UBERON_0010314","structure with developmental contribution from neural crest")</f>
        <v/>
      </c>
      <c r="B7359" t="inlineStr">
        <is>
          <t>&lt;http://purl.obolibrary.org/obo/UBERON_0010314&gt;</t>
        </is>
      </c>
      <c r="C7359" t="inlineStr">
        <is>
          <t>facial motor nucleus, left, lateral part</t>
        </is>
      </c>
      <c r="D7359" t="inlineStr">
        <is>
          <t>&lt;http://purl.obolibrary.org/obo/HBA_9501&gt;</t>
        </is>
      </c>
    </row>
    <row r="7360">
      <c r="A7360">
        <f>HYPERLINK("https://www.ebi.ac.uk/ols/ontologies/uberon/terms?iri=http://purl.obolibrary.org/obo/UBERON_0010314","structure with developmental contribution from neural crest")</f>
        <v/>
      </c>
      <c r="B7360" t="inlineStr">
        <is>
          <t>&lt;http://purl.obolibrary.org/obo/UBERON_0010314&gt;</t>
        </is>
      </c>
      <c r="C7360" t="inlineStr">
        <is>
          <t>facial motor nucleus, left, intermediate part</t>
        </is>
      </c>
      <c r="D7360" t="inlineStr">
        <is>
          <t>&lt;http://purl.obolibrary.org/obo/HBA_9502&gt;</t>
        </is>
      </c>
    </row>
    <row r="7361">
      <c r="A7361">
        <f>HYPERLINK("https://www.ebi.ac.uk/ols/ontologies/uberon/terms?iri=http://purl.obolibrary.org/obo/UBERON_0010314","structure with developmental contribution from neural crest")</f>
        <v/>
      </c>
      <c r="B7361" t="inlineStr">
        <is>
          <t>&lt;http://purl.obolibrary.org/obo/UBERON_0010314&gt;</t>
        </is>
      </c>
      <c r="C7361" t="inlineStr">
        <is>
          <t>facial motor nucleus, left, ventral part</t>
        </is>
      </c>
      <c r="D7361" t="inlineStr">
        <is>
          <t>&lt;http://purl.obolibrary.org/obo/HBA_9503&gt;</t>
        </is>
      </c>
    </row>
    <row r="7362">
      <c r="A7362">
        <f>HYPERLINK("https://www.ebi.ac.uk/ols/ontologies/uberon/terms?iri=http://purl.obolibrary.org/obo/UBERON_0010314","structure with developmental contribution from neural crest")</f>
        <v/>
      </c>
      <c r="B7362" t="inlineStr">
        <is>
          <t>&lt;http://purl.obolibrary.org/obo/UBERON_0010314&gt;</t>
        </is>
      </c>
      <c r="C7362" t="inlineStr">
        <is>
          <t>facial motor nucleus, left, ventrolateral part</t>
        </is>
      </c>
      <c r="D7362" t="inlineStr">
        <is>
          <t>&lt;http://purl.obolibrary.org/obo/HBA_9504&gt;</t>
        </is>
      </c>
    </row>
    <row r="7363">
      <c r="A7363">
        <f>HYPERLINK("https://www.ebi.ac.uk/ols/ontologies/uberon/terms?iri=http://purl.obolibrary.org/obo/UBERON_0010314","structure with developmental contribution from neural crest")</f>
        <v/>
      </c>
      <c r="B7363" t="inlineStr">
        <is>
          <t>&lt;http://purl.obolibrary.org/obo/UBERON_0010314&gt;</t>
        </is>
      </c>
      <c r="C7363" t="inlineStr">
        <is>
          <t>facial motor nucleus, left, perifacial zone</t>
        </is>
      </c>
      <c r="D7363" t="inlineStr">
        <is>
          <t>&lt;http://purl.obolibrary.org/obo/HBA_9505&gt;</t>
        </is>
      </c>
    </row>
    <row r="7364">
      <c r="A7364">
        <f>HYPERLINK("https://www.ebi.ac.uk/ols/ontologies/uberon/terms?iri=http://purl.obolibrary.org/obo/UBERON_0010314","structure with developmental contribution from neural crest")</f>
        <v/>
      </c>
      <c r="B7364" t="inlineStr">
        <is>
          <t>&lt;http://purl.obolibrary.org/obo/UBERON_0010314&gt;</t>
        </is>
      </c>
      <c r="C7364" t="inlineStr">
        <is>
          <t>facial motor nucleus, right, medial part</t>
        </is>
      </c>
      <c r="D7364" t="inlineStr">
        <is>
          <t>&lt;http://purl.obolibrary.org/obo/HBA_9506&gt;</t>
        </is>
      </c>
    </row>
    <row r="7365">
      <c r="A7365">
        <f>HYPERLINK("https://www.ebi.ac.uk/ols/ontologies/uberon/terms?iri=http://purl.obolibrary.org/obo/UBERON_0010314","structure with developmental contribution from neural crest")</f>
        <v/>
      </c>
      <c r="B7365" t="inlineStr">
        <is>
          <t>&lt;http://purl.obolibrary.org/obo/UBERON_0010314&gt;</t>
        </is>
      </c>
      <c r="C7365" t="inlineStr">
        <is>
          <t>facial motor nucleus, right, lateral part</t>
        </is>
      </c>
      <c r="D7365" t="inlineStr">
        <is>
          <t>&lt;http://purl.obolibrary.org/obo/HBA_9507&gt;</t>
        </is>
      </c>
    </row>
    <row r="7366">
      <c r="A7366">
        <f>HYPERLINK("https://www.ebi.ac.uk/ols/ontologies/uberon/terms?iri=http://purl.obolibrary.org/obo/UBERON_0010314","structure with developmental contribution from neural crest")</f>
        <v/>
      </c>
      <c r="B7366" t="inlineStr">
        <is>
          <t>&lt;http://purl.obolibrary.org/obo/UBERON_0010314&gt;</t>
        </is>
      </c>
      <c r="C7366" t="inlineStr">
        <is>
          <t>facial motor nucleus, right, intermediate part</t>
        </is>
      </c>
      <c r="D7366" t="inlineStr">
        <is>
          <t>&lt;http://purl.obolibrary.org/obo/HBA_9508&gt;</t>
        </is>
      </c>
    </row>
    <row r="7367">
      <c r="A7367">
        <f>HYPERLINK("https://www.ebi.ac.uk/ols/ontologies/uberon/terms?iri=http://purl.obolibrary.org/obo/UBERON_0010314","structure with developmental contribution from neural crest")</f>
        <v/>
      </c>
      <c r="B7367" t="inlineStr">
        <is>
          <t>&lt;http://purl.obolibrary.org/obo/UBERON_0010314&gt;</t>
        </is>
      </c>
      <c r="C7367" t="inlineStr">
        <is>
          <t>facial motor nucleus, right, ventral part</t>
        </is>
      </c>
      <c r="D7367" t="inlineStr">
        <is>
          <t>&lt;http://purl.obolibrary.org/obo/HBA_9509&gt;</t>
        </is>
      </c>
    </row>
    <row r="7368">
      <c r="A7368">
        <f>HYPERLINK("https://www.ebi.ac.uk/ols/ontologies/uberon/terms?iri=http://purl.obolibrary.org/obo/UBERON_0010314","structure with developmental contribution from neural crest")</f>
        <v/>
      </c>
      <c r="B7368" t="inlineStr">
        <is>
          <t>&lt;http://purl.obolibrary.org/obo/UBERON_0010314&gt;</t>
        </is>
      </c>
      <c r="C7368" t="inlineStr">
        <is>
          <t>facial motor nucleus, right, ventrolateral part</t>
        </is>
      </c>
      <c r="D7368" t="inlineStr">
        <is>
          <t>&lt;http://purl.obolibrary.org/obo/HBA_9510&gt;</t>
        </is>
      </c>
    </row>
    <row r="7369">
      <c r="A7369">
        <f>HYPERLINK("https://www.ebi.ac.uk/ols/ontologies/uberon/terms?iri=http://purl.obolibrary.org/obo/UBERON_0010314","structure with developmental contribution from neural crest")</f>
        <v/>
      </c>
      <c r="B7369" t="inlineStr">
        <is>
          <t>&lt;http://purl.obolibrary.org/obo/UBERON_0010314&gt;</t>
        </is>
      </c>
      <c r="C7369" t="inlineStr">
        <is>
          <t>facial motor nucleus, right, perifacial zone</t>
        </is>
      </c>
      <c r="D7369" t="inlineStr">
        <is>
          <t>&lt;http://purl.obolibrary.org/obo/HBA_9511&gt;</t>
        </is>
      </c>
    </row>
    <row r="7370">
      <c r="A7370">
        <f>HYPERLINK("https://www.ebi.ac.uk/ols/ontologies/uberon/terms?iri=http://purl.obolibrary.org/obo/UBERON_0010314","structure with developmental contribution from neural crest")</f>
        <v/>
      </c>
      <c r="B7370" t="inlineStr">
        <is>
          <t>&lt;http://purl.obolibrary.org/obo/UBERON_0010314&gt;</t>
        </is>
      </c>
      <c r="C7370" t="inlineStr">
        <is>
          <t>accessory cuneate nucleus</t>
        </is>
      </c>
      <c r="D7370" t="inlineStr">
        <is>
          <t>&lt;http://purl.obolibrary.org/obo/HBA_9513&gt;</t>
        </is>
      </c>
    </row>
    <row r="7371">
      <c r="A7371">
        <f>HYPERLINK("https://www.ebi.ac.uk/ols/ontologies/uberon/terms?iri=http://purl.obolibrary.org/obo/UBERON_0010314","structure with developmental contribution from neural crest")</f>
        <v/>
      </c>
      <c r="B7371" t="inlineStr">
        <is>
          <t>&lt;http://purl.obolibrary.org/obo/UBERON_0010314&gt;</t>
        </is>
      </c>
      <c r="C7371" t="inlineStr">
        <is>
          <t>accessory cuneate nucleus, left</t>
        </is>
      </c>
      <c r="D7371" t="inlineStr">
        <is>
          <t>&lt;http://purl.obolibrary.org/obo/HBA_9514&gt;</t>
        </is>
      </c>
    </row>
    <row r="7372">
      <c r="A7372">
        <f>HYPERLINK("https://www.ebi.ac.uk/ols/ontologies/uberon/terms?iri=http://purl.obolibrary.org/obo/UBERON_0010314","structure with developmental contribution from neural crest")</f>
        <v/>
      </c>
      <c r="B7372" t="inlineStr">
        <is>
          <t>&lt;http://purl.obolibrary.org/obo/UBERON_0010314&gt;</t>
        </is>
      </c>
      <c r="C7372" t="inlineStr">
        <is>
          <t>accessory cuneate nucleus, right</t>
        </is>
      </c>
      <c r="D7372" t="inlineStr">
        <is>
          <t>&lt;http://purl.obolibrary.org/obo/HBA_9515&gt;</t>
        </is>
      </c>
    </row>
    <row r="7373">
      <c r="A7373">
        <f>HYPERLINK("https://www.ebi.ac.uk/ols/ontologies/uberon/terms?iri=http://purl.obolibrary.org/obo/UBERON_0010314","structure with developmental contribution from neural crest")</f>
        <v/>
      </c>
      <c r="B7373" t="inlineStr">
        <is>
          <t>&lt;http://purl.obolibrary.org/obo/UBERON_0010314&gt;</t>
        </is>
      </c>
      <c r="C7373" t="inlineStr">
        <is>
          <t>ambiguus nucleus</t>
        </is>
      </c>
      <c r="D7373" t="inlineStr">
        <is>
          <t>&lt;http://purl.obolibrary.org/obo/HBA_9516&gt;</t>
        </is>
      </c>
    </row>
    <row r="7374">
      <c r="A7374">
        <f>HYPERLINK("https://www.ebi.ac.uk/ols/ontologies/uberon/terms?iri=http://purl.obolibrary.org/obo/UBERON_0010314","structure with developmental contribution from neural crest")</f>
        <v/>
      </c>
      <c r="B7374" t="inlineStr">
        <is>
          <t>&lt;http://purl.obolibrary.org/obo/UBERON_0010314&gt;</t>
        </is>
      </c>
      <c r="C7374" t="inlineStr">
        <is>
          <t>ambiguus nucleus, left</t>
        </is>
      </c>
      <c r="D7374" t="inlineStr">
        <is>
          <t>&lt;http://purl.obolibrary.org/obo/HBA_9517&gt;</t>
        </is>
      </c>
    </row>
    <row r="7375">
      <c r="A7375">
        <f>HYPERLINK("https://www.ebi.ac.uk/ols/ontologies/uberon/terms?iri=http://purl.obolibrary.org/obo/UBERON_0010314","structure with developmental contribution from neural crest")</f>
        <v/>
      </c>
      <c r="B7375" t="inlineStr">
        <is>
          <t>&lt;http://purl.obolibrary.org/obo/UBERON_0010314&gt;</t>
        </is>
      </c>
      <c r="C7375" t="inlineStr">
        <is>
          <t>ambiguus nucleus, right</t>
        </is>
      </c>
      <c r="D7375" t="inlineStr">
        <is>
          <t>&lt;http://purl.obolibrary.org/obo/HBA_9518&gt;</t>
        </is>
      </c>
    </row>
    <row r="7376">
      <c r="A7376">
        <f>HYPERLINK("https://www.ebi.ac.uk/ols/ontologies/uberon/terms?iri=http://purl.obolibrary.org/obo/UBERON_0010314","structure with developmental contribution from neural crest")</f>
        <v/>
      </c>
      <c r="B7376" t="inlineStr">
        <is>
          <t>&lt;http://purl.obolibrary.org/obo/UBERON_0010314&gt;</t>
        </is>
      </c>
      <c r="C7376" t="inlineStr">
        <is>
          <t>arcuate nucleus of medulla</t>
        </is>
      </c>
      <c r="D7376" t="inlineStr">
        <is>
          <t>&lt;http://purl.obolibrary.org/obo/HBA_9519&gt;</t>
        </is>
      </c>
    </row>
    <row r="7377">
      <c r="A7377">
        <f>HYPERLINK("https://www.ebi.ac.uk/ols/ontologies/uberon/terms?iri=http://purl.obolibrary.org/obo/UBERON_0010314","structure with developmental contribution from neural crest")</f>
        <v/>
      </c>
      <c r="B7377" t="inlineStr">
        <is>
          <t>&lt;http://purl.obolibrary.org/obo/UBERON_0010314&gt;</t>
        </is>
      </c>
      <c r="C7377" t="inlineStr">
        <is>
          <t>arcuate nucleus of medulla, left</t>
        </is>
      </c>
      <c r="D7377" t="inlineStr">
        <is>
          <t>&lt;http://purl.obolibrary.org/obo/HBA_9520&gt;</t>
        </is>
      </c>
    </row>
    <row r="7378">
      <c r="A7378">
        <f>HYPERLINK("https://www.ebi.ac.uk/ols/ontologies/uberon/terms?iri=http://purl.obolibrary.org/obo/UBERON_0010314","structure with developmental contribution from neural crest")</f>
        <v/>
      </c>
      <c r="B7378" t="inlineStr">
        <is>
          <t>&lt;http://purl.obolibrary.org/obo/UBERON_0010314&gt;</t>
        </is>
      </c>
      <c r="C7378" t="inlineStr">
        <is>
          <t>arcuate nucleus of medulla, right</t>
        </is>
      </c>
      <c r="D7378" t="inlineStr">
        <is>
          <t>&lt;http://purl.obolibrary.org/obo/HBA_9521&gt;</t>
        </is>
      </c>
    </row>
    <row r="7379">
      <c r="A7379">
        <f>HYPERLINK("https://www.ebi.ac.uk/ols/ontologies/uberon/terms?iri=http://purl.obolibrary.org/obo/UBERON_0010314","structure with developmental contribution from neural crest")</f>
        <v/>
      </c>
      <c r="B7379" t="inlineStr">
        <is>
          <t>&lt;http://purl.obolibrary.org/obo/UBERON_0010314&gt;</t>
        </is>
      </c>
      <c r="C7379" t="inlineStr">
        <is>
          <t>area postrema, left</t>
        </is>
      </c>
      <c r="D7379" t="inlineStr">
        <is>
          <t>&lt;http://purl.obolibrary.org/obo/HBA_9523&gt;</t>
        </is>
      </c>
    </row>
    <row r="7380">
      <c r="A7380">
        <f>HYPERLINK("https://www.ebi.ac.uk/ols/ontologies/uberon/terms?iri=http://purl.obolibrary.org/obo/UBERON_0010314","structure with developmental contribution from neural crest")</f>
        <v/>
      </c>
      <c r="B7380" t="inlineStr">
        <is>
          <t>&lt;http://purl.obolibrary.org/obo/UBERON_0010314&gt;</t>
        </is>
      </c>
      <c r="C7380" t="inlineStr">
        <is>
          <t>area postrema, right</t>
        </is>
      </c>
      <c r="D7380" t="inlineStr">
        <is>
          <t>&lt;http://purl.obolibrary.org/obo/HBA_9524&gt;</t>
        </is>
      </c>
    </row>
    <row r="7381">
      <c r="A7381">
        <f>HYPERLINK("https://www.ebi.ac.uk/ols/ontologies/uberon/terms?iri=http://purl.obolibrary.org/obo/UBERON_0010314","structure with developmental contribution from neural crest")</f>
        <v/>
      </c>
      <c r="B7381" t="inlineStr">
        <is>
          <t>&lt;http://purl.obolibrary.org/obo/UBERON_0010314&gt;</t>
        </is>
      </c>
      <c r="C7381" t="inlineStr">
        <is>
          <t>central glial substance</t>
        </is>
      </c>
      <c r="D7381" t="inlineStr">
        <is>
          <t>&lt;http://purl.obolibrary.org/obo/HBA_9525&gt;</t>
        </is>
      </c>
    </row>
    <row r="7382">
      <c r="A7382">
        <f>HYPERLINK("https://www.ebi.ac.uk/ols/ontologies/uberon/terms?iri=http://purl.obolibrary.org/obo/UBERON_0010314","structure with developmental contribution from neural crest")</f>
        <v/>
      </c>
      <c r="B7382" t="inlineStr">
        <is>
          <t>&lt;http://purl.obolibrary.org/obo/UBERON_0010314&gt;</t>
        </is>
      </c>
      <c r="C7382" t="inlineStr">
        <is>
          <t>central glial substance, left</t>
        </is>
      </c>
      <c r="D7382" t="inlineStr">
        <is>
          <t>&lt;http://purl.obolibrary.org/obo/HBA_9526&gt;</t>
        </is>
      </c>
    </row>
    <row r="7383">
      <c r="A7383">
        <f>HYPERLINK("https://www.ebi.ac.uk/ols/ontologies/uberon/terms?iri=http://purl.obolibrary.org/obo/UBERON_0010314","structure with developmental contribution from neural crest")</f>
        <v/>
      </c>
      <c r="B7383" t="inlineStr">
        <is>
          <t>&lt;http://purl.obolibrary.org/obo/UBERON_0010314&gt;</t>
        </is>
      </c>
      <c r="C7383" t="inlineStr">
        <is>
          <t>central glial substance, right</t>
        </is>
      </c>
      <c r="D7383" t="inlineStr">
        <is>
          <t>&lt;http://purl.obolibrary.org/obo/HBA_9527&gt;</t>
        </is>
      </c>
    </row>
    <row r="7384">
      <c r="A7384">
        <f>HYPERLINK("https://www.ebi.ac.uk/ols/ontologies/uberon/terms?iri=http://purl.obolibrary.org/obo/UBERON_0010314","structure with developmental contribution from neural crest")</f>
        <v/>
      </c>
      <c r="B7384" t="inlineStr">
        <is>
          <t>&lt;http://purl.obolibrary.org/obo/UBERON_0010314&gt;</t>
        </is>
      </c>
      <c r="C7384" t="inlineStr">
        <is>
          <t>cochlear nuclei, left</t>
        </is>
      </c>
      <c r="D7384" t="inlineStr">
        <is>
          <t>&lt;http://purl.obolibrary.org/obo/HBA_9529&gt;</t>
        </is>
      </c>
    </row>
    <row r="7385">
      <c r="A7385">
        <f>HYPERLINK("https://www.ebi.ac.uk/ols/ontologies/uberon/terms?iri=http://purl.obolibrary.org/obo/UBERON_0010314","structure with developmental contribution from neural crest")</f>
        <v/>
      </c>
      <c r="B7385" t="inlineStr">
        <is>
          <t>&lt;http://purl.obolibrary.org/obo/UBERON_0010314&gt;</t>
        </is>
      </c>
      <c r="C7385" t="inlineStr">
        <is>
          <t>dorsal cochlear nucleus, left</t>
        </is>
      </c>
      <c r="D7385" t="inlineStr">
        <is>
          <t>&lt;http://purl.obolibrary.org/obo/HBA_9530&gt;</t>
        </is>
      </c>
    </row>
    <row r="7386">
      <c r="A7386">
        <f>HYPERLINK("https://www.ebi.ac.uk/ols/ontologies/uberon/terms?iri=http://purl.obolibrary.org/obo/UBERON_0010314","structure with developmental contribution from neural crest")</f>
        <v/>
      </c>
      <c r="B7386" t="inlineStr">
        <is>
          <t>&lt;http://purl.obolibrary.org/obo/UBERON_0010314&gt;</t>
        </is>
      </c>
      <c r="C7386" t="inlineStr">
        <is>
          <t>ventral cochlear nuclei, left</t>
        </is>
      </c>
      <c r="D7386" t="inlineStr">
        <is>
          <t>&lt;http://purl.obolibrary.org/obo/HBA_9531&gt;</t>
        </is>
      </c>
    </row>
    <row r="7387">
      <c r="A7387">
        <f>HYPERLINK("https://www.ebi.ac.uk/ols/ontologies/uberon/terms?iri=http://purl.obolibrary.org/obo/UBERON_0010314","structure with developmental contribution from neural crest")</f>
        <v/>
      </c>
      <c r="B7387" t="inlineStr">
        <is>
          <t>&lt;http://purl.obolibrary.org/obo/UBERON_0010314&gt;</t>
        </is>
      </c>
      <c r="C7387" t="inlineStr">
        <is>
          <t>anteroventral cochlear nucleus, left</t>
        </is>
      </c>
      <c r="D7387" t="inlineStr">
        <is>
          <t>&lt;http://purl.obolibrary.org/obo/HBA_9532&gt;</t>
        </is>
      </c>
    </row>
    <row r="7388">
      <c r="A7388">
        <f>HYPERLINK("https://www.ebi.ac.uk/ols/ontologies/uberon/terms?iri=http://purl.obolibrary.org/obo/UBERON_0010314","structure with developmental contribution from neural crest")</f>
        <v/>
      </c>
      <c r="B7388" t="inlineStr">
        <is>
          <t>&lt;http://purl.obolibrary.org/obo/UBERON_0010314&gt;</t>
        </is>
      </c>
      <c r="C7388" t="inlineStr">
        <is>
          <t>posteroventral cochlear nucleus, left</t>
        </is>
      </c>
      <c r="D7388" t="inlineStr">
        <is>
          <t>&lt;http://purl.obolibrary.org/obo/HBA_9533&gt;</t>
        </is>
      </c>
    </row>
    <row r="7389">
      <c r="A7389">
        <f>HYPERLINK("https://www.ebi.ac.uk/ols/ontologies/uberon/terms?iri=http://purl.obolibrary.org/obo/UBERON_0010314","structure with developmental contribution from neural crest")</f>
        <v/>
      </c>
      <c r="B7389" t="inlineStr">
        <is>
          <t>&lt;http://purl.obolibrary.org/obo/UBERON_0010314&gt;</t>
        </is>
      </c>
      <c r="C7389" t="inlineStr">
        <is>
          <t>cochlear nuclei, right</t>
        </is>
      </c>
      <c r="D7389" t="inlineStr">
        <is>
          <t>&lt;http://purl.obolibrary.org/obo/HBA_9534&gt;</t>
        </is>
      </c>
    </row>
    <row r="7390">
      <c r="A7390">
        <f>HYPERLINK("https://www.ebi.ac.uk/ols/ontologies/uberon/terms?iri=http://purl.obolibrary.org/obo/UBERON_0010314","structure with developmental contribution from neural crest")</f>
        <v/>
      </c>
      <c r="B7390" t="inlineStr">
        <is>
          <t>&lt;http://purl.obolibrary.org/obo/UBERON_0010314&gt;</t>
        </is>
      </c>
      <c r="C7390" t="inlineStr">
        <is>
          <t>dorsal cochlear nucleus, right</t>
        </is>
      </c>
      <c r="D7390" t="inlineStr">
        <is>
          <t>&lt;http://purl.obolibrary.org/obo/HBA_9535&gt;</t>
        </is>
      </c>
    </row>
    <row r="7391">
      <c r="A7391">
        <f>HYPERLINK("https://www.ebi.ac.uk/ols/ontologies/uberon/terms?iri=http://purl.obolibrary.org/obo/UBERON_0010314","structure with developmental contribution from neural crest")</f>
        <v/>
      </c>
      <c r="B7391" t="inlineStr">
        <is>
          <t>&lt;http://purl.obolibrary.org/obo/UBERON_0010314&gt;</t>
        </is>
      </c>
      <c r="C7391" t="inlineStr">
        <is>
          <t>ventral cochlear nuclei, right</t>
        </is>
      </c>
      <c r="D7391" t="inlineStr">
        <is>
          <t>&lt;http://purl.obolibrary.org/obo/HBA_9536&gt;</t>
        </is>
      </c>
    </row>
    <row r="7392">
      <c r="A7392">
        <f>HYPERLINK("https://www.ebi.ac.uk/ols/ontologies/uberon/terms?iri=http://purl.obolibrary.org/obo/UBERON_0010314","structure with developmental contribution from neural crest")</f>
        <v/>
      </c>
      <c r="B7392" t="inlineStr">
        <is>
          <t>&lt;http://purl.obolibrary.org/obo/UBERON_0010314&gt;</t>
        </is>
      </c>
      <c r="C7392" t="inlineStr">
        <is>
          <t>anteroventral cochlear nucleus, right</t>
        </is>
      </c>
      <c r="D7392" t="inlineStr">
        <is>
          <t>&lt;http://purl.obolibrary.org/obo/HBA_9537&gt;</t>
        </is>
      </c>
    </row>
    <row r="7393">
      <c r="A7393">
        <f>HYPERLINK("https://www.ebi.ac.uk/ols/ontologies/uberon/terms?iri=http://purl.obolibrary.org/obo/UBERON_0010314","structure with developmental contribution from neural crest")</f>
        <v/>
      </c>
      <c r="B7393" t="inlineStr">
        <is>
          <t>&lt;http://purl.obolibrary.org/obo/UBERON_0010314&gt;</t>
        </is>
      </c>
      <c r="C7393" t="inlineStr">
        <is>
          <t>posteroventral cochlear nucleus, right</t>
        </is>
      </c>
      <c r="D7393" t="inlineStr">
        <is>
          <t>&lt;http://purl.obolibrary.org/obo/HBA_9538&gt;</t>
        </is>
      </c>
    </row>
    <row r="7394">
      <c r="A7394">
        <f>HYPERLINK("https://www.ebi.ac.uk/ols/ontologies/uberon/terms?iri=http://purl.obolibrary.org/obo/UBERON_0010314","structure with developmental contribution from neural crest")</f>
        <v/>
      </c>
      <c r="B7394" t="inlineStr">
        <is>
          <t>&lt;http://purl.obolibrary.org/obo/UBERON_0010314&gt;</t>
        </is>
      </c>
      <c r="C7394" t="inlineStr">
        <is>
          <t>conterminalis</t>
        </is>
      </c>
      <c r="D7394" t="inlineStr">
        <is>
          <t>&lt;http://purl.obolibrary.org/obo/HBA_9539&gt;</t>
        </is>
      </c>
    </row>
    <row r="7395">
      <c r="A7395">
        <f>HYPERLINK("https://www.ebi.ac.uk/ols/ontologies/uberon/terms?iri=http://purl.obolibrary.org/obo/UBERON_0010314","structure with developmental contribution from neural crest")</f>
        <v/>
      </c>
      <c r="B7395" t="inlineStr">
        <is>
          <t>&lt;http://purl.obolibrary.org/obo/UBERON_0010314&gt;</t>
        </is>
      </c>
      <c r="C7395" t="inlineStr">
        <is>
          <t>conterminalis, left</t>
        </is>
      </c>
      <c r="D7395" t="inlineStr">
        <is>
          <t>&lt;http://purl.obolibrary.org/obo/HBA_9540&gt;</t>
        </is>
      </c>
    </row>
    <row r="7396">
      <c r="A7396">
        <f>HYPERLINK("https://www.ebi.ac.uk/ols/ontologies/uberon/terms?iri=http://purl.obolibrary.org/obo/UBERON_0010314","structure with developmental contribution from neural crest")</f>
        <v/>
      </c>
      <c r="B7396" t="inlineStr">
        <is>
          <t>&lt;http://purl.obolibrary.org/obo/UBERON_0010314&gt;</t>
        </is>
      </c>
      <c r="C7396" t="inlineStr">
        <is>
          <t>conterminalis, right</t>
        </is>
      </c>
      <c r="D7396" t="inlineStr">
        <is>
          <t>&lt;http://purl.obolibrary.org/obo/HBA_9541&gt;</t>
        </is>
      </c>
    </row>
    <row r="7397">
      <c r="A7397">
        <f>HYPERLINK("https://www.ebi.ac.uk/ols/ontologies/uberon/terms?iri=http://purl.obolibrary.org/obo/UBERON_0010314","structure with developmental contribution from neural crest")</f>
        <v/>
      </c>
      <c r="B7397" t="inlineStr">
        <is>
          <t>&lt;http://purl.obolibrary.org/obo/UBERON_0010314&gt;</t>
        </is>
      </c>
      <c r="C7397" t="inlineStr">
        <is>
          <t>cuneate nucleus</t>
        </is>
      </c>
      <c r="D7397" t="inlineStr">
        <is>
          <t>&lt;http://purl.obolibrary.org/obo/HBA_9542&gt;</t>
        </is>
      </c>
    </row>
    <row r="7398">
      <c r="A7398">
        <f>HYPERLINK("https://www.ebi.ac.uk/ols/ontologies/uberon/terms?iri=http://purl.obolibrary.org/obo/UBERON_0010314","structure with developmental contribution from neural crest")</f>
        <v/>
      </c>
      <c r="B7398" t="inlineStr">
        <is>
          <t>&lt;http://purl.obolibrary.org/obo/UBERON_0010314&gt;</t>
        </is>
      </c>
      <c r="C7398" t="inlineStr">
        <is>
          <t>cuneate nucleus, left</t>
        </is>
      </c>
      <c r="D7398" t="inlineStr">
        <is>
          <t>&lt;http://purl.obolibrary.org/obo/HBA_9543&gt;</t>
        </is>
      </c>
    </row>
    <row r="7399">
      <c r="A7399">
        <f>HYPERLINK("https://www.ebi.ac.uk/ols/ontologies/uberon/terms?iri=http://purl.obolibrary.org/obo/UBERON_0010314","structure with developmental contribution from neural crest")</f>
        <v/>
      </c>
      <c r="B7399" t="inlineStr">
        <is>
          <t>&lt;http://purl.obolibrary.org/obo/UBERON_0010314&gt;</t>
        </is>
      </c>
      <c r="C7399" t="inlineStr">
        <is>
          <t>cuneate nucleus, right</t>
        </is>
      </c>
      <c r="D7399" t="inlineStr">
        <is>
          <t>&lt;http://purl.obolibrary.org/obo/HBA_9544&gt;</t>
        </is>
      </c>
    </row>
    <row r="7400">
      <c r="A7400">
        <f>HYPERLINK("https://www.ebi.ac.uk/ols/ontologies/uberon/terms?iri=http://purl.obolibrary.org/obo/UBERON_0010314","structure with developmental contribution from neural crest")</f>
        <v/>
      </c>
      <c r="B7400" t="inlineStr">
        <is>
          <t>&lt;http://purl.obolibrary.org/obo/UBERON_0010314&gt;</t>
        </is>
      </c>
      <c r="C7400" t="inlineStr">
        <is>
          <t>dorsal motor nucleus of the vagus</t>
        </is>
      </c>
      <c r="D7400" t="inlineStr">
        <is>
          <t>&lt;http://purl.obolibrary.org/obo/HBA_9545&gt;</t>
        </is>
      </c>
    </row>
    <row r="7401">
      <c r="A7401">
        <f>HYPERLINK("https://www.ebi.ac.uk/ols/ontologies/uberon/terms?iri=http://purl.obolibrary.org/obo/UBERON_0010314","structure with developmental contribution from neural crest")</f>
        <v/>
      </c>
      <c r="B7401" t="inlineStr">
        <is>
          <t>&lt;http://purl.obolibrary.org/obo/UBERON_0010314&gt;</t>
        </is>
      </c>
      <c r="C7401" t="inlineStr">
        <is>
          <t>dorsal motor nucleus of the vagus, left</t>
        </is>
      </c>
      <c r="D7401" t="inlineStr">
        <is>
          <t>&lt;http://purl.obolibrary.org/obo/HBA_9546&gt;</t>
        </is>
      </c>
    </row>
    <row r="7402">
      <c r="A7402">
        <f>HYPERLINK("https://www.ebi.ac.uk/ols/ontologies/uberon/terms?iri=http://purl.obolibrary.org/obo/UBERON_0010314","structure with developmental contribution from neural crest")</f>
        <v/>
      </c>
      <c r="B7402" t="inlineStr">
        <is>
          <t>&lt;http://purl.obolibrary.org/obo/UBERON_0010314&gt;</t>
        </is>
      </c>
      <c r="C7402" t="inlineStr">
        <is>
          <t>dorsal motor nucleus of the vagus, right</t>
        </is>
      </c>
      <c r="D7402" t="inlineStr">
        <is>
          <t>&lt;http://purl.obolibrary.org/obo/HBA_9547&gt;</t>
        </is>
      </c>
    </row>
    <row r="7403">
      <c r="A7403">
        <f>HYPERLINK("https://www.ebi.ac.uk/ols/ontologies/uberon/terms?iri=http://purl.obolibrary.org/obo/UBERON_0010314","structure with developmental contribution from neural crest")</f>
        <v/>
      </c>
      <c r="B7403" t="inlineStr">
        <is>
          <t>&lt;http://purl.obolibrary.org/obo/UBERON_0010314&gt;</t>
        </is>
      </c>
      <c r="C7403" t="inlineStr">
        <is>
          <t>endolemniscal nucleus</t>
        </is>
      </c>
      <c r="D7403" t="inlineStr">
        <is>
          <t>&lt;http://purl.obolibrary.org/obo/HBA_9548&gt;</t>
        </is>
      </c>
    </row>
    <row r="7404">
      <c r="A7404">
        <f>HYPERLINK("https://www.ebi.ac.uk/ols/ontologies/uberon/terms?iri=http://purl.obolibrary.org/obo/UBERON_0010314","structure with developmental contribution from neural crest")</f>
        <v/>
      </c>
      <c r="B7404" t="inlineStr">
        <is>
          <t>&lt;http://purl.obolibrary.org/obo/UBERON_0010314&gt;</t>
        </is>
      </c>
      <c r="C7404" t="inlineStr">
        <is>
          <t>endolemniscal nucleus, left</t>
        </is>
      </c>
      <c r="D7404" t="inlineStr">
        <is>
          <t>&lt;http://purl.obolibrary.org/obo/HBA_9549&gt;</t>
        </is>
      </c>
    </row>
    <row r="7405">
      <c r="A7405">
        <f>HYPERLINK("https://www.ebi.ac.uk/ols/ontologies/uberon/terms?iri=http://purl.obolibrary.org/obo/UBERON_0010314","structure with developmental contribution from neural crest")</f>
        <v/>
      </c>
      <c r="B7405" t="inlineStr">
        <is>
          <t>&lt;http://purl.obolibrary.org/obo/UBERON_0010314&gt;</t>
        </is>
      </c>
      <c r="C7405" t="inlineStr">
        <is>
          <t>endolemniscal nucleus, right</t>
        </is>
      </c>
      <c r="D7405" t="inlineStr">
        <is>
          <t>&lt;http://purl.obolibrary.org/obo/HBA_9550&gt;</t>
        </is>
      </c>
    </row>
    <row r="7406">
      <c r="A7406">
        <f>HYPERLINK("https://www.ebi.ac.uk/ols/ontologies/uberon/terms?iri=http://purl.obolibrary.org/obo/UBERON_0010314","structure with developmental contribution from neural crest")</f>
        <v/>
      </c>
      <c r="B7406" t="inlineStr">
        <is>
          <t>&lt;http://purl.obolibrary.org/obo/UBERON_0010314&gt;</t>
        </is>
      </c>
      <c r="C7406" t="inlineStr">
        <is>
          <t>epifascicular nucleus</t>
        </is>
      </c>
      <c r="D7406" t="inlineStr">
        <is>
          <t>&lt;http://purl.obolibrary.org/obo/HBA_9551&gt;</t>
        </is>
      </c>
    </row>
    <row r="7407">
      <c r="A7407">
        <f>HYPERLINK("https://www.ebi.ac.uk/ols/ontologies/uberon/terms?iri=http://purl.obolibrary.org/obo/UBERON_0010314","structure with developmental contribution from neural crest")</f>
        <v/>
      </c>
      <c r="B7407" t="inlineStr">
        <is>
          <t>&lt;http://purl.obolibrary.org/obo/UBERON_0010314&gt;</t>
        </is>
      </c>
      <c r="C7407" t="inlineStr">
        <is>
          <t>epifascicular nucleus, left</t>
        </is>
      </c>
      <c r="D7407" t="inlineStr">
        <is>
          <t>&lt;http://purl.obolibrary.org/obo/HBA_9552&gt;</t>
        </is>
      </c>
    </row>
    <row r="7408">
      <c r="A7408">
        <f>HYPERLINK("https://www.ebi.ac.uk/ols/ontologies/uberon/terms?iri=http://purl.obolibrary.org/obo/UBERON_0010314","structure with developmental contribution from neural crest")</f>
        <v/>
      </c>
      <c r="B7408" t="inlineStr">
        <is>
          <t>&lt;http://purl.obolibrary.org/obo/UBERON_0010314&gt;</t>
        </is>
      </c>
      <c r="C7408" t="inlineStr">
        <is>
          <t>epifascicular nucleus, right</t>
        </is>
      </c>
      <c r="D7408" t="inlineStr">
        <is>
          <t>&lt;http://purl.obolibrary.org/obo/HBA_9553&gt;</t>
        </is>
      </c>
    </row>
    <row r="7409">
      <c r="A7409">
        <f>HYPERLINK("https://www.ebi.ac.uk/ols/ontologies/uberon/terms?iri=http://purl.obolibrary.org/obo/UBERON_0010314","structure with developmental contribution from neural crest")</f>
        <v/>
      </c>
      <c r="B7409" t="inlineStr">
        <is>
          <t>&lt;http://purl.obolibrary.org/obo/UBERON_0010314&gt;</t>
        </is>
      </c>
      <c r="C7409" t="inlineStr">
        <is>
          <t>gracile nucleus</t>
        </is>
      </c>
      <c r="D7409" t="inlineStr">
        <is>
          <t>&lt;http://purl.obolibrary.org/obo/HBA_9554&gt;</t>
        </is>
      </c>
    </row>
    <row r="7410">
      <c r="A7410">
        <f>HYPERLINK("https://www.ebi.ac.uk/ols/ontologies/uberon/terms?iri=http://purl.obolibrary.org/obo/UBERON_0010314","structure with developmental contribution from neural crest")</f>
        <v/>
      </c>
      <c r="B7410" t="inlineStr">
        <is>
          <t>&lt;http://purl.obolibrary.org/obo/UBERON_0010314&gt;</t>
        </is>
      </c>
      <c r="C7410" t="inlineStr">
        <is>
          <t>gracile nucleus, left</t>
        </is>
      </c>
      <c r="D7410" t="inlineStr">
        <is>
          <t>&lt;http://purl.obolibrary.org/obo/HBA_9555&gt;</t>
        </is>
      </c>
    </row>
    <row r="7411">
      <c r="A7411">
        <f>HYPERLINK("https://www.ebi.ac.uk/ols/ontologies/uberon/terms?iri=http://purl.obolibrary.org/obo/UBERON_0010314","structure with developmental contribution from neural crest")</f>
        <v/>
      </c>
      <c r="B7411" t="inlineStr">
        <is>
          <t>&lt;http://purl.obolibrary.org/obo/UBERON_0010314&gt;</t>
        </is>
      </c>
      <c r="C7411" t="inlineStr">
        <is>
          <t>gracile nucleus, right</t>
        </is>
      </c>
      <c r="D7411" t="inlineStr">
        <is>
          <t>&lt;http://purl.obolibrary.org/obo/HBA_9556&gt;</t>
        </is>
      </c>
    </row>
    <row r="7412">
      <c r="A7412">
        <f>HYPERLINK("https://www.ebi.ac.uk/ols/ontologies/uberon/terms?iri=http://purl.obolibrary.org/obo/UBERON_0010314","structure with developmental contribution from neural crest")</f>
        <v/>
      </c>
      <c r="B7412" t="inlineStr">
        <is>
          <t>&lt;http://purl.obolibrary.org/obo/UBERON_0010314&gt;</t>
        </is>
      </c>
      <c r="C7412" t="inlineStr">
        <is>
          <t>hypoglossal nucleus</t>
        </is>
      </c>
      <c r="D7412" t="inlineStr">
        <is>
          <t>&lt;http://purl.obolibrary.org/obo/HBA_9557&gt;</t>
        </is>
      </c>
    </row>
    <row r="7413">
      <c r="A7413">
        <f>HYPERLINK("https://www.ebi.ac.uk/ols/ontologies/uberon/terms?iri=http://purl.obolibrary.org/obo/UBERON_0010314","structure with developmental contribution from neural crest")</f>
        <v/>
      </c>
      <c r="B7413" t="inlineStr">
        <is>
          <t>&lt;http://purl.obolibrary.org/obo/UBERON_0010314&gt;</t>
        </is>
      </c>
      <c r="C7413" t="inlineStr">
        <is>
          <t>hypoglossal nucleus, left</t>
        </is>
      </c>
      <c r="D7413" t="inlineStr">
        <is>
          <t>&lt;http://purl.obolibrary.org/obo/HBA_9558&gt;</t>
        </is>
      </c>
    </row>
    <row r="7414">
      <c r="A7414">
        <f>HYPERLINK("https://www.ebi.ac.uk/ols/ontologies/uberon/terms?iri=http://purl.obolibrary.org/obo/UBERON_0010314","structure with developmental contribution from neural crest")</f>
        <v/>
      </c>
      <c r="B7414" t="inlineStr">
        <is>
          <t>&lt;http://purl.obolibrary.org/obo/UBERON_0010314&gt;</t>
        </is>
      </c>
      <c r="C7414" t="inlineStr">
        <is>
          <t>hypoglossal nucleus, right</t>
        </is>
      </c>
      <c r="D7414" t="inlineStr">
        <is>
          <t>&lt;http://purl.obolibrary.org/obo/HBA_9559&gt;</t>
        </is>
      </c>
    </row>
    <row r="7415">
      <c r="A7415">
        <f>HYPERLINK("https://www.ebi.ac.uk/ols/ontologies/uberon/terms?iri=http://purl.obolibrary.org/obo/UBERON_0010314","structure with developmental contribution from neural crest")</f>
        <v/>
      </c>
      <c r="B7415" t="inlineStr">
        <is>
          <t>&lt;http://purl.obolibrary.org/obo/UBERON_0010314&gt;</t>
        </is>
      </c>
      <c r="C7415" t="inlineStr">
        <is>
          <t>inferior olivary complex, left</t>
        </is>
      </c>
      <c r="D7415" t="inlineStr">
        <is>
          <t>&lt;http://purl.obolibrary.org/obo/HBA_9561&gt;</t>
        </is>
      </c>
    </row>
    <row r="7416">
      <c r="A7416">
        <f>HYPERLINK("https://www.ebi.ac.uk/ols/ontologies/uberon/terms?iri=http://purl.obolibrary.org/obo/UBERON_0010314","structure with developmental contribution from neural crest")</f>
        <v/>
      </c>
      <c r="B7416" t="inlineStr">
        <is>
          <t>&lt;http://purl.obolibrary.org/obo/UBERON_0010314&gt;</t>
        </is>
      </c>
      <c r="C7416" t="inlineStr">
        <is>
          <t>dorsal accessory inferior olivary nucleus, left</t>
        </is>
      </c>
      <c r="D7416" t="inlineStr">
        <is>
          <t>&lt;http://purl.obolibrary.org/obo/HBA_9562&gt;</t>
        </is>
      </c>
    </row>
    <row r="7417">
      <c r="A7417">
        <f>HYPERLINK("https://www.ebi.ac.uk/ols/ontologies/uberon/terms?iri=http://purl.obolibrary.org/obo/UBERON_0010314","structure with developmental contribution from neural crest")</f>
        <v/>
      </c>
      <c r="B7417" t="inlineStr">
        <is>
          <t>&lt;http://purl.obolibrary.org/obo/UBERON_0010314&gt;</t>
        </is>
      </c>
      <c r="C7417" t="inlineStr">
        <is>
          <t>medial accessory inferior olivary nucleus, left</t>
        </is>
      </c>
      <c r="D7417" t="inlineStr">
        <is>
          <t>&lt;http://purl.obolibrary.org/obo/HBA_9563&gt;</t>
        </is>
      </c>
    </row>
    <row r="7418">
      <c r="A7418">
        <f>HYPERLINK("https://www.ebi.ac.uk/ols/ontologies/uberon/terms?iri=http://purl.obolibrary.org/obo/UBERON_0010314","structure with developmental contribution from neural crest")</f>
        <v/>
      </c>
      <c r="B7418" t="inlineStr">
        <is>
          <t>&lt;http://purl.obolibrary.org/obo/UBERON_0010314&gt;</t>
        </is>
      </c>
      <c r="C7418" t="inlineStr">
        <is>
          <t>principal inferior olivary nucleus, left</t>
        </is>
      </c>
      <c r="D7418" t="inlineStr">
        <is>
          <t>&lt;http://purl.obolibrary.org/obo/HBA_9564&gt;</t>
        </is>
      </c>
    </row>
    <row r="7419">
      <c r="A7419">
        <f>HYPERLINK("https://www.ebi.ac.uk/ols/ontologies/uberon/terms?iri=http://purl.obolibrary.org/obo/UBERON_0010314","structure with developmental contribution from neural crest")</f>
        <v/>
      </c>
      <c r="B7419" t="inlineStr">
        <is>
          <t>&lt;http://purl.obolibrary.org/obo/UBERON_0010314&gt;</t>
        </is>
      </c>
      <c r="C7419" t="inlineStr">
        <is>
          <t>inferior olivary complex, right</t>
        </is>
      </c>
      <c r="D7419" t="inlineStr">
        <is>
          <t>&lt;http://purl.obolibrary.org/obo/HBA_9565&gt;</t>
        </is>
      </c>
    </row>
    <row r="7420">
      <c r="A7420">
        <f>HYPERLINK("https://www.ebi.ac.uk/ols/ontologies/uberon/terms?iri=http://purl.obolibrary.org/obo/UBERON_0010314","structure with developmental contribution from neural crest")</f>
        <v/>
      </c>
      <c r="B7420" t="inlineStr">
        <is>
          <t>&lt;http://purl.obolibrary.org/obo/UBERON_0010314&gt;</t>
        </is>
      </c>
      <c r="C7420" t="inlineStr">
        <is>
          <t>dorsal accessory inferior olivary nucleus, right</t>
        </is>
      </c>
      <c r="D7420" t="inlineStr">
        <is>
          <t>&lt;http://purl.obolibrary.org/obo/HBA_9566&gt;</t>
        </is>
      </c>
    </row>
    <row r="7421">
      <c r="A7421">
        <f>HYPERLINK("https://www.ebi.ac.uk/ols/ontologies/uberon/terms?iri=http://purl.obolibrary.org/obo/UBERON_0010314","structure with developmental contribution from neural crest")</f>
        <v/>
      </c>
      <c r="B7421" t="inlineStr">
        <is>
          <t>&lt;http://purl.obolibrary.org/obo/UBERON_0010314&gt;</t>
        </is>
      </c>
      <c r="C7421" t="inlineStr">
        <is>
          <t>medial accessory inferior olivary nucleus, right</t>
        </is>
      </c>
      <c r="D7421" t="inlineStr">
        <is>
          <t>&lt;http://purl.obolibrary.org/obo/HBA_9567&gt;</t>
        </is>
      </c>
    </row>
    <row r="7422">
      <c r="A7422">
        <f>HYPERLINK("https://www.ebi.ac.uk/ols/ontologies/uberon/terms?iri=http://purl.obolibrary.org/obo/UBERON_0010314","structure with developmental contribution from neural crest")</f>
        <v/>
      </c>
      <c r="B7422" t="inlineStr">
        <is>
          <t>&lt;http://purl.obolibrary.org/obo/UBERON_0010314&gt;</t>
        </is>
      </c>
      <c r="C7422" t="inlineStr">
        <is>
          <t>principal inferior olivary nucleus, right</t>
        </is>
      </c>
      <c r="D7422" t="inlineStr">
        <is>
          <t>&lt;http://purl.obolibrary.org/obo/HBA_9568&gt;</t>
        </is>
      </c>
    </row>
    <row r="7423">
      <c r="A7423">
        <f>HYPERLINK("https://www.ebi.ac.uk/ols/ontologies/uberon/terms?iri=http://purl.obolibrary.org/obo/UBERON_0010314","structure with developmental contribution from neural crest")</f>
        <v/>
      </c>
      <c r="B7423" t="inlineStr">
        <is>
          <t>&lt;http://purl.obolibrary.org/obo/UBERON_0010314&gt;</t>
        </is>
      </c>
      <c r="C7423" t="inlineStr">
        <is>
          <t>inferior salivatory nucleus</t>
        </is>
      </c>
      <c r="D7423" t="inlineStr">
        <is>
          <t>&lt;http://purl.obolibrary.org/obo/HBA_9569&gt;</t>
        </is>
      </c>
    </row>
    <row r="7424">
      <c r="A7424">
        <f>HYPERLINK("https://www.ebi.ac.uk/ols/ontologies/uberon/terms?iri=http://purl.obolibrary.org/obo/UBERON_0010314","structure with developmental contribution from neural crest")</f>
        <v/>
      </c>
      <c r="B7424" t="inlineStr">
        <is>
          <t>&lt;http://purl.obolibrary.org/obo/UBERON_0010314&gt;</t>
        </is>
      </c>
      <c r="C7424" t="inlineStr">
        <is>
          <t>inferior salivatory nucleus, left</t>
        </is>
      </c>
      <c r="D7424" t="inlineStr">
        <is>
          <t>&lt;http://purl.obolibrary.org/obo/HBA_9570&gt;</t>
        </is>
      </c>
    </row>
    <row r="7425">
      <c r="A7425">
        <f>HYPERLINK("https://www.ebi.ac.uk/ols/ontologies/uberon/terms?iri=http://purl.obolibrary.org/obo/UBERON_0010314","structure with developmental contribution from neural crest")</f>
        <v/>
      </c>
      <c r="B7425" t="inlineStr">
        <is>
          <t>&lt;http://purl.obolibrary.org/obo/UBERON_0010314&gt;</t>
        </is>
      </c>
      <c r="C7425" t="inlineStr">
        <is>
          <t>inferior salivatory nucleus, right</t>
        </is>
      </c>
      <c r="D7425" t="inlineStr">
        <is>
          <t>&lt;http://purl.obolibrary.org/obo/HBA_9571&gt;</t>
        </is>
      </c>
    </row>
    <row r="7426">
      <c r="A7426">
        <f>HYPERLINK("https://www.ebi.ac.uk/ols/ontologies/uberon/terms?iri=http://purl.obolibrary.org/obo/UBERON_0010314","structure with developmental contribution from neural crest")</f>
        <v/>
      </c>
      <c r="B7426" t="inlineStr">
        <is>
          <t>&lt;http://purl.obolibrary.org/obo/UBERON_0010314&gt;</t>
        </is>
      </c>
      <c r="C7426" t="inlineStr">
        <is>
          <t>intercalated nucleus</t>
        </is>
      </c>
      <c r="D7426" t="inlineStr">
        <is>
          <t>&lt;http://purl.obolibrary.org/obo/HBA_9572&gt;</t>
        </is>
      </c>
    </row>
    <row r="7427">
      <c r="A7427">
        <f>HYPERLINK("https://www.ebi.ac.uk/ols/ontologies/uberon/terms?iri=http://purl.obolibrary.org/obo/UBERON_0010314","structure with developmental contribution from neural crest")</f>
        <v/>
      </c>
      <c r="B7427" t="inlineStr">
        <is>
          <t>&lt;http://purl.obolibrary.org/obo/UBERON_0010314&gt;</t>
        </is>
      </c>
      <c r="C7427" t="inlineStr">
        <is>
          <t>intercalated nucleus, left</t>
        </is>
      </c>
      <c r="D7427" t="inlineStr">
        <is>
          <t>&lt;http://purl.obolibrary.org/obo/HBA_9573&gt;</t>
        </is>
      </c>
    </row>
    <row r="7428">
      <c r="A7428">
        <f>HYPERLINK("https://www.ebi.ac.uk/ols/ontologies/uberon/terms?iri=http://purl.obolibrary.org/obo/UBERON_0010314","structure with developmental contribution from neural crest")</f>
        <v/>
      </c>
      <c r="B7428" t="inlineStr">
        <is>
          <t>&lt;http://purl.obolibrary.org/obo/UBERON_0010314&gt;</t>
        </is>
      </c>
      <c r="C7428" t="inlineStr">
        <is>
          <t>intercalated nucleus, right</t>
        </is>
      </c>
      <c r="D7428" t="inlineStr">
        <is>
          <t>&lt;http://purl.obolibrary.org/obo/HBA_9574&gt;</t>
        </is>
      </c>
    </row>
    <row r="7429">
      <c r="A7429">
        <f>HYPERLINK("https://www.ebi.ac.uk/ols/ontologies/uberon/terms?iri=http://purl.obolibrary.org/obo/UBERON_0010314","structure with developmental contribution from neural crest")</f>
        <v/>
      </c>
      <c r="B7429" t="inlineStr">
        <is>
          <t>&lt;http://purl.obolibrary.org/obo/UBERON_0010314&gt;</t>
        </is>
      </c>
      <c r="C7429" t="inlineStr">
        <is>
          <t>interfascicular hypoglossal nucleus</t>
        </is>
      </c>
      <c r="D7429" t="inlineStr">
        <is>
          <t>&lt;http://purl.obolibrary.org/obo/HBA_9575&gt;</t>
        </is>
      </c>
    </row>
    <row r="7430">
      <c r="A7430">
        <f>HYPERLINK("https://www.ebi.ac.uk/ols/ontologies/uberon/terms?iri=http://purl.obolibrary.org/obo/UBERON_0010314","structure with developmental contribution from neural crest")</f>
        <v/>
      </c>
      <c r="B7430" t="inlineStr">
        <is>
          <t>&lt;http://purl.obolibrary.org/obo/UBERON_0010314&gt;</t>
        </is>
      </c>
      <c r="C7430" t="inlineStr">
        <is>
          <t>interfascicular hypoglossal nucleus, left</t>
        </is>
      </c>
      <c r="D7430" t="inlineStr">
        <is>
          <t>&lt;http://purl.obolibrary.org/obo/HBA_9576&gt;</t>
        </is>
      </c>
    </row>
    <row r="7431">
      <c r="A7431">
        <f>HYPERLINK("https://www.ebi.ac.uk/ols/ontologies/uberon/terms?iri=http://purl.obolibrary.org/obo/UBERON_0010314","structure with developmental contribution from neural crest")</f>
        <v/>
      </c>
      <c r="B7431" t="inlineStr">
        <is>
          <t>&lt;http://purl.obolibrary.org/obo/UBERON_0010314&gt;</t>
        </is>
      </c>
      <c r="C7431" t="inlineStr">
        <is>
          <t>interfascicular hypoglossal nucleus, right</t>
        </is>
      </c>
      <c r="D7431" t="inlineStr">
        <is>
          <t>&lt;http://purl.obolibrary.org/obo/HBA_9577&gt;</t>
        </is>
      </c>
    </row>
    <row r="7432">
      <c r="A7432">
        <f>HYPERLINK("https://www.ebi.ac.uk/ols/ontologies/uberon/terms?iri=http://purl.obolibrary.org/obo/UBERON_0010314","structure with developmental contribution from neural crest")</f>
        <v/>
      </c>
      <c r="B7432" t="inlineStr">
        <is>
          <t>&lt;http://purl.obolibrary.org/obo/UBERON_0010314&gt;</t>
        </is>
      </c>
      <c r="C7432" t="inlineStr">
        <is>
          <t>interpositus nucleus</t>
        </is>
      </c>
      <c r="D7432" t="inlineStr">
        <is>
          <t>&lt;http://purl.obolibrary.org/obo/HBA_9578&gt;</t>
        </is>
      </c>
    </row>
    <row r="7433">
      <c r="A7433">
        <f>HYPERLINK("https://www.ebi.ac.uk/ols/ontologies/uberon/terms?iri=http://purl.obolibrary.org/obo/UBERON_0010314","structure with developmental contribution from neural crest")</f>
        <v/>
      </c>
      <c r="B7433" t="inlineStr">
        <is>
          <t>&lt;http://purl.obolibrary.org/obo/UBERON_0010314&gt;</t>
        </is>
      </c>
      <c r="C7433" t="inlineStr">
        <is>
          <t>interpositus nucleus, left</t>
        </is>
      </c>
      <c r="D7433" t="inlineStr">
        <is>
          <t>&lt;http://purl.obolibrary.org/obo/HBA_9579&gt;</t>
        </is>
      </c>
    </row>
    <row r="7434">
      <c r="A7434">
        <f>HYPERLINK("https://www.ebi.ac.uk/ols/ontologies/uberon/terms?iri=http://purl.obolibrary.org/obo/UBERON_0010314","structure with developmental contribution from neural crest")</f>
        <v/>
      </c>
      <c r="B7434" t="inlineStr">
        <is>
          <t>&lt;http://purl.obolibrary.org/obo/UBERON_0010314&gt;</t>
        </is>
      </c>
      <c r="C7434" t="inlineStr">
        <is>
          <t>interpositus nucleus, right</t>
        </is>
      </c>
      <c r="D7434" t="inlineStr">
        <is>
          <t>&lt;http://purl.obolibrary.org/obo/HBA_9580&gt;</t>
        </is>
      </c>
    </row>
    <row r="7435">
      <c r="A7435">
        <f>HYPERLINK("https://www.ebi.ac.uk/ols/ontologies/uberon/terms?iri=http://purl.obolibrary.org/obo/UBERON_0010314","structure with developmental contribution from neural crest")</f>
        <v/>
      </c>
      <c r="B7435" t="inlineStr">
        <is>
          <t>&lt;http://purl.obolibrary.org/obo/UBERON_0010314&gt;</t>
        </is>
      </c>
      <c r="C7435" t="inlineStr">
        <is>
          <t>lateral pericuneate nucleus</t>
        </is>
      </c>
      <c r="D7435" t="inlineStr">
        <is>
          <t>&lt;http://purl.obolibrary.org/obo/HBA_9581&gt;</t>
        </is>
      </c>
    </row>
    <row r="7436">
      <c r="A7436">
        <f>HYPERLINK("https://www.ebi.ac.uk/ols/ontologies/uberon/terms?iri=http://purl.obolibrary.org/obo/UBERON_0010314","structure with developmental contribution from neural crest")</f>
        <v/>
      </c>
      <c r="B7436" t="inlineStr">
        <is>
          <t>&lt;http://purl.obolibrary.org/obo/UBERON_0010314&gt;</t>
        </is>
      </c>
      <c r="C7436" t="inlineStr">
        <is>
          <t>lateral pericuneate nucleus, left</t>
        </is>
      </c>
      <c r="D7436" t="inlineStr">
        <is>
          <t>&lt;http://purl.obolibrary.org/obo/HBA_9582&gt;</t>
        </is>
      </c>
    </row>
    <row r="7437">
      <c r="A7437">
        <f>HYPERLINK("https://www.ebi.ac.uk/ols/ontologies/uberon/terms?iri=http://purl.obolibrary.org/obo/UBERON_0010314","structure with developmental contribution from neural crest")</f>
        <v/>
      </c>
      <c r="B7437" t="inlineStr">
        <is>
          <t>&lt;http://purl.obolibrary.org/obo/UBERON_0010314&gt;</t>
        </is>
      </c>
      <c r="C7437" t="inlineStr">
        <is>
          <t>lateral pericuneate nucleus, right</t>
        </is>
      </c>
      <c r="D7437" t="inlineStr">
        <is>
          <t>&lt;http://purl.obolibrary.org/obo/HBA_9583&gt;</t>
        </is>
      </c>
    </row>
    <row r="7438">
      <c r="A7438">
        <f>HYPERLINK("https://www.ebi.ac.uk/ols/ontologies/uberon/terms?iri=http://purl.obolibrary.org/obo/UBERON_0010314","structure with developmental contribution from neural crest")</f>
        <v/>
      </c>
      <c r="B7438" t="inlineStr">
        <is>
          <t>&lt;http://purl.obolibrary.org/obo/UBERON_0010314&gt;</t>
        </is>
      </c>
      <c r="C7438" t="inlineStr">
        <is>
          <t>medial pericuneate nucleus</t>
        </is>
      </c>
      <c r="D7438" t="inlineStr">
        <is>
          <t>&lt;http://purl.obolibrary.org/obo/HBA_9584&gt;</t>
        </is>
      </c>
    </row>
    <row r="7439">
      <c r="A7439">
        <f>HYPERLINK("https://www.ebi.ac.uk/ols/ontologies/uberon/terms?iri=http://purl.obolibrary.org/obo/UBERON_0010314","structure with developmental contribution from neural crest")</f>
        <v/>
      </c>
      <c r="B7439" t="inlineStr">
        <is>
          <t>&lt;http://purl.obolibrary.org/obo/UBERON_0010314&gt;</t>
        </is>
      </c>
      <c r="C7439" t="inlineStr">
        <is>
          <t>medial pericuneate nucleus, left</t>
        </is>
      </c>
      <c r="D7439" t="inlineStr">
        <is>
          <t>&lt;http://purl.obolibrary.org/obo/HBA_9585&gt;</t>
        </is>
      </c>
    </row>
    <row r="7440">
      <c r="A7440">
        <f>HYPERLINK("https://www.ebi.ac.uk/ols/ontologies/uberon/terms?iri=http://purl.obolibrary.org/obo/UBERON_0010314","structure with developmental contribution from neural crest")</f>
        <v/>
      </c>
      <c r="B7440" t="inlineStr">
        <is>
          <t>&lt;http://purl.obolibrary.org/obo/UBERON_0010314&gt;</t>
        </is>
      </c>
      <c r="C7440" t="inlineStr">
        <is>
          <t>medial pericuneate nucleus, right</t>
        </is>
      </c>
      <c r="D7440" t="inlineStr">
        <is>
          <t>&lt;http://purl.obolibrary.org/obo/HBA_9586&gt;</t>
        </is>
      </c>
    </row>
    <row r="7441">
      <c r="A7441">
        <f>HYPERLINK("https://www.ebi.ac.uk/ols/ontologies/uberon/terms?iri=http://purl.obolibrary.org/obo/UBERON_0010314","structure with developmental contribution from neural crest")</f>
        <v/>
      </c>
      <c r="B7441" t="inlineStr">
        <is>
          <t>&lt;http://purl.obolibrary.org/obo/UBERON_0010314&gt;</t>
        </is>
      </c>
      <c r="C7441" t="inlineStr">
        <is>
          <t>central medullary reticular group, left</t>
        </is>
      </c>
      <c r="D7441" t="inlineStr">
        <is>
          <t>&lt;http://purl.obolibrary.org/obo/HBA_9589&gt;</t>
        </is>
      </c>
    </row>
    <row r="7442">
      <c r="A7442">
        <f>HYPERLINK("https://www.ebi.ac.uk/ols/ontologies/uberon/terms?iri=http://purl.obolibrary.org/obo/UBERON_0010314","structure with developmental contribution from neural crest")</f>
        <v/>
      </c>
      <c r="B7442" t="inlineStr">
        <is>
          <t>&lt;http://purl.obolibrary.org/obo/UBERON_0010314&gt;</t>
        </is>
      </c>
      <c r="C7442" t="inlineStr">
        <is>
          <t>central reticular nucleus of the medulla, left</t>
        </is>
      </c>
      <c r="D7442" t="inlineStr">
        <is>
          <t>&lt;http://purl.obolibrary.org/obo/HBA_9590&gt;</t>
        </is>
      </c>
    </row>
    <row r="7443">
      <c r="A7443">
        <f>HYPERLINK("https://www.ebi.ac.uk/ols/ontologies/uberon/terms?iri=http://purl.obolibrary.org/obo/UBERON_0010314","structure with developmental contribution from neural crest")</f>
        <v/>
      </c>
      <c r="B7443" t="inlineStr">
        <is>
          <t>&lt;http://purl.obolibrary.org/obo/UBERON_0010314&gt;</t>
        </is>
      </c>
      <c r="C7443" t="inlineStr">
        <is>
          <t>medial reticular nucleus of the medulla, left</t>
        </is>
      </c>
      <c r="D7443" t="inlineStr">
        <is>
          <t>&lt;http://purl.obolibrary.org/obo/HBA_9591&gt;</t>
        </is>
      </c>
    </row>
    <row r="7444">
      <c r="A7444">
        <f>HYPERLINK("https://www.ebi.ac.uk/ols/ontologies/uberon/terms?iri=http://purl.obolibrary.org/obo/UBERON_0010314","structure with developmental contribution from neural crest")</f>
        <v/>
      </c>
      <c r="B7444" t="inlineStr">
        <is>
          <t>&lt;http://purl.obolibrary.org/obo/UBERON_0010314&gt;</t>
        </is>
      </c>
      <c r="C7444" t="inlineStr">
        <is>
          <t>ventral reticular nucleus of the medulla, left</t>
        </is>
      </c>
      <c r="D7444" t="inlineStr">
        <is>
          <t>&lt;http://purl.obolibrary.org/obo/HBA_9592&gt;</t>
        </is>
      </c>
    </row>
    <row r="7445">
      <c r="A7445">
        <f>HYPERLINK("https://www.ebi.ac.uk/ols/ontologies/uberon/terms?iri=http://purl.obolibrary.org/obo/UBERON_0010314","structure with developmental contribution from neural crest")</f>
        <v/>
      </c>
      <c r="B7445" t="inlineStr">
        <is>
          <t>&lt;http://purl.obolibrary.org/obo/UBERON_0010314&gt;</t>
        </is>
      </c>
      <c r="C7445" t="inlineStr">
        <is>
          <t>central medullary reticular group, right</t>
        </is>
      </c>
      <c r="D7445" t="inlineStr">
        <is>
          <t>&lt;http://purl.obolibrary.org/obo/HBA_9593&gt;</t>
        </is>
      </c>
    </row>
    <row r="7446">
      <c r="A7446">
        <f>HYPERLINK("https://www.ebi.ac.uk/ols/ontologies/uberon/terms?iri=http://purl.obolibrary.org/obo/UBERON_0010314","structure with developmental contribution from neural crest")</f>
        <v/>
      </c>
      <c r="B7446" t="inlineStr">
        <is>
          <t>&lt;http://purl.obolibrary.org/obo/UBERON_0010314&gt;</t>
        </is>
      </c>
      <c r="C7446" t="inlineStr">
        <is>
          <t>central reticular nucleus of the medulla, right</t>
        </is>
      </c>
      <c r="D7446" t="inlineStr">
        <is>
          <t>&lt;http://purl.obolibrary.org/obo/HBA_9594&gt;</t>
        </is>
      </c>
    </row>
    <row r="7447">
      <c r="A7447">
        <f>HYPERLINK("https://www.ebi.ac.uk/ols/ontologies/uberon/terms?iri=http://purl.obolibrary.org/obo/UBERON_0010314","structure with developmental contribution from neural crest")</f>
        <v/>
      </c>
      <c r="B7447" t="inlineStr">
        <is>
          <t>&lt;http://purl.obolibrary.org/obo/UBERON_0010314&gt;</t>
        </is>
      </c>
      <c r="C7447" t="inlineStr">
        <is>
          <t>medial reticular nucleus of the medulla, right</t>
        </is>
      </c>
      <c r="D7447" t="inlineStr">
        <is>
          <t>&lt;http://purl.obolibrary.org/obo/HBA_9595&gt;</t>
        </is>
      </c>
    </row>
    <row r="7448">
      <c r="A7448">
        <f>HYPERLINK("https://www.ebi.ac.uk/ols/ontologies/uberon/terms?iri=http://purl.obolibrary.org/obo/UBERON_0010314","structure with developmental contribution from neural crest")</f>
        <v/>
      </c>
      <c r="B7448" t="inlineStr">
        <is>
          <t>&lt;http://purl.obolibrary.org/obo/UBERON_0010314&gt;</t>
        </is>
      </c>
      <c r="C7448" t="inlineStr">
        <is>
          <t>ventral reticular nucleus of the medulla, right</t>
        </is>
      </c>
      <c r="D7448" t="inlineStr">
        <is>
          <t>&lt;http://purl.obolibrary.org/obo/HBA_9596&gt;</t>
        </is>
      </c>
    </row>
    <row r="7449">
      <c r="A7449">
        <f>HYPERLINK("https://www.ebi.ac.uk/ols/ontologies/uberon/terms?iri=http://purl.obolibrary.org/obo/UBERON_0010314","structure with developmental contribution from neural crest")</f>
        <v/>
      </c>
      <c r="B7449" t="inlineStr">
        <is>
          <t>&lt;http://purl.obolibrary.org/obo/UBERON_0010314&gt;</t>
        </is>
      </c>
      <c r="C7449" t="inlineStr">
        <is>
          <t>gigantocellular group</t>
        </is>
      </c>
      <c r="D7449" t="inlineStr">
        <is>
          <t>&lt;http://purl.obolibrary.org/obo/HBA_9597&gt;</t>
        </is>
      </c>
    </row>
    <row r="7450">
      <c r="A7450">
        <f>HYPERLINK("https://www.ebi.ac.uk/ols/ontologies/uberon/terms?iri=http://purl.obolibrary.org/obo/UBERON_0010314","structure with developmental contribution from neural crest")</f>
        <v/>
      </c>
      <c r="B7450" t="inlineStr">
        <is>
          <t>&lt;http://purl.obolibrary.org/obo/UBERON_0010314&gt;</t>
        </is>
      </c>
      <c r="C7450" t="inlineStr">
        <is>
          <t>gigantocellular group, left</t>
        </is>
      </c>
      <c r="D7450" t="inlineStr">
        <is>
          <t>&lt;http://purl.obolibrary.org/obo/HBA_9598&gt;</t>
        </is>
      </c>
    </row>
    <row r="7451">
      <c r="A7451">
        <f>HYPERLINK("https://www.ebi.ac.uk/ols/ontologies/uberon/terms?iri=http://purl.obolibrary.org/obo/UBERON_0010314","structure with developmental contribution from neural crest")</f>
        <v/>
      </c>
      <c r="B7451" t="inlineStr">
        <is>
          <t>&lt;http://purl.obolibrary.org/obo/UBERON_0010314&gt;</t>
        </is>
      </c>
      <c r="C7451" t="inlineStr">
        <is>
          <t>paragigantocellular nucleus, alpha part, left</t>
        </is>
      </c>
      <c r="D7451" t="inlineStr">
        <is>
          <t>&lt;http://purl.obolibrary.org/obo/HBA_9599&gt;</t>
        </is>
      </c>
    </row>
    <row r="7452">
      <c r="A7452">
        <f>HYPERLINK("https://www.ebi.ac.uk/ols/ontologies/uberon/terms?iri=http://purl.obolibrary.org/obo/UBERON_0010314","structure with developmental contribution from neural crest")</f>
        <v/>
      </c>
      <c r="B7452" t="inlineStr">
        <is>
          <t>&lt;http://purl.obolibrary.org/obo/UBERON_0010314&gt;</t>
        </is>
      </c>
      <c r="C7452" t="inlineStr">
        <is>
          <t>gigantocellular nucleus, left</t>
        </is>
      </c>
      <c r="D7452" t="inlineStr">
        <is>
          <t>&lt;http://purl.obolibrary.org/obo/HBA_9602&gt;</t>
        </is>
      </c>
    </row>
    <row r="7453">
      <c r="A7453">
        <f>HYPERLINK("https://www.ebi.ac.uk/ols/ontologies/uberon/terms?iri=http://purl.obolibrary.org/obo/UBERON_0010314","structure with developmental contribution from neural crest")</f>
        <v/>
      </c>
      <c r="B7453" t="inlineStr">
        <is>
          <t>&lt;http://purl.obolibrary.org/obo/UBERON_0010314&gt;</t>
        </is>
      </c>
      <c r="C7453" t="inlineStr">
        <is>
          <t>gigantocellular nucleus, ventral part, left</t>
        </is>
      </c>
      <c r="D7453" t="inlineStr">
        <is>
          <t>&lt;http://purl.obolibrary.org/obo/HBA_9603&gt;</t>
        </is>
      </c>
    </row>
    <row r="7454">
      <c r="A7454">
        <f>HYPERLINK("https://www.ebi.ac.uk/ols/ontologies/uberon/terms?iri=http://purl.obolibrary.org/obo/UBERON_0010314","structure with developmental contribution from neural crest")</f>
        <v/>
      </c>
      <c r="B7454" t="inlineStr">
        <is>
          <t>&lt;http://purl.obolibrary.org/obo/UBERON_0010314&gt;</t>
        </is>
      </c>
      <c r="C7454" t="inlineStr">
        <is>
          <t>gigantocellular group, right</t>
        </is>
      </c>
      <c r="D7454" t="inlineStr">
        <is>
          <t>&lt;http://purl.obolibrary.org/obo/HBA_9604&gt;</t>
        </is>
      </c>
    </row>
    <row r="7455">
      <c r="A7455">
        <f>HYPERLINK("https://www.ebi.ac.uk/ols/ontologies/uberon/terms?iri=http://purl.obolibrary.org/obo/UBERON_0010314","structure with developmental contribution from neural crest")</f>
        <v/>
      </c>
      <c r="B7455" t="inlineStr">
        <is>
          <t>&lt;http://purl.obolibrary.org/obo/UBERON_0010314&gt;</t>
        </is>
      </c>
      <c r="C7455" t="inlineStr">
        <is>
          <t>paragigantocellular nucleus, alpha part, right</t>
        </is>
      </c>
      <c r="D7455" t="inlineStr">
        <is>
          <t>&lt;http://purl.obolibrary.org/obo/HBA_9605&gt;</t>
        </is>
      </c>
    </row>
    <row r="7456">
      <c r="A7456">
        <f>HYPERLINK("https://www.ebi.ac.uk/ols/ontologies/uberon/terms?iri=http://purl.obolibrary.org/obo/UBERON_0010314","structure with developmental contribution from neural crest")</f>
        <v/>
      </c>
      <c r="B7456" t="inlineStr">
        <is>
          <t>&lt;http://purl.obolibrary.org/obo/UBERON_0010314&gt;</t>
        </is>
      </c>
      <c r="C7456" t="inlineStr">
        <is>
          <t>dorsal paragigantocellular nucleus, right</t>
        </is>
      </c>
      <c r="D7456" t="inlineStr">
        <is>
          <t>&lt;http://purl.obolibrary.org/obo/HBA_9606&gt;</t>
        </is>
      </c>
    </row>
    <row r="7457">
      <c r="A7457">
        <f>HYPERLINK("https://www.ebi.ac.uk/ols/ontologies/uberon/terms?iri=http://purl.obolibrary.org/obo/UBERON_0010314","structure with developmental contribution from neural crest")</f>
        <v/>
      </c>
      <c r="B7457" t="inlineStr">
        <is>
          <t>&lt;http://purl.obolibrary.org/obo/UBERON_0010314&gt;</t>
        </is>
      </c>
      <c r="C7457" t="inlineStr">
        <is>
          <t>lateral paragigantocellular nucleus, right</t>
        </is>
      </c>
      <c r="D7457" t="inlineStr">
        <is>
          <t>&lt;http://purl.obolibrary.org/obo/HBA_9607&gt;</t>
        </is>
      </c>
    </row>
    <row r="7458">
      <c r="A7458">
        <f>HYPERLINK("https://www.ebi.ac.uk/ols/ontologies/uberon/terms?iri=http://purl.obolibrary.org/obo/UBERON_0010314","structure with developmental contribution from neural crest")</f>
        <v/>
      </c>
      <c r="B7458" t="inlineStr">
        <is>
          <t>&lt;http://purl.obolibrary.org/obo/UBERON_0010314&gt;</t>
        </is>
      </c>
      <c r="C7458" t="inlineStr">
        <is>
          <t>gigantocellular nucleus, right</t>
        </is>
      </c>
      <c r="D7458" t="inlineStr">
        <is>
          <t>&lt;http://purl.obolibrary.org/obo/HBA_9608&gt;</t>
        </is>
      </c>
    </row>
    <row r="7459">
      <c r="A7459">
        <f>HYPERLINK("https://www.ebi.ac.uk/ols/ontologies/uberon/terms?iri=http://purl.obolibrary.org/obo/UBERON_0010314","structure with developmental contribution from neural crest")</f>
        <v/>
      </c>
      <c r="B7459" t="inlineStr">
        <is>
          <t>&lt;http://purl.obolibrary.org/obo/UBERON_0010314&gt;</t>
        </is>
      </c>
      <c r="C7459" t="inlineStr">
        <is>
          <t>gigantocellular nucleus, ventral part, right</t>
        </is>
      </c>
      <c r="D7459" t="inlineStr">
        <is>
          <t>&lt;http://purl.obolibrary.org/obo/HBA_9609&gt;</t>
        </is>
      </c>
    </row>
    <row r="7460">
      <c r="A7460">
        <f>HYPERLINK("https://www.ebi.ac.uk/ols/ontologies/uberon/terms?iri=http://purl.obolibrary.org/obo/UBERON_0010314","structure with developmental contribution from neural crest")</f>
        <v/>
      </c>
      <c r="B7460" t="inlineStr">
        <is>
          <t>&lt;http://purl.obolibrary.org/obo/UBERON_0010314&gt;</t>
        </is>
      </c>
      <c r="C7460" t="inlineStr">
        <is>
          <t>intermediate zone, right</t>
        </is>
      </c>
      <c r="D7460" t="inlineStr">
        <is>
          <t>&lt;http://purl.obolibrary.org/obo/HBA_9612&gt;</t>
        </is>
      </c>
    </row>
    <row r="7461">
      <c r="A7461">
        <f>HYPERLINK("https://www.ebi.ac.uk/ols/ontologies/uberon/terms?iri=http://purl.obolibrary.org/obo/UBERON_0010314","structure with developmental contribution from neural crest")</f>
        <v/>
      </c>
      <c r="B7461" t="inlineStr">
        <is>
          <t>&lt;http://purl.obolibrary.org/obo/UBERON_0010314&gt;</t>
        </is>
      </c>
      <c r="C7461" t="inlineStr">
        <is>
          <t>lateral medullary reticular group, left</t>
        </is>
      </c>
      <c r="D7461" t="inlineStr">
        <is>
          <t>&lt;http://purl.obolibrary.org/obo/HBA_9614&gt;</t>
        </is>
      </c>
    </row>
    <row r="7462">
      <c r="A7462">
        <f>HYPERLINK("https://www.ebi.ac.uk/ols/ontologies/uberon/terms?iri=http://purl.obolibrary.org/obo/UBERON_0010314","structure with developmental contribution from neural crest")</f>
        <v/>
      </c>
      <c r="B7462" t="inlineStr">
        <is>
          <t>&lt;http://purl.obolibrary.org/obo/UBERON_0010314&gt;</t>
        </is>
      </c>
      <c r="C7462" t="inlineStr">
        <is>
          <t>epiolivary nucleus, left</t>
        </is>
      </c>
      <c r="D7462" t="inlineStr">
        <is>
          <t>&lt;http://purl.obolibrary.org/obo/HBA_9615&gt;</t>
        </is>
      </c>
    </row>
    <row r="7463">
      <c r="A7463">
        <f>HYPERLINK("https://www.ebi.ac.uk/ols/ontologies/uberon/terms?iri=http://purl.obolibrary.org/obo/UBERON_0010314","structure with developmental contribution from neural crest")</f>
        <v/>
      </c>
      <c r="B7463" t="inlineStr">
        <is>
          <t>&lt;http://purl.obolibrary.org/obo/UBERON_0010314&gt;</t>
        </is>
      </c>
      <c r="C7463" t="inlineStr">
        <is>
          <t>lateral reticular nucleus, left</t>
        </is>
      </c>
      <c r="D7463" t="inlineStr">
        <is>
          <t>&lt;http://purl.obolibrary.org/obo/HBA_9616&gt;</t>
        </is>
      </c>
    </row>
    <row r="7464">
      <c r="A7464">
        <f>HYPERLINK("https://www.ebi.ac.uk/ols/ontologies/uberon/terms?iri=http://purl.obolibrary.org/obo/UBERON_0010314","structure with developmental contribution from neural crest")</f>
        <v/>
      </c>
      <c r="B7464" t="inlineStr">
        <is>
          <t>&lt;http://purl.obolibrary.org/obo/UBERON_0010314&gt;</t>
        </is>
      </c>
      <c r="C7464" t="inlineStr">
        <is>
          <t>subtrigeminal division, left</t>
        </is>
      </c>
      <c r="D7464" t="inlineStr">
        <is>
          <t>&lt;http://purl.obolibrary.org/obo/HBA_9617&gt;</t>
        </is>
      </c>
    </row>
    <row r="7465">
      <c r="A7465">
        <f>HYPERLINK("https://www.ebi.ac.uk/ols/ontologies/uberon/terms?iri=http://purl.obolibrary.org/obo/UBERON_0010314","structure with developmental contribution from neural crest")</f>
        <v/>
      </c>
      <c r="B7465" t="inlineStr">
        <is>
          <t>&lt;http://purl.obolibrary.org/obo/UBERON_0010314&gt;</t>
        </is>
      </c>
      <c r="C7465" t="inlineStr">
        <is>
          <t>parvocellular division, left</t>
        </is>
      </c>
      <c r="D7465" t="inlineStr">
        <is>
          <t>&lt;http://purl.obolibrary.org/obo/HBA_9618&gt;</t>
        </is>
      </c>
    </row>
    <row r="7466">
      <c r="A7466">
        <f>HYPERLINK("https://www.ebi.ac.uk/ols/ontologies/uberon/terms?iri=http://purl.obolibrary.org/obo/UBERON_0010314","structure with developmental contribution from neural crest")</f>
        <v/>
      </c>
      <c r="B7466" t="inlineStr">
        <is>
          <t>&lt;http://purl.obolibrary.org/obo/UBERON_0010314&gt;</t>
        </is>
      </c>
      <c r="C7466" t="inlineStr">
        <is>
          <t>lateral medullary reticular group, right</t>
        </is>
      </c>
      <c r="D7466" t="inlineStr">
        <is>
          <t>&lt;http://purl.obolibrary.org/obo/HBA_9619&gt;</t>
        </is>
      </c>
    </row>
    <row r="7467">
      <c r="A7467">
        <f>HYPERLINK("https://www.ebi.ac.uk/ols/ontologies/uberon/terms?iri=http://purl.obolibrary.org/obo/UBERON_0010314","structure with developmental contribution from neural crest")</f>
        <v/>
      </c>
      <c r="B7467" t="inlineStr">
        <is>
          <t>&lt;http://purl.obolibrary.org/obo/UBERON_0010314&gt;</t>
        </is>
      </c>
      <c r="C7467" t="inlineStr">
        <is>
          <t>epiolivary nucleus, right</t>
        </is>
      </c>
      <c r="D7467" t="inlineStr">
        <is>
          <t>&lt;http://purl.obolibrary.org/obo/HBA_9620&gt;</t>
        </is>
      </c>
    </row>
    <row r="7468">
      <c r="A7468">
        <f>HYPERLINK("https://www.ebi.ac.uk/ols/ontologies/uberon/terms?iri=http://purl.obolibrary.org/obo/UBERON_0010314","structure with developmental contribution from neural crest")</f>
        <v/>
      </c>
      <c r="B7468" t="inlineStr">
        <is>
          <t>&lt;http://purl.obolibrary.org/obo/UBERON_0010314&gt;</t>
        </is>
      </c>
      <c r="C7468" t="inlineStr">
        <is>
          <t>lateral reticular nucleus, right</t>
        </is>
      </c>
      <c r="D7468" t="inlineStr">
        <is>
          <t>&lt;http://purl.obolibrary.org/obo/HBA_9621&gt;</t>
        </is>
      </c>
    </row>
    <row r="7469">
      <c r="A7469">
        <f>HYPERLINK("https://www.ebi.ac.uk/ols/ontologies/uberon/terms?iri=http://purl.obolibrary.org/obo/UBERON_0010314","structure with developmental contribution from neural crest")</f>
        <v/>
      </c>
      <c r="B7469" t="inlineStr">
        <is>
          <t>&lt;http://purl.obolibrary.org/obo/UBERON_0010314&gt;</t>
        </is>
      </c>
      <c r="C7469" t="inlineStr">
        <is>
          <t>subtrigeminal division, right</t>
        </is>
      </c>
      <c r="D7469" t="inlineStr">
        <is>
          <t>&lt;http://purl.obolibrary.org/obo/HBA_9622&gt;</t>
        </is>
      </c>
    </row>
    <row r="7470">
      <c r="A7470">
        <f>HYPERLINK("https://www.ebi.ac.uk/ols/ontologies/uberon/terms?iri=http://purl.obolibrary.org/obo/UBERON_0010314","structure with developmental contribution from neural crest")</f>
        <v/>
      </c>
      <c r="B7470" t="inlineStr">
        <is>
          <t>&lt;http://purl.obolibrary.org/obo/UBERON_0010314&gt;</t>
        </is>
      </c>
      <c r="C7470" t="inlineStr">
        <is>
          <t>parvocellular division, right</t>
        </is>
      </c>
      <c r="D7470" t="inlineStr">
        <is>
          <t>&lt;http://purl.obolibrary.org/obo/HBA_9623&gt;</t>
        </is>
      </c>
    </row>
    <row r="7471">
      <c r="A7471">
        <f>HYPERLINK("https://www.ebi.ac.uk/ols/ontologies/uberon/terms?iri=http://purl.obolibrary.org/obo/UBERON_0010314","structure with developmental contribution from neural crest")</f>
        <v/>
      </c>
      <c r="B7471" t="inlineStr">
        <is>
          <t>&lt;http://purl.obolibrary.org/obo/UBERON_0010314&gt;</t>
        </is>
      </c>
      <c r="C7471" t="inlineStr">
        <is>
          <t>parvicellular reticular nucleus, left</t>
        </is>
      </c>
      <c r="D7471" t="inlineStr">
        <is>
          <t>&lt;http://purl.obolibrary.org/obo/HBA_9625&gt;</t>
        </is>
      </c>
    </row>
    <row r="7472">
      <c r="A7472">
        <f>HYPERLINK("https://www.ebi.ac.uk/ols/ontologies/uberon/terms?iri=http://purl.obolibrary.org/obo/UBERON_0010314","structure with developmental contribution from neural crest")</f>
        <v/>
      </c>
      <c r="B7472" t="inlineStr">
        <is>
          <t>&lt;http://purl.obolibrary.org/obo/UBERON_0010314&gt;</t>
        </is>
      </c>
      <c r="C7472" t="inlineStr">
        <is>
          <t>parvicellular reticular nucleus, right</t>
        </is>
      </c>
      <c r="D7472" t="inlineStr">
        <is>
          <t>&lt;http://purl.obolibrary.org/obo/HBA_9626&gt;</t>
        </is>
      </c>
    </row>
    <row r="7473">
      <c r="A7473">
        <f>HYPERLINK("https://www.ebi.ac.uk/ols/ontologies/uberon/terms?iri=http://purl.obolibrary.org/obo/UBERON_0010314","structure with developmental contribution from neural crest")</f>
        <v/>
      </c>
      <c r="B7473" t="inlineStr">
        <is>
          <t>&lt;http://purl.obolibrary.org/obo/UBERON_0010314&gt;</t>
        </is>
      </c>
      <c r="C7473" t="inlineStr">
        <is>
          <t>nucleus of Roller</t>
        </is>
      </c>
      <c r="D7473" t="inlineStr">
        <is>
          <t>&lt;http://purl.obolibrary.org/obo/HBA_9627&gt;</t>
        </is>
      </c>
    </row>
    <row r="7474">
      <c r="A7474">
        <f>HYPERLINK("https://www.ebi.ac.uk/ols/ontologies/uberon/terms?iri=http://purl.obolibrary.org/obo/UBERON_0010314","structure with developmental contribution from neural crest")</f>
        <v/>
      </c>
      <c r="B7474" t="inlineStr">
        <is>
          <t>&lt;http://purl.obolibrary.org/obo/UBERON_0010314&gt;</t>
        </is>
      </c>
      <c r="C7474" t="inlineStr">
        <is>
          <t>nucleus of Roller, left</t>
        </is>
      </c>
      <c r="D7474" t="inlineStr">
        <is>
          <t>&lt;http://purl.obolibrary.org/obo/HBA_9628&gt;</t>
        </is>
      </c>
    </row>
    <row r="7475">
      <c r="A7475">
        <f>HYPERLINK("https://www.ebi.ac.uk/ols/ontologies/uberon/terms?iri=http://purl.obolibrary.org/obo/UBERON_0010314","structure with developmental contribution from neural crest")</f>
        <v/>
      </c>
      <c r="B7475" t="inlineStr">
        <is>
          <t>&lt;http://purl.obolibrary.org/obo/UBERON_0010314&gt;</t>
        </is>
      </c>
      <c r="C7475" t="inlineStr">
        <is>
          <t>nucleus of Roller, right</t>
        </is>
      </c>
      <c r="D7475" t="inlineStr">
        <is>
          <t>&lt;http://purl.obolibrary.org/obo/HBA_9629&gt;</t>
        </is>
      </c>
    </row>
    <row r="7476">
      <c r="A7476">
        <f>HYPERLINK("https://www.ebi.ac.uk/ols/ontologies/uberon/terms?iri=http://purl.obolibrary.org/obo/UBERON_0010314","structure with developmental contribution from neural crest")</f>
        <v/>
      </c>
      <c r="B7476" t="inlineStr">
        <is>
          <t>&lt;http://purl.obolibrary.org/obo/UBERON_0010314&gt;</t>
        </is>
      </c>
      <c r="C7476" t="inlineStr">
        <is>
          <t>paratrigeminal nucleus</t>
        </is>
      </c>
      <c r="D7476" t="inlineStr">
        <is>
          <t>&lt;http://purl.obolibrary.org/obo/HBA_9630&gt;</t>
        </is>
      </c>
    </row>
    <row r="7477">
      <c r="A7477">
        <f>HYPERLINK("https://www.ebi.ac.uk/ols/ontologies/uberon/terms?iri=http://purl.obolibrary.org/obo/UBERON_0010314","structure with developmental contribution from neural crest")</f>
        <v/>
      </c>
      <c r="B7477" t="inlineStr">
        <is>
          <t>&lt;http://purl.obolibrary.org/obo/UBERON_0010314&gt;</t>
        </is>
      </c>
      <c r="C7477" t="inlineStr">
        <is>
          <t>paratrigeminal nucleus, left</t>
        </is>
      </c>
      <c r="D7477" t="inlineStr">
        <is>
          <t>&lt;http://purl.obolibrary.org/obo/HBA_9631&gt;</t>
        </is>
      </c>
    </row>
    <row r="7478">
      <c r="A7478">
        <f>HYPERLINK("https://www.ebi.ac.uk/ols/ontologies/uberon/terms?iri=http://purl.obolibrary.org/obo/UBERON_0010314","structure with developmental contribution from neural crest")</f>
        <v/>
      </c>
      <c r="B7478" t="inlineStr">
        <is>
          <t>&lt;http://purl.obolibrary.org/obo/UBERON_0010314&gt;</t>
        </is>
      </c>
      <c r="C7478" t="inlineStr">
        <is>
          <t>paratrigeminal nucleus, right</t>
        </is>
      </c>
      <c r="D7478" t="inlineStr">
        <is>
          <t>&lt;http://purl.obolibrary.org/obo/HBA_9632&gt;</t>
        </is>
      </c>
    </row>
    <row r="7479">
      <c r="A7479">
        <f>HYPERLINK("https://www.ebi.ac.uk/ols/ontologies/uberon/terms?iri=http://purl.obolibrary.org/obo/UBERON_0010314","structure with developmental contribution from neural crest")</f>
        <v/>
      </c>
      <c r="B7479" t="inlineStr">
        <is>
          <t>&lt;http://purl.obolibrary.org/obo/UBERON_0010314&gt;</t>
        </is>
      </c>
      <c r="C7479" t="inlineStr">
        <is>
          <t>peritrigeminal nucleus</t>
        </is>
      </c>
      <c r="D7479" t="inlineStr">
        <is>
          <t>&lt;http://purl.obolibrary.org/obo/HBA_9633&gt;</t>
        </is>
      </c>
    </row>
    <row r="7480">
      <c r="A7480">
        <f>HYPERLINK("https://www.ebi.ac.uk/ols/ontologies/uberon/terms?iri=http://purl.obolibrary.org/obo/UBERON_0010314","structure with developmental contribution from neural crest")</f>
        <v/>
      </c>
      <c r="B7480" t="inlineStr">
        <is>
          <t>&lt;http://purl.obolibrary.org/obo/UBERON_0010314&gt;</t>
        </is>
      </c>
      <c r="C7480" t="inlineStr">
        <is>
          <t>peritrigeminal nucleus, left</t>
        </is>
      </c>
      <c r="D7480" t="inlineStr">
        <is>
          <t>&lt;http://purl.obolibrary.org/obo/HBA_9634&gt;</t>
        </is>
      </c>
    </row>
    <row r="7481">
      <c r="A7481">
        <f>HYPERLINK("https://www.ebi.ac.uk/ols/ontologies/uberon/terms?iri=http://purl.obolibrary.org/obo/UBERON_0010314","structure with developmental contribution from neural crest")</f>
        <v/>
      </c>
      <c r="B7481" t="inlineStr">
        <is>
          <t>&lt;http://purl.obolibrary.org/obo/UBERON_0010314&gt;</t>
        </is>
      </c>
      <c r="C7481" t="inlineStr">
        <is>
          <t>peritrigeminal nucleus, right</t>
        </is>
      </c>
      <c r="D7481" t="inlineStr">
        <is>
          <t>&lt;http://purl.obolibrary.org/obo/HBA_9635&gt;</t>
        </is>
      </c>
    </row>
    <row r="7482">
      <c r="A7482">
        <f>HYPERLINK("https://www.ebi.ac.uk/ols/ontologies/uberon/terms?iri=http://purl.obolibrary.org/obo/UBERON_0010314","structure with developmental contribution from neural crest")</f>
        <v/>
      </c>
      <c r="B7482" t="inlineStr">
        <is>
          <t>&lt;http://purl.obolibrary.org/obo/UBERON_0010314&gt;</t>
        </is>
      </c>
      <c r="C7482" t="inlineStr">
        <is>
          <t>pontobulbar nucleus</t>
        </is>
      </c>
      <c r="D7482" t="inlineStr">
        <is>
          <t>&lt;http://purl.obolibrary.org/obo/HBA_9636&gt;</t>
        </is>
      </c>
    </row>
    <row r="7483">
      <c r="A7483">
        <f>HYPERLINK("https://www.ebi.ac.uk/ols/ontologies/uberon/terms?iri=http://purl.obolibrary.org/obo/UBERON_0010314","structure with developmental contribution from neural crest")</f>
        <v/>
      </c>
      <c r="B7483" t="inlineStr">
        <is>
          <t>&lt;http://purl.obolibrary.org/obo/UBERON_0010314&gt;</t>
        </is>
      </c>
      <c r="C7483" t="inlineStr">
        <is>
          <t>pontobulbar nucleus, left</t>
        </is>
      </c>
      <c r="D7483" t="inlineStr">
        <is>
          <t>&lt;http://purl.obolibrary.org/obo/HBA_9637&gt;</t>
        </is>
      </c>
    </row>
    <row r="7484">
      <c r="A7484">
        <f>HYPERLINK("https://www.ebi.ac.uk/ols/ontologies/uberon/terms?iri=http://purl.obolibrary.org/obo/UBERON_0010314","structure with developmental contribution from neural crest")</f>
        <v/>
      </c>
      <c r="B7484" t="inlineStr">
        <is>
          <t>&lt;http://purl.obolibrary.org/obo/UBERON_0010314&gt;</t>
        </is>
      </c>
      <c r="C7484" t="inlineStr">
        <is>
          <t>pontobulbar nucleus, right</t>
        </is>
      </c>
      <c r="D7484" t="inlineStr">
        <is>
          <t>&lt;http://purl.obolibrary.org/obo/HBA_9638&gt;</t>
        </is>
      </c>
    </row>
    <row r="7485">
      <c r="A7485">
        <f>HYPERLINK("https://www.ebi.ac.uk/ols/ontologies/uberon/terms?iri=http://purl.obolibrary.org/obo/UBERON_0010314","structure with developmental contribution from neural crest")</f>
        <v/>
      </c>
      <c r="B7485" t="inlineStr">
        <is>
          <t>&lt;http://purl.obolibrary.org/obo/UBERON_0010314&gt;</t>
        </is>
      </c>
      <c r="C7485" t="inlineStr">
        <is>
          <t>prepositus nucleus</t>
        </is>
      </c>
      <c r="D7485" t="inlineStr">
        <is>
          <t>&lt;http://purl.obolibrary.org/obo/HBA_9639&gt;</t>
        </is>
      </c>
    </row>
    <row r="7486">
      <c r="A7486">
        <f>HYPERLINK("https://www.ebi.ac.uk/ols/ontologies/uberon/terms?iri=http://purl.obolibrary.org/obo/UBERON_0010314","structure with developmental contribution from neural crest")</f>
        <v/>
      </c>
      <c r="B7486" t="inlineStr">
        <is>
          <t>&lt;http://purl.obolibrary.org/obo/UBERON_0010314&gt;</t>
        </is>
      </c>
      <c r="C7486" t="inlineStr">
        <is>
          <t>prepositus nucleus, left</t>
        </is>
      </c>
      <c r="D7486" t="inlineStr">
        <is>
          <t>&lt;http://purl.obolibrary.org/obo/HBA_9640&gt;</t>
        </is>
      </c>
    </row>
    <row r="7487">
      <c r="A7487">
        <f>HYPERLINK("https://www.ebi.ac.uk/ols/ontologies/uberon/terms?iri=http://purl.obolibrary.org/obo/UBERON_0010314","structure with developmental contribution from neural crest")</f>
        <v/>
      </c>
      <c r="B7487" t="inlineStr">
        <is>
          <t>&lt;http://purl.obolibrary.org/obo/UBERON_0010314&gt;</t>
        </is>
      </c>
      <c r="C7487" t="inlineStr">
        <is>
          <t>prepositus nucleus, right</t>
        </is>
      </c>
      <c r="D7487" t="inlineStr">
        <is>
          <t>&lt;http://purl.obolibrary.org/obo/HBA_9641&gt;</t>
        </is>
      </c>
    </row>
    <row r="7488">
      <c r="A7488">
        <f>HYPERLINK("https://www.ebi.ac.uk/ols/ontologies/uberon/terms?iri=http://purl.obolibrary.org/obo/UBERON_0010314","structure with developmental contribution from neural crest")</f>
        <v/>
      </c>
      <c r="B7488" t="inlineStr">
        <is>
          <t>&lt;http://purl.obolibrary.org/obo/UBERON_0010314&gt;</t>
        </is>
      </c>
      <c r="C7488" t="inlineStr">
        <is>
          <t>nucleus raphe magnus</t>
        </is>
      </c>
      <c r="D7488" t="inlineStr">
        <is>
          <t>&lt;http://purl.obolibrary.org/obo/HBA_9643&gt;</t>
        </is>
      </c>
    </row>
    <row r="7489">
      <c r="A7489">
        <f>HYPERLINK("https://www.ebi.ac.uk/ols/ontologies/uberon/terms?iri=http://purl.obolibrary.org/obo/UBERON_0010314","structure with developmental contribution from neural crest")</f>
        <v/>
      </c>
      <c r="B7489" t="inlineStr">
        <is>
          <t>&lt;http://purl.obolibrary.org/obo/UBERON_0010314&gt;</t>
        </is>
      </c>
      <c r="C7489" t="inlineStr">
        <is>
          <t>nucleus raphe magnus, left</t>
        </is>
      </c>
      <c r="D7489" t="inlineStr">
        <is>
          <t>&lt;http://purl.obolibrary.org/obo/HBA_9644&gt;</t>
        </is>
      </c>
    </row>
    <row r="7490">
      <c r="A7490">
        <f>HYPERLINK("https://www.ebi.ac.uk/ols/ontologies/uberon/terms?iri=http://purl.obolibrary.org/obo/UBERON_0010314","structure with developmental contribution from neural crest")</f>
        <v/>
      </c>
      <c r="B7490" t="inlineStr">
        <is>
          <t>&lt;http://purl.obolibrary.org/obo/UBERON_0010314&gt;</t>
        </is>
      </c>
      <c r="C7490" t="inlineStr">
        <is>
          <t>nucleus raphe magnus, right</t>
        </is>
      </c>
      <c r="D7490" t="inlineStr">
        <is>
          <t>&lt;http://purl.obolibrary.org/obo/HBA_9645&gt;</t>
        </is>
      </c>
    </row>
    <row r="7491">
      <c r="A7491">
        <f>HYPERLINK("https://www.ebi.ac.uk/ols/ontologies/uberon/terms?iri=http://purl.obolibrary.org/obo/UBERON_0010314","structure with developmental contribution from neural crest")</f>
        <v/>
      </c>
      <c r="B7491" t="inlineStr">
        <is>
          <t>&lt;http://purl.obolibrary.org/obo/UBERON_0010314&gt;</t>
        </is>
      </c>
      <c r="C7491" t="inlineStr">
        <is>
          <t>nucleus raphe obscurus</t>
        </is>
      </c>
      <c r="D7491" t="inlineStr">
        <is>
          <t>&lt;http://purl.obolibrary.org/obo/HBA_9646&gt;</t>
        </is>
      </c>
    </row>
    <row r="7492">
      <c r="A7492">
        <f>HYPERLINK("https://www.ebi.ac.uk/ols/ontologies/uberon/terms?iri=http://purl.obolibrary.org/obo/UBERON_0010314","structure with developmental contribution from neural crest")</f>
        <v/>
      </c>
      <c r="B7492" t="inlineStr">
        <is>
          <t>&lt;http://purl.obolibrary.org/obo/UBERON_0010314&gt;</t>
        </is>
      </c>
      <c r="C7492" t="inlineStr">
        <is>
          <t>nucleus raphe obscurus, left</t>
        </is>
      </c>
      <c r="D7492" t="inlineStr">
        <is>
          <t>&lt;http://purl.obolibrary.org/obo/HBA_9647&gt;</t>
        </is>
      </c>
    </row>
    <row r="7493">
      <c r="A7493">
        <f>HYPERLINK("https://www.ebi.ac.uk/ols/ontologies/uberon/terms?iri=http://purl.obolibrary.org/obo/UBERON_0010314","structure with developmental contribution from neural crest")</f>
        <v/>
      </c>
      <c r="B7493" t="inlineStr">
        <is>
          <t>&lt;http://purl.obolibrary.org/obo/UBERON_0010314&gt;</t>
        </is>
      </c>
      <c r="C7493" t="inlineStr">
        <is>
          <t>nucleus raphe obscurus, right</t>
        </is>
      </c>
      <c r="D7493" t="inlineStr">
        <is>
          <t>&lt;http://purl.obolibrary.org/obo/HBA_9648&gt;</t>
        </is>
      </c>
    </row>
    <row r="7494">
      <c r="A7494">
        <f>HYPERLINK("https://www.ebi.ac.uk/ols/ontologies/uberon/terms?iri=http://purl.obolibrary.org/obo/UBERON_0010314","structure with developmental contribution from neural crest")</f>
        <v/>
      </c>
      <c r="B7494" t="inlineStr">
        <is>
          <t>&lt;http://purl.obolibrary.org/obo/UBERON_0010314&gt;</t>
        </is>
      </c>
      <c r="C7494" t="inlineStr">
        <is>
          <t>nucleus raphe pallidus</t>
        </is>
      </c>
      <c r="D7494" t="inlineStr">
        <is>
          <t>&lt;http://purl.obolibrary.org/obo/HBA_9649&gt;</t>
        </is>
      </c>
    </row>
    <row r="7495">
      <c r="A7495">
        <f>HYPERLINK("https://www.ebi.ac.uk/ols/ontologies/uberon/terms?iri=http://purl.obolibrary.org/obo/UBERON_0010314","structure with developmental contribution from neural crest")</f>
        <v/>
      </c>
      <c r="B7495" t="inlineStr">
        <is>
          <t>&lt;http://purl.obolibrary.org/obo/UBERON_0010314&gt;</t>
        </is>
      </c>
      <c r="C7495" t="inlineStr">
        <is>
          <t>retroambiguus nucleus</t>
        </is>
      </c>
      <c r="D7495" t="inlineStr">
        <is>
          <t>&lt;http://purl.obolibrary.org/obo/HBA_9650&gt;</t>
        </is>
      </c>
    </row>
    <row r="7496">
      <c r="A7496">
        <f>HYPERLINK("https://www.ebi.ac.uk/ols/ontologies/uberon/terms?iri=http://purl.obolibrary.org/obo/UBERON_0010314","structure with developmental contribution from neural crest")</f>
        <v/>
      </c>
      <c r="B7496" t="inlineStr">
        <is>
          <t>&lt;http://purl.obolibrary.org/obo/UBERON_0010314&gt;</t>
        </is>
      </c>
      <c r="C7496" t="inlineStr">
        <is>
          <t>retroambiguus nucleus, left</t>
        </is>
      </c>
      <c r="D7496" t="inlineStr">
        <is>
          <t>&lt;http://purl.obolibrary.org/obo/HBA_9651&gt;</t>
        </is>
      </c>
    </row>
    <row r="7497">
      <c r="A7497">
        <f>HYPERLINK("https://www.ebi.ac.uk/ols/ontologies/uberon/terms?iri=http://purl.obolibrary.org/obo/UBERON_0010314","structure with developmental contribution from neural crest")</f>
        <v/>
      </c>
      <c r="B7497" t="inlineStr">
        <is>
          <t>&lt;http://purl.obolibrary.org/obo/UBERON_0010314&gt;</t>
        </is>
      </c>
      <c r="C7497" t="inlineStr">
        <is>
          <t>retroambiguus nucleus, right</t>
        </is>
      </c>
      <c r="D7497" t="inlineStr">
        <is>
          <t>&lt;http://purl.obolibrary.org/obo/HBA_9652&gt;</t>
        </is>
      </c>
    </row>
    <row r="7498">
      <c r="A7498">
        <f>HYPERLINK("https://www.ebi.ac.uk/ols/ontologies/uberon/terms?iri=http://purl.obolibrary.org/obo/UBERON_0010314","structure with developmental contribution from neural crest")</f>
        <v/>
      </c>
      <c r="B7498" t="inlineStr">
        <is>
          <t>&lt;http://purl.obolibrary.org/obo/UBERON_0010314&gt;</t>
        </is>
      </c>
      <c r="C7498" t="inlineStr">
        <is>
          <t>solitary nucleus</t>
        </is>
      </c>
      <c r="D7498" t="inlineStr">
        <is>
          <t>&lt;http://purl.obolibrary.org/obo/HBA_9653&gt;</t>
        </is>
      </c>
    </row>
    <row r="7499">
      <c r="A7499">
        <f>HYPERLINK("https://www.ebi.ac.uk/ols/ontologies/uberon/terms?iri=http://purl.obolibrary.org/obo/UBERON_0010314","structure with developmental contribution from neural crest")</f>
        <v/>
      </c>
      <c r="B7499" t="inlineStr">
        <is>
          <t>&lt;http://purl.obolibrary.org/obo/UBERON_0010314&gt;</t>
        </is>
      </c>
      <c r="C7499" t="inlineStr">
        <is>
          <t>solitary nucleus, left</t>
        </is>
      </c>
      <c r="D7499" t="inlineStr">
        <is>
          <t>&lt;http://purl.obolibrary.org/obo/HBA_9654&gt;</t>
        </is>
      </c>
    </row>
    <row r="7500">
      <c r="A7500">
        <f>HYPERLINK("https://www.ebi.ac.uk/ols/ontologies/uberon/terms?iri=http://purl.obolibrary.org/obo/UBERON_0010314","structure with developmental contribution from neural crest")</f>
        <v/>
      </c>
      <c r="B7500" t="inlineStr">
        <is>
          <t>&lt;http://purl.obolibrary.org/obo/UBERON_0010314&gt;</t>
        </is>
      </c>
      <c r="C7500" t="inlineStr">
        <is>
          <t>solitary nucleus, left, commissural subnucleus</t>
        </is>
      </c>
      <c r="D7500" t="inlineStr">
        <is>
          <t>&lt;http://purl.obolibrary.org/obo/HBA_9655&gt;</t>
        </is>
      </c>
    </row>
    <row r="7501">
      <c r="A7501">
        <f>HYPERLINK("https://www.ebi.ac.uk/ols/ontologies/uberon/terms?iri=http://purl.obolibrary.org/obo/UBERON_0010314","structure with developmental contribution from neural crest")</f>
        <v/>
      </c>
      <c r="B7501" t="inlineStr">
        <is>
          <t>&lt;http://purl.obolibrary.org/obo/UBERON_0010314&gt;</t>
        </is>
      </c>
      <c r="C7501" t="inlineStr">
        <is>
          <t>solitary nucleus, left, dorsal subnucleus</t>
        </is>
      </c>
      <c r="D7501" t="inlineStr">
        <is>
          <t>&lt;http://purl.obolibrary.org/obo/HBA_9656&gt;</t>
        </is>
      </c>
    </row>
    <row r="7502">
      <c r="A7502">
        <f>HYPERLINK("https://www.ebi.ac.uk/ols/ontologies/uberon/terms?iri=http://purl.obolibrary.org/obo/UBERON_0010314","structure with developmental contribution from neural crest")</f>
        <v/>
      </c>
      <c r="B7502" t="inlineStr">
        <is>
          <t>&lt;http://purl.obolibrary.org/obo/UBERON_0010314&gt;</t>
        </is>
      </c>
      <c r="C7502" t="inlineStr">
        <is>
          <t>solitary nucleus, left, dorsolateral subnucleus</t>
        </is>
      </c>
      <c r="D7502" t="inlineStr">
        <is>
          <t>&lt;http://purl.obolibrary.org/obo/HBA_9657&gt;</t>
        </is>
      </c>
    </row>
    <row r="7503">
      <c r="A7503">
        <f>HYPERLINK("https://www.ebi.ac.uk/ols/ontologies/uberon/terms?iri=http://purl.obolibrary.org/obo/UBERON_0010314","structure with developmental contribution from neural crest")</f>
        <v/>
      </c>
      <c r="B7503" t="inlineStr">
        <is>
          <t>&lt;http://purl.obolibrary.org/obo/UBERON_0010314&gt;</t>
        </is>
      </c>
      <c r="C7503" t="inlineStr">
        <is>
          <t>solitary nucleus, left, gelantinosus subnucleus</t>
        </is>
      </c>
      <c r="D7503" t="inlineStr">
        <is>
          <t>&lt;http://purl.obolibrary.org/obo/HBA_9658&gt;</t>
        </is>
      </c>
    </row>
    <row r="7504">
      <c r="A7504">
        <f>HYPERLINK("https://www.ebi.ac.uk/ols/ontologies/uberon/terms?iri=http://purl.obolibrary.org/obo/UBERON_0010314","structure with developmental contribution from neural crest")</f>
        <v/>
      </c>
      <c r="B7504" t="inlineStr">
        <is>
          <t>&lt;http://purl.obolibrary.org/obo/UBERON_0010314&gt;</t>
        </is>
      </c>
      <c r="C7504" t="inlineStr">
        <is>
          <t>solitary nucleus, left, interstitial subnucleus</t>
        </is>
      </c>
      <c r="D7504" t="inlineStr">
        <is>
          <t>&lt;http://purl.obolibrary.org/obo/HBA_9659&gt;</t>
        </is>
      </c>
    </row>
    <row r="7505">
      <c r="A7505">
        <f>HYPERLINK("https://www.ebi.ac.uk/ols/ontologies/uberon/terms?iri=http://purl.obolibrary.org/obo/UBERON_0010314","structure with developmental contribution from neural crest")</f>
        <v/>
      </c>
      <c r="B7505" t="inlineStr">
        <is>
          <t>&lt;http://purl.obolibrary.org/obo/UBERON_0010314&gt;</t>
        </is>
      </c>
      <c r="C7505" t="inlineStr">
        <is>
          <t>solitary nucleus, left, intermediate subnucleus</t>
        </is>
      </c>
      <c r="D7505" t="inlineStr">
        <is>
          <t>&lt;http://purl.obolibrary.org/obo/HBA_9660&gt;</t>
        </is>
      </c>
    </row>
    <row r="7506">
      <c r="A7506">
        <f>HYPERLINK("https://www.ebi.ac.uk/ols/ontologies/uberon/terms?iri=http://purl.obolibrary.org/obo/UBERON_0010314","structure with developmental contribution from neural crest")</f>
        <v/>
      </c>
      <c r="B7506" t="inlineStr">
        <is>
          <t>&lt;http://purl.obolibrary.org/obo/UBERON_0010314&gt;</t>
        </is>
      </c>
      <c r="C7506" t="inlineStr">
        <is>
          <t>solitary nucleus, left, paracommissural part</t>
        </is>
      </c>
      <c r="D7506" t="inlineStr">
        <is>
          <t>&lt;http://purl.obolibrary.org/obo/HBA_9662&gt;</t>
        </is>
      </c>
    </row>
    <row r="7507">
      <c r="A7507">
        <f>HYPERLINK("https://www.ebi.ac.uk/ols/ontologies/uberon/terms?iri=http://purl.obolibrary.org/obo/UBERON_0010314","structure with developmental contribution from neural crest")</f>
        <v/>
      </c>
      <c r="B7507" t="inlineStr">
        <is>
          <t>&lt;http://purl.obolibrary.org/obo/UBERON_0010314&gt;</t>
        </is>
      </c>
      <c r="C7507" t="inlineStr">
        <is>
          <t>solitary nucleus, left, ventral subnucleus</t>
        </is>
      </c>
      <c r="D7507" t="inlineStr">
        <is>
          <t>&lt;http://purl.obolibrary.org/obo/HBA_9663&gt;</t>
        </is>
      </c>
    </row>
    <row r="7508">
      <c r="A7508">
        <f>HYPERLINK("https://www.ebi.ac.uk/ols/ontologies/uberon/terms?iri=http://purl.obolibrary.org/obo/UBERON_0010314","structure with developmental contribution from neural crest")</f>
        <v/>
      </c>
      <c r="B7508" t="inlineStr">
        <is>
          <t>&lt;http://purl.obolibrary.org/obo/UBERON_0010314&gt;</t>
        </is>
      </c>
      <c r="C7508" t="inlineStr">
        <is>
          <t>solitary nucleus, right</t>
        </is>
      </c>
      <c r="D7508" t="inlineStr">
        <is>
          <t>&lt;http://purl.obolibrary.org/obo/HBA_9665&gt;</t>
        </is>
      </c>
    </row>
    <row r="7509">
      <c r="A7509">
        <f>HYPERLINK("https://www.ebi.ac.uk/ols/ontologies/uberon/terms?iri=http://purl.obolibrary.org/obo/UBERON_0010314","structure with developmental contribution from neural crest")</f>
        <v/>
      </c>
      <c r="B7509" t="inlineStr">
        <is>
          <t>&lt;http://purl.obolibrary.org/obo/UBERON_0010314&gt;</t>
        </is>
      </c>
      <c r="C7509" t="inlineStr">
        <is>
          <t>solitary nucleus, right, commissural subnucleus</t>
        </is>
      </c>
      <c r="D7509" t="inlineStr">
        <is>
          <t>&lt;http://purl.obolibrary.org/obo/HBA_9666&gt;</t>
        </is>
      </c>
    </row>
    <row r="7510">
      <c r="A7510">
        <f>HYPERLINK("https://www.ebi.ac.uk/ols/ontologies/uberon/terms?iri=http://purl.obolibrary.org/obo/UBERON_0010314","structure with developmental contribution from neural crest")</f>
        <v/>
      </c>
      <c r="B7510" t="inlineStr">
        <is>
          <t>&lt;http://purl.obolibrary.org/obo/UBERON_0010314&gt;</t>
        </is>
      </c>
      <c r="C7510" t="inlineStr">
        <is>
          <t>solitary nucleus, right, dorsal subnucleus</t>
        </is>
      </c>
      <c r="D7510" t="inlineStr">
        <is>
          <t>&lt;http://purl.obolibrary.org/obo/HBA_9667&gt;</t>
        </is>
      </c>
    </row>
    <row r="7511">
      <c r="A7511">
        <f>HYPERLINK("https://www.ebi.ac.uk/ols/ontologies/uberon/terms?iri=http://purl.obolibrary.org/obo/UBERON_0010314","structure with developmental contribution from neural crest")</f>
        <v/>
      </c>
      <c r="B7511" t="inlineStr">
        <is>
          <t>&lt;http://purl.obolibrary.org/obo/UBERON_0010314&gt;</t>
        </is>
      </c>
      <c r="C7511" t="inlineStr">
        <is>
          <t>solitary nucleus, right, dorsolateral subnucleus</t>
        </is>
      </c>
      <c r="D7511" t="inlineStr">
        <is>
          <t>&lt;http://purl.obolibrary.org/obo/HBA_9668&gt;</t>
        </is>
      </c>
    </row>
    <row r="7512">
      <c r="A7512">
        <f>HYPERLINK("https://www.ebi.ac.uk/ols/ontologies/uberon/terms?iri=http://purl.obolibrary.org/obo/UBERON_0010314","structure with developmental contribution from neural crest")</f>
        <v/>
      </c>
      <c r="B7512" t="inlineStr">
        <is>
          <t>&lt;http://purl.obolibrary.org/obo/UBERON_0010314&gt;</t>
        </is>
      </c>
      <c r="C7512" t="inlineStr">
        <is>
          <t>solitary nucleus, right, gelantinosus subnucleus</t>
        </is>
      </c>
      <c r="D7512" t="inlineStr">
        <is>
          <t>&lt;http://purl.obolibrary.org/obo/HBA_9669&gt;</t>
        </is>
      </c>
    </row>
    <row r="7513">
      <c r="A7513">
        <f>HYPERLINK("https://www.ebi.ac.uk/ols/ontologies/uberon/terms?iri=http://purl.obolibrary.org/obo/UBERON_0010314","structure with developmental contribution from neural crest")</f>
        <v/>
      </c>
      <c r="B7513" t="inlineStr">
        <is>
          <t>&lt;http://purl.obolibrary.org/obo/UBERON_0010314&gt;</t>
        </is>
      </c>
      <c r="C7513" t="inlineStr">
        <is>
          <t>solitary nucleus, right, interstitial subnucleus</t>
        </is>
      </c>
      <c r="D7513" t="inlineStr">
        <is>
          <t>&lt;http://purl.obolibrary.org/obo/HBA_9670&gt;</t>
        </is>
      </c>
    </row>
    <row r="7514">
      <c r="A7514">
        <f>HYPERLINK("https://www.ebi.ac.uk/ols/ontologies/uberon/terms?iri=http://purl.obolibrary.org/obo/UBERON_0010314","structure with developmental contribution from neural crest")</f>
        <v/>
      </c>
      <c r="B7514" t="inlineStr">
        <is>
          <t>&lt;http://purl.obolibrary.org/obo/UBERON_0010314&gt;</t>
        </is>
      </c>
      <c r="C7514" t="inlineStr">
        <is>
          <t>solitary nucleus, right, intermediate subnucleus</t>
        </is>
      </c>
      <c r="D7514" t="inlineStr">
        <is>
          <t>&lt;http://purl.obolibrary.org/obo/HBA_9671&gt;</t>
        </is>
      </c>
    </row>
    <row r="7515">
      <c r="A7515">
        <f>HYPERLINK("https://www.ebi.ac.uk/ols/ontologies/uberon/terms?iri=http://purl.obolibrary.org/obo/UBERON_0010314","structure with developmental contribution from neural crest")</f>
        <v/>
      </c>
      <c r="B7515" t="inlineStr">
        <is>
          <t>&lt;http://purl.obolibrary.org/obo/UBERON_0010314&gt;</t>
        </is>
      </c>
      <c r="C7515" t="inlineStr">
        <is>
          <t>solitary nucleus, right, meidal subnucleus</t>
        </is>
      </c>
      <c r="D7515" t="inlineStr">
        <is>
          <t>&lt;http://purl.obolibrary.org/obo/HBA_9672&gt;</t>
        </is>
      </c>
    </row>
    <row r="7516">
      <c r="A7516">
        <f>HYPERLINK("https://www.ebi.ac.uk/ols/ontologies/uberon/terms?iri=http://purl.obolibrary.org/obo/UBERON_0010314","structure with developmental contribution from neural crest")</f>
        <v/>
      </c>
      <c r="B7516" t="inlineStr">
        <is>
          <t>&lt;http://purl.obolibrary.org/obo/UBERON_0010314&gt;</t>
        </is>
      </c>
      <c r="C7516" t="inlineStr">
        <is>
          <t>solitary nucleus, right, paracommissural part</t>
        </is>
      </c>
      <c r="D7516" t="inlineStr">
        <is>
          <t>&lt;http://purl.obolibrary.org/obo/HBA_9673&gt;</t>
        </is>
      </c>
    </row>
    <row r="7517">
      <c r="A7517">
        <f>HYPERLINK("https://www.ebi.ac.uk/ols/ontologies/uberon/terms?iri=http://purl.obolibrary.org/obo/UBERON_0010314","structure with developmental contribution from neural crest")</f>
        <v/>
      </c>
      <c r="B7517" t="inlineStr">
        <is>
          <t>&lt;http://purl.obolibrary.org/obo/UBERON_0010314&gt;</t>
        </is>
      </c>
      <c r="C7517" t="inlineStr">
        <is>
          <t>solitary nucleus, right, ventral subnucleus</t>
        </is>
      </c>
      <c r="D7517" t="inlineStr">
        <is>
          <t>&lt;http://purl.obolibrary.org/obo/HBA_9674&gt;</t>
        </is>
      </c>
    </row>
    <row r="7518">
      <c r="A7518">
        <f>HYPERLINK("https://www.ebi.ac.uk/ols/ontologies/uberon/terms?iri=http://purl.obolibrary.org/obo/UBERON_0010314","structure with developmental contribution from neural crest")</f>
        <v/>
      </c>
      <c r="B7518" t="inlineStr">
        <is>
          <t>&lt;http://purl.obolibrary.org/obo/UBERON_0010314&gt;</t>
        </is>
      </c>
      <c r="C7518" t="inlineStr">
        <is>
          <t>ventrolateral subnucleus of solitary tract, right</t>
        </is>
      </c>
      <c r="D7518" t="inlineStr">
        <is>
          <t>&lt;http://purl.obolibrary.org/obo/HBA_9675&gt;</t>
        </is>
      </c>
    </row>
    <row r="7519">
      <c r="A7519">
        <f>HYPERLINK("https://www.ebi.ac.uk/ols/ontologies/uberon/terms?iri=http://purl.obolibrary.org/obo/UBERON_0010314","structure with developmental contribution from neural crest")</f>
        <v/>
      </c>
      <c r="B7519" t="inlineStr">
        <is>
          <t>&lt;http://purl.obolibrary.org/obo/UBERON_0010314&gt;</t>
        </is>
      </c>
      <c r="C7519" t="inlineStr">
        <is>
          <t>spinal trigeminal nucleus</t>
        </is>
      </c>
      <c r="D7519" t="inlineStr">
        <is>
          <t>&lt;http://purl.obolibrary.org/obo/HBA_9676&gt;</t>
        </is>
      </c>
    </row>
    <row r="7520">
      <c r="A7520">
        <f>HYPERLINK("https://www.ebi.ac.uk/ols/ontologies/uberon/terms?iri=http://purl.obolibrary.org/obo/UBERON_0010314","structure with developmental contribution from neural crest")</f>
        <v/>
      </c>
      <c r="B7520" t="inlineStr">
        <is>
          <t>&lt;http://purl.obolibrary.org/obo/UBERON_0010314&gt;</t>
        </is>
      </c>
      <c r="C7520" t="inlineStr">
        <is>
          <t>spinal trigeminal nucleus, left</t>
        </is>
      </c>
      <c r="D7520" t="inlineStr">
        <is>
          <t>&lt;http://purl.obolibrary.org/obo/HBA_9677&gt;</t>
        </is>
      </c>
    </row>
    <row r="7521">
      <c r="A7521">
        <f>HYPERLINK("https://www.ebi.ac.uk/ols/ontologies/uberon/terms?iri=http://purl.obolibrary.org/obo/UBERON_0010314","structure with developmental contribution from neural crest")</f>
        <v/>
      </c>
      <c r="B7521" t="inlineStr">
        <is>
          <t>&lt;http://purl.obolibrary.org/obo/UBERON_0010314&gt;</t>
        </is>
      </c>
      <c r="C7521" t="inlineStr">
        <is>
          <t>caudal spinal trigeminal nucleus, left</t>
        </is>
      </c>
      <c r="D7521" t="inlineStr">
        <is>
          <t>&lt;http://purl.obolibrary.org/obo/HBA_9680&gt;</t>
        </is>
      </c>
    </row>
    <row r="7522">
      <c r="A7522">
        <f>HYPERLINK("https://www.ebi.ac.uk/ols/ontologies/uberon/terms?iri=http://purl.obolibrary.org/obo/UBERON_0010314","structure with developmental contribution from neural crest")</f>
        <v/>
      </c>
      <c r="B7522" t="inlineStr">
        <is>
          <t>&lt;http://purl.obolibrary.org/obo/UBERON_0010314&gt;</t>
        </is>
      </c>
      <c r="C7522" t="inlineStr">
        <is>
          <t>caudal spinal trigeminal nucleus, left, gelatenous part</t>
        </is>
      </c>
      <c r="D7522" t="inlineStr">
        <is>
          <t>&lt;http://purl.obolibrary.org/obo/HBA_9681&gt;</t>
        </is>
      </c>
    </row>
    <row r="7523">
      <c r="A7523">
        <f>HYPERLINK("https://www.ebi.ac.uk/ols/ontologies/uberon/terms?iri=http://purl.obolibrary.org/obo/UBERON_0010314","structure with developmental contribution from neural crest")</f>
        <v/>
      </c>
      <c r="B7523" t="inlineStr">
        <is>
          <t>&lt;http://purl.obolibrary.org/obo/UBERON_0010314&gt;</t>
        </is>
      </c>
      <c r="C7523" t="inlineStr">
        <is>
          <t>caudal spinal trigeminal nucleus, left, magnocellular part</t>
        </is>
      </c>
      <c r="D7523" t="inlineStr">
        <is>
          <t>&lt;http://purl.obolibrary.org/obo/HBA_9682&gt;</t>
        </is>
      </c>
    </row>
    <row r="7524">
      <c r="A7524">
        <f>HYPERLINK("https://www.ebi.ac.uk/ols/ontologies/uberon/terms?iri=http://purl.obolibrary.org/obo/UBERON_0010314","structure with developmental contribution from neural crest")</f>
        <v/>
      </c>
      <c r="B7524" t="inlineStr">
        <is>
          <t>&lt;http://purl.obolibrary.org/obo/UBERON_0010314&gt;</t>
        </is>
      </c>
      <c r="C7524" t="inlineStr">
        <is>
          <t>caudal spinal trigeminal nucleus, left, zonal part</t>
        </is>
      </c>
      <c r="D7524" t="inlineStr">
        <is>
          <t>&lt;http://purl.obolibrary.org/obo/HBA_9683&gt;</t>
        </is>
      </c>
    </row>
    <row r="7525">
      <c r="A7525">
        <f>HYPERLINK("https://www.ebi.ac.uk/ols/ontologies/uberon/terms?iri=http://purl.obolibrary.org/obo/UBERON_0010314","structure with developmental contribution from neural crest")</f>
        <v/>
      </c>
      <c r="B7525" t="inlineStr">
        <is>
          <t>&lt;http://purl.obolibrary.org/obo/UBERON_0010314&gt;</t>
        </is>
      </c>
      <c r="C7525" t="inlineStr">
        <is>
          <t>spinal trigeminal nucleus, right</t>
        </is>
      </c>
      <c r="D7525" t="inlineStr">
        <is>
          <t>&lt;http://purl.obolibrary.org/obo/HBA_9684&gt;</t>
        </is>
      </c>
    </row>
    <row r="7526">
      <c r="A7526">
        <f>HYPERLINK("https://www.ebi.ac.uk/ols/ontologies/uberon/terms?iri=http://purl.obolibrary.org/obo/UBERON_0010314","structure with developmental contribution from neural crest")</f>
        <v/>
      </c>
      <c r="B7526" t="inlineStr">
        <is>
          <t>&lt;http://purl.obolibrary.org/obo/UBERON_0010314&gt;</t>
        </is>
      </c>
      <c r="C7526" t="inlineStr">
        <is>
          <t>interpolar part of spinal trigeminal nucleus, right</t>
        </is>
      </c>
      <c r="D7526" t="inlineStr">
        <is>
          <t>&lt;http://purl.obolibrary.org/obo/HBA_9685&gt;</t>
        </is>
      </c>
    </row>
    <row r="7527">
      <c r="A7527">
        <f>HYPERLINK("https://www.ebi.ac.uk/ols/ontologies/uberon/terms?iri=http://purl.obolibrary.org/obo/UBERON_0010314","structure with developmental contribution from neural crest")</f>
        <v/>
      </c>
      <c r="B7527" t="inlineStr">
        <is>
          <t>&lt;http://purl.obolibrary.org/obo/UBERON_0010314&gt;</t>
        </is>
      </c>
      <c r="C7527" t="inlineStr">
        <is>
          <t>oral part of spinal trigeminal nucleus, right</t>
        </is>
      </c>
      <c r="D7527" t="inlineStr">
        <is>
          <t>&lt;http://purl.obolibrary.org/obo/HBA_9686&gt;</t>
        </is>
      </c>
    </row>
    <row r="7528">
      <c r="A7528">
        <f>HYPERLINK("https://www.ebi.ac.uk/ols/ontologies/uberon/terms?iri=http://purl.obolibrary.org/obo/UBERON_0010314","structure with developmental contribution from neural crest")</f>
        <v/>
      </c>
      <c r="B7528" t="inlineStr">
        <is>
          <t>&lt;http://purl.obolibrary.org/obo/UBERON_0010314&gt;</t>
        </is>
      </c>
      <c r="C7528" t="inlineStr">
        <is>
          <t>caudal spinal trigeminal nucleus, right</t>
        </is>
      </c>
      <c r="D7528" t="inlineStr">
        <is>
          <t>&lt;http://purl.obolibrary.org/obo/HBA_9687&gt;</t>
        </is>
      </c>
    </row>
    <row r="7529">
      <c r="A7529">
        <f>HYPERLINK("https://www.ebi.ac.uk/ols/ontologies/uberon/terms?iri=http://purl.obolibrary.org/obo/UBERON_0010314","structure with developmental contribution from neural crest")</f>
        <v/>
      </c>
      <c r="B7529" t="inlineStr">
        <is>
          <t>&lt;http://purl.obolibrary.org/obo/UBERON_0010314&gt;</t>
        </is>
      </c>
      <c r="C7529" t="inlineStr">
        <is>
          <t>caudal spinal trigeminal nucleus, right, gelatenous part</t>
        </is>
      </c>
      <c r="D7529" t="inlineStr">
        <is>
          <t>&lt;http://purl.obolibrary.org/obo/HBA_9688&gt;</t>
        </is>
      </c>
    </row>
    <row r="7530">
      <c r="A7530">
        <f>HYPERLINK("https://www.ebi.ac.uk/ols/ontologies/uberon/terms?iri=http://purl.obolibrary.org/obo/UBERON_0010314","structure with developmental contribution from neural crest")</f>
        <v/>
      </c>
      <c r="B7530" t="inlineStr">
        <is>
          <t>&lt;http://purl.obolibrary.org/obo/UBERON_0010314&gt;</t>
        </is>
      </c>
      <c r="C7530" t="inlineStr">
        <is>
          <t>caudal spinal trigeminal nucleus, right, magnocellular part</t>
        </is>
      </c>
      <c r="D7530" t="inlineStr">
        <is>
          <t>&lt;http://purl.obolibrary.org/obo/HBA_9689&gt;</t>
        </is>
      </c>
    </row>
    <row r="7531">
      <c r="A7531">
        <f>HYPERLINK("https://www.ebi.ac.uk/ols/ontologies/uberon/terms?iri=http://purl.obolibrary.org/obo/UBERON_0010314","structure with developmental contribution from neural crest")</f>
        <v/>
      </c>
      <c r="B7531" t="inlineStr">
        <is>
          <t>&lt;http://purl.obolibrary.org/obo/UBERON_0010314&gt;</t>
        </is>
      </c>
      <c r="C7531" t="inlineStr">
        <is>
          <t>caudal spinal trigeminal nucleus, right, zonal part</t>
        </is>
      </c>
      <c r="D7531" t="inlineStr">
        <is>
          <t>&lt;http://purl.obolibrary.org/obo/HBA_9690&gt;</t>
        </is>
      </c>
    </row>
    <row r="7532">
      <c r="A7532">
        <f>HYPERLINK("https://www.ebi.ac.uk/ols/ontologies/uberon/terms?iri=http://purl.obolibrary.org/obo/UBERON_0010314","structure with developmental contribution from neural crest")</f>
        <v/>
      </c>
      <c r="B7532" t="inlineStr">
        <is>
          <t>&lt;http://purl.obolibrary.org/obo/UBERON_0010314&gt;</t>
        </is>
      </c>
      <c r="C7532" t="inlineStr">
        <is>
          <t>suprageniculate nucleus of the medulla</t>
        </is>
      </c>
      <c r="D7532" t="inlineStr">
        <is>
          <t>&lt;http://purl.obolibrary.org/obo/HBA_9691&gt;</t>
        </is>
      </c>
    </row>
    <row r="7533">
      <c r="A7533">
        <f>HYPERLINK("https://www.ebi.ac.uk/ols/ontologies/uberon/terms?iri=http://purl.obolibrary.org/obo/UBERON_0010314","structure with developmental contribution from neural crest")</f>
        <v/>
      </c>
      <c r="B7533" t="inlineStr">
        <is>
          <t>&lt;http://purl.obolibrary.org/obo/UBERON_0010314&gt;</t>
        </is>
      </c>
      <c r="C7533" t="inlineStr">
        <is>
          <t>suprageniculate nucleus of the medulla, left</t>
        </is>
      </c>
      <c r="D7533" t="inlineStr">
        <is>
          <t>&lt;http://purl.obolibrary.org/obo/HBA_9692&gt;</t>
        </is>
      </c>
    </row>
    <row r="7534">
      <c r="A7534">
        <f>HYPERLINK("https://www.ebi.ac.uk/ols/ontologies/uberon/terms?iri=http://purl.obolibrary.org/obo/UBERON_0010314","structure with developmental contribution from neural crest")</f>
        <v/>
      </c>
      <c r="B7534" t="inlineStr">
        <is>
          <t>&lt;http://purl.obolibrary.org/obo/UBERON_0010314&gt;</t>
        </is>
      </c>
      <c r="C7534" t="inlineStr">
        <is>
          <t>suprageniculate nucleus of the medulla, right</t>
        </is>
      </c>
      <c r="D7534" t="inlineStr">
        <is>
          <t>&lt;http://purl.obolibrary.org/obo/HBA_9693&gt;</t>
        </is>
      </c>
    </row>
    <row r="7535">
      <c r="A7535">
        <f>HYPERLINK("https://www.ebi.ac.uk/ols/ontologies/uberon/terms?iri=http://purl.obolibrary.org/obo/UBERON_0010314","structure with developmental contribution from neural crest")</f>
        <v/>
      </c>
      <c r="B7535" t="inlineStr">
        <is>
          <t>&lt;http://purl.obolibrary.org/obo/UBERON_0010314&gt;</t>
        </is>
      </c>
      <c r="C7535" t="inlineStr">
        <is>
          <t>supraspinal nucleus</t>
        </is>
      </c>
      <c r="D7535" t="inlineStr">
        <is>
          <t>&lt;http://purl.obolibrary.org/obo/HBA_9694&gt;</t>
        </is>
      </c>
    </row>
    <row r="7536">
      <c r="A7536">
        <f>HYPERLINK("https://www.ebi.ac.uk/ols/ontologies/uberon/terms?iri=http://purl.obolibrary.org/obo/UBERON_0010314","structure with developmental contribution from neural crest")</f>
        <v/>
      </c>
      <c r="B7536" t="inlineStr">
        <is>
          <t>&lt;http://purl.obolibrary.org/obo/UBERON_0010314&gt;</t>
        </is>
      </c>
      <c r="C7536" t="inlineStr">
        <is>
          <t>supraspinal nucleus, left</t>
        </is>
      </c>
      <c r="D7536" t="inlineStr">
        <is>
          <t>&lt;http://purl.obolibrary.org/obo/HBA_9695&gt;</t>
        </is>
      </c>
    </row>
    <row r="7537">
      <c r="A7537">
        <f>HYPERLINK("https://www.ebi.ac.uk/ols/ontologies/uberon/terms?iri=http://purl.obolibrary.org/obo/UBERON_0010314","structure with developmental contribution from neural crest")</f>
        <v/>
      </c>
      <c r="B7537" t="inlineStr">
        <is>
          <t>&lt;http://purl.obolibrary.org/obo/UBERON_0010314&gt;</t>
        </is>
      </c>
      <c r="C7537" t="inlineStr">
        <is>
          <t>supraspinal nucleus, right</t>
        </is>
      </c>
      <c r="D7537" t="inlineStr">
        <is>
          <t>&lt;http://purl.obolibrary.org/obo/HBA_9696&gt;</t>
        </is>
      </c>
    </row>
    <row r="7538">
      <c r="A7538">
        <f>HYPERLINK("https://www.ebi.ac.uk/ols/ontologies/uberon/terms?iri=http://purl.obolibrary.org/obo/UBERON_0010314","structure with developmental contribution from neural crest")</f>
        <v/>
      </c>
      <c r="B7538" t="inlineStr">
        <is>
          <t>&lt;http://purl.obolibrary.org/obo/UBERON_0010314&gt;</t>
        </is>
      </c>
      <c r="C7538" t="inlineStr">
        <is>
          <t>vestibular nuclei, left</t>
        </is>
      </c>
      <c r="D7538" t="inlineStr">
        <is>
          <t>&lt;http://purl.obolibrary.org/obo/HBA_9698&gt;</t>
        </is>
      </c>
    </row>
    <row r="7539">
      <c r="A7539">
        <f>HYPERLINK("https://www.ebi.ac.uk/ols/ontologies/uberon/terms?iri=http://purl.obolibrary.org/obo/UBERON_0010314","structure with developmental contribution from neural crest")</f>
        <v/>
      </c>
      <c r="B7539" t="inlineStr">
        <is>
          <t>&lt;http://purl.obolibrary.org/obo/UBERON_0010314&gt;</t>
        </is>
      </c>
      <c r="C7539" t="inlineStr">
        <is>
          <t>lateral vestibular nucleus, left</t>
        </is>
      </c>
      <c r="D7539" t="inlineStr">
        <is>
          <t>&lt;http://purl.obolibrary.org/obo/HBA_9699&gt;</t>
        </is>
      </c>
    </row>
    <row r="7540">
      <c r="A7540">
        <f>HYPERLINK("https://www.ebi.ac.uk/ols/ontologies/uberon/terms?iri=http://purl.obolibrary.org/obo/UBERON_0010314","structure with developmental contribution from neural crest")</f>
        <v/>
      </c>
      <c r="B7540" t="inlineStr">
        <is>
          <t>&lt;http://purl.obolibrary.org/obo/UBERON_0010314&gt;</t>
        </is>
      </c>
      <c r="C7540" t="inlineStr">
        <is>
          <t>superior vestibular nucleus, left</t>
        </is>
      </c>
      <c r="D7540" t="inlineStr">
        <is>
          <t>&lt;http://purl.obolibrary.org/obo/HBA_9701&gt;</t>
        </is>
      </c>
    </row>
    <row r="7541">
      <c r="A7541">
        <f>HYPERLINK("https://www.ebi.ac.uk/ols/ontologies/uberon/terms?iri=http://purl.obolibrary.org/obo/UBERON_0010314","structure with developmental contribution from neural crest")</f>
        <v/>
      </c>
      <c r="B7541" t="inlineStr">
        <is>
          <t>&lt;http://purl.obolibrary.org/obo/UBERON_0010314&gt;</t>
        </is>
      </c>
      <c r="C7541" t="inlineStr">
        <is>
          <t>spinal vestibular nucleus, left</t>
        </is>
      </c>
      <c r="D7541" t="inlineStr">
        <is>
          <t>&lt;http://purl.obolibrary.org/obo/HBA_9702&gt;</t>
        </is>
      </c>
    </row>
    <row r="7542">
      <c r="A7542">
        <f>HYPERLINK("https://www.ebi.ac.uk/ols/ontologies/uberon/terms?iri=http://purl.obolibrary.org/obo/UBERON_0010314","structure with developmental contribution from neural crest")</f>
        <v/>
      </c>
      <c r="B7542" t="inlineStr">
        <is>
          <t>&lt;http://purl.obolibrary.org/obo/UBERON_0010314&gt;</t>
        </is>
      </c>
      <c r="C7542" t="inlineStr">
        <is>
          <t>vestibular nuclei, right</t>
        </is>
      </c>
      <c r="D7542" t="inlineStr">
        <is>
          <t>&lt;http://purl.obolibrary.org/obo/HBA_9703&gt;</t>
        </is>
      </c>
    </row>
    <row r="7543">
      <c r="A7543">
        <f>HYPERLINK("https://www.ebi.ac.uk/ols/ontologies/uberon/terms?iri=http://purl.obolibrary.org/obo/UBERON_0010314","structure with developmental contribution from neural crest")</f>
        <v/>
      </c>
      <c r="B7543" t="inlineStr">
        <is>
          <t>&lt;http://purl.obolibrary.org/obo/UBERON_0010314&gt;</t>
        </is>
      </c>
      <c r="C7543" t="inlineStr">
        <is>
          <t>lateral vestibular nucleus, right</t>
        </is>
      </c>
      <c r="D7543" t="inlineStr">
        <is>
          <t>&lt;http://purl.obolibrary.org/obo/HBA_9704&gt;</t>
        </is>
      </c>
    </row>
    <row r="7544">
      <c r="A7544">
        <f>HYPERLINK("https://www.ebi.ac.uk/ols/ontologies/uberon/terms?iri=http://purl.obolibrary.org/obo/UBERON_0010314","structure with developmental contribution from neural crest")</f>
        <v/>
      </c>
      <c r="B7544" t="inlineStr">
        <is>
          <t>&lt;http://purl.obolibrary.org/obo/UBERON_0010314&gt;</t>
        </is>
      </c>
      <c r="C7544" t="inlineStr">
        <is>
          <t>medial vestibular nucleus, right</t>
        </is>
      </c>
      <c r="D7544" t="inlineStr">
        <is>
          <t>&lt;http://purl.obolibrary.org/obo/HBA_9705&gt;</t>
        </is>
      </c>
    </row>
    <row r="7545">
      <c r="A7545">
        <f>HYPERLINK("https://www.ebi.ac.uk/ols/ontologies/uberon/terms?iri=http://purl.obolibrary.org/obo/UBERON_0010314","structure with developmental contribution from neural crest")</f>
        <v/>
      </c>
      <c r="B7545" t="inlineStr">
        <is>
          <t>&lt;http://purl.obolibrary.org/obo/UBERON_0010314&gt;</t>
        </is>
      </c>
      <c r="C7545" t="inlineStr">
        <is>
          <t>superior vestibular nucleus, right</t>
        </is>
      </c>
      <c r="D7545" t="inlineStr">
        <is>
          <t>&lt;http://purl.obolibrary.org/obo/HBA_9706&gt;</t>
        </is>
      </c>
    </row>
    <row r="7546">
      <c r="A7546">
        <f>HYPERLINK("https://www.ebi.ac.uk/ols/ontologies/uberon/terms?iri=http://purl.obolibrary.org/obo/UBERON_0010314","structure with developmental contribution from neural crest")</f>
        <v/>
      </c>
      <c r="B7546" t="inlineStr">
        <is>
          <t>&lt;http://purl.obolibrary.org/obo/UBERON_0010314&gt;</t>
        </is>
      </c>
      <c r="C7546" t="inlineStr">
        <is>
          <t>spinal vestibular nucleus, right</t>
        </is>
      </c>
      <c r="D7546" t="inlineStr">
        <is>
          <t>&lt;http://purl.obolibrary.org/obo/HBA_9707&gt;</t>
        </is>
      </c>
    </row>
    <row r="7547">
      <c r="A7547">
        <f>HYPERLINK("https://www.ebi.ac.uk/ols/ontologies/uberon/terms?iri=http://purl.obolibrary.org/obo/UBERON_0010314","structure with developmental contribution from neural crest")</f>
        <v/>
      </c>
      <c r="B7547" t="inlineStr">
        <is>
          <t>&lt;http://purl.obolibrary.org/obo/UBERON_0010314&gt;</t>
        </is>
      </c>
      <c r="C7547" t="inlineStr">
        <is>
          <t>Primary auditory area</t>
        </is>
      </c>
      <c r="D7547" t="inlineStr">
        <is>
          <t>&lt;http://purl.obolibrary.org/obo/MBA_1002&gt;</t>
        </is>
      </c>
    </row>
    <row r="7548">
      <c r="A7548">
        <f>HYPERLINK("https://www.ebi.ac.uk/ols/ontologies/uberon/terms?iri=http://purl.obolibrary.org/obo/UBERON_0010314","structure with developmental contribution from neural crest")</f>
        <v/>
      </c>
      <c r="B7548" t="inlineStr">
        <is>
          <t>&lt;http://purl.obolibrary.org/obo/UBERON_0010314&gt;</t>
        </is>
      </c>
      <c r="C7548" t="inlineStr">
        <is>
          <t>Primary auditory area, layer 6b</t>
        </is>
      </c>
      <c r="D7548" t="inlineStr">
        <is>
          <t>&lt;http://purl.obolibrary.org/obo/MBA_1005&gt;</t>
        </is>
      </c>
    </row>
    <row r="7549">
      <c r="A7549">
        <f>HYPERLINK("https://www.ebi.ac.uk/ols/ontologies/uberon/terms?iri=http://purl.obolibrary.org/obo/UBERON_0010314","structure with developmental contribution from neural crest")</f>
        <v/>
      </c>
      <c r="B7549" t="inlineStr">
        <is>
          <t>&lt;http://purl.obolibrary.org/obo/UBERON_0010314&gt;</t>
        </is>
      </c>
      <c r="C7549" t="inlineStr">
        <is>
          <t>Primary somatosensory area, trunk, layer 1</t>
        </is>
      </c>
      <c r="D7549" t="inlineStr">
        <is>
          <t>&lt;http://purl.obolibrary.org/obo/MBA_1006&gt;</t>
        </is>
      </c>
    </row>
    <row r="7550">
      <c r="A7550">
        <f>HYPERLINK("https://www.ebi.ac.uk/ols/ontologies/uberon/terms?iri=http://purl.obolibrary.org/obo/UBERON_0010314","structure with developmental contribution from neural crest")</f>
        <v/>
      </c>
      <c r="B7550" t="inlineStr">
        <is>
          <t>&lt;http://purl.obolibrary.org/obo/UBERON_0010314&gt;</t>
        </is>
      </c>
      <c r="C7550" t="inlineStr">
        <is>
          <t>Ventral cochlear nucleus</t>
        </is>
      </c>
      <c r="D7550" t="inlineStr">
        <is>
          <t>&lt;http://purl.obolibrary.org/obo/MBA_101&gt;</t>
        </is>
      </c>
    </row>
    <row r="7551">
      <c r="A7551">
        <f>HYPERLINK("https://www.ebi.ac.uk/ols/ontologies/uberon/terms?iri=http://purl.obolibrary.org/obo/UBERON_0010314","structure with developmental contribution from neural crest")</f>
        <v/>
      </c>
      <c r="B7551" t="inlineStr">
        <is>
          <t>&lt;http://purl.obolibrary.org/obo/UBERON_0010314&gt;</t>
        </is>
      </c>
      <c r="C7551" t="inlineStr">
        <is>
          <t>Visceral area, layer 4</t>
        </is>
      </c>
      <c r="D7551" t="inlineStr">
        <is>
          <t>&lt;http://purl.obolibrary.org/obo/MBA_1010&gt;</t>
        </is>
      </c>
    </row>
    <row r="7552">
      <c r="A7552">
        <f>HYPERLINK("https://www.ebi.ac.uk/ols/ontologies/uberon/terms?iri=http://purl.obolibrary.org/obo/UBERON_0010314","structure with developmental contribution from neural crest")</f>
        <v/>
      </c>
      <c r="B7552" t="inlineStr">
        <is>
          <t>&lt;http://purl.obolibrary.org/obo/UBERON_0010314&gt;</t>
        </is>
      </c>
      <c r="C7552" t="inlineStr">
        <is>
          <t>Anterior cingulate area, dorsal part, layer 5</t>
        </is>
      </c>
      <c r="D7552" t="inlineStr">
        <is>
          <t>&lt;http://purl.obolibrary.org/obo/MBA_1015&gt;</t>
        </is>
      </c>
    </row>
    <row r="7553">
      <c r="A7553">
        <f>HYPERLINK("https://www.ebi.ac.uk/ols/ontologies/uberon/terms?iri=http://purl.obolibrary.org/obo/UBERON_0010314","structure with developmental contribution from neural crest")</f>
        <v/>
      </c>
      <c r="B7553" t="inlineStr">
        <is>
          <t>&lt;http://purl.obolibrary.org/obo/UBERON_0010314&gt;</t>
        </is>
      </c>
      <c r="C7553" t="inlineStr">
        <is>
          <t>olfactory nerve layer of main olfactory bulb</t>
        </is>
      </c>
      <c r="D7553" t="inlineStr">
        <is>
          <t>&lt;http://purl.obolibrary.org/obo/MBA_1016&gt;</t>
        </is>
      </c>
    </row>
    <row r="7554">
      <c r="A7554">
        <f>HYPERLINK("https://www.ebi.ac.uk/ols/ontologies/uberon/terms?iri=http://purl.obolibrary.org/obo/UBERON_0010314","structure with developmental contribution from neural crest")</f>
        <v/>
      </c>
      <c r="B7554" t="inlineStr">
        <is>
          <t>&lt;http://purl.obolibrary.org/obo/UBERON_0010314&gt;</t>
        </is>
      </c>
      <c r="C7554" t="inlineStr">
        <is>
          <t>Ventral auditory area</t>
        </is>
      </c>
      <c r="D7554" t="inlineStr">
        <is>
          <t>&lt;http://purl.obolibrary.org/obo/MBA_1018&gt;</t>
        </is>
      </c>
    </row>
    <row r="7555">
      <c r="A7555">
        <f>HYPERLINK("https://www.ebi.ac.uk/ols/ontologies/uberon/terms?iri=http://purl.obolibrary.org/obo/UBERON_0010314","structure with developmental contribution from neural crest")</f>
        <v/>
      </c>
      <c r="B7555" t="inlineStr">
        <is>
          <t>&lt;http://purl.obolibrary.org/obo/UBERON_0010314&gt;</t>
        </is>
      </c>
      <c r="C7555" t="inlineStr">
        <is>
          <t>corticospinal tract, crossed</t>
        </is>
      </c>
      <c r="D7555" t="inlineStr">
        <is>
          <t>&lt;http://purl.obolibrary.org/obo/MBA_1019&gt;</t>
        </is>
      </c>
    </row>
    <row r="7556">
      <c r="A7556">
        <f>HYPERLINK("https://www.ebi.ac.uk/ols/ontologies/uberon/terms?iri=http://purl.obolibrary.org/obo/UBERON_0010314","structure with developmental contribution from neural crest")</f>
        <v/>
      </c>
      <c r="B7556" t="inlineStr">
        <is>
          <t>&lt;http://purl.obolibrary.org/obo/UBERON_0010314&gt;</t>
        </is>
      </c>
      <c r="C7556" t="inlineStr">
        <is>
          <t>Secondary motor area, layer 6a</t>
        </is>
      </c>
      <c r="D7556" t="inlineStr">
        <is>
          <t>&lt;http://purl.obolibrary.org/obo/MBA_1021&gt;</t>
        </is>
      </c>
    </row>
    <row r="7557">
      <c r="A7557">
        <f>HYPERLINK("https://www.ebi.ac.uk/ols/ontologies/uberon/terms?iri=http://purl.obolibrary.org/obo/UBERON_0010314","structure with developmental contribution from neural crest")</f>
        <v/>
      </c>
      <c r="B7557" t="inlineStr">
        <is>
          <t>&lt;http://purl.obolibrary.org/obo/UBERON_0010314&gt;</t>
        </is>
      </c>
      <c r="C7557" t="inlineStr">
        <is>
          <t>Globus pallidus, external segment</t>
        </is>
      </c>
      <c r="D7557" t="inlineStr">
        <is>
          <t>&lt;http://purl.obolibrary.org/obo/MBA_1022&gt;</t>
        </is>
      </c>
    </row>
    <row r="7558">
      <c r="A7558">
        <f>HYPERLINK("https://www.ebi.ac.uk/ols/ontologies/uberon/terms?iri=http://purl.obolibrary.org/obo/UBERON_0010314","structure with developmental contribution from neural crest")</f>
        <v/>
      </c>
      <c r="B7558" t="inlineStr">
        <is>
          <t>&lt;http://purl.obolibrary.org/obo/UBERON_0010314&gt;</t>
        </is>
      </c>
      <c r="C7558" t="inlineStr">
        <is>
          <t>Ventral auditory area, layer 5</t>
        </is>
      </c>
      <c r="D7558" t="inlineStr">
        <is>
          <t>&lt;http://purl.obolibrary.org/obo/MBA_1023&gt;</t>
        </is>
      </c>
    </row>
    <row r="7559">
      <c r="A7559">
        <f>HYPERLINK("https://www.ebi.ac.uk/ols/ontologies/uberon/terms?iri=http://purl.obolibrary.org/obo/UBERON_0010314","structure with developmental contribution from neural crest")</f>
        <v/>
      </c>
      <c r="B7559" t="inlineStr">
        <is>
          <t>&lt;http://purl.obolibrary.org/obo/UBERON_0010314&gt;</t>
        </is>
      </c>
      <c r="C7559" t="inlineStr">
        <is>
          <t>Primary somatosensory area, upper limb, layer 6b</t>
        </is>
      </c>
      <c r="D7559" t="inlineStr">
        <is>
          <t>&lt;http://purl.obolibrary.org/obo/MBA_1026&gt;</t>
        </is>
      </c>
    </row>
    <row r="7560">
      <c r="A7560">
        <f>HYPERLINK("https://www.ebi.ac.uk/ols/ontologies/uberon/terms?iri=http://purl.obolibrary.org/obo/UBERON_0010314","structure with developmental contribution from neural crest")</f>
        <v/>
      </c>
      <c r="B7560" t="inlineStr">
        <is>
          <t>&lt;http://purl.obolibrary.org/obo/UBERON_0010314&gt;</t>
        </is>
      </c>
      <c r="C7560" t="inlineStr">
        <is>
          <t>Posterior auditory area</t>
        </is>
      </c>
      <c r="D7560" t="inlineStr">
        <is>
          <t>&lt;http://purl.obolibrary.org/obo/MBA_1027&gt;</t>
        </is>
      </c>
    </row>
    <row r="7561">
      <c r="A7561">
        <f>HYPERLINK("https://www.ebi.ac.uk/ols/ontologies/uberon/terms?iri=http://purl.obolibrary.org/obo/UBERON_0010314","structure with developmental contribution from neural crest")</f>
        <v/>
      </c>
      <c r="B7561" t="inlineStr">
        <is>
          <t>&lt;http://purl.obolibrary.org/obo/UBERON_0010314&gt;</t>
        </is>
      </c>
      <c r="C7561" t="inlineStr">
        <is>
          <t>Primary somatosensory area, lower limb, layer 1</t>
        </is>
      </c>
      <c r="D7561" t="inlineStr">
        <is>
          <t>&lt;http://purl.obolibrary.org/obo/MBA_1030&gt;</t>
        </is>
      </c>
    </row>
    <row r="7562">
      <c r="A7562">
        <f>HYPERLINK("https://www.ebi.ac.uk/ols/ontologies/uberon/terms?iri=http://purl.obolibrary.org/obo/UBERON_0010314","structure with developmental contribution from neural crest")</f>
        <v/>
      </c>
      <c r="B7562" t="inlineStr">
        <is>
          <t>&lt;http://purl.obolibrary.org/obo/UBERON_0010314&gt;</t>
        </is>
      </c>
      <c r="C7562" t="inlineStr">
        <is>
          <t>Globus pallidus, internal segment</t>
        </is>
      </c>
      <c r="D7562" t="inlineStr">
        <is>
          <t>&lt;http://purl.obolibrary.org/obo/MBA_1031&gt;</t>
        </is>
      </c>
    </row>
    <row r="7563">
      <c r="A7563">
        <f>HYPERLINK("https://www.ebi.ac.uk/ols/ontologies/uberon/terms?iri=http://purl.obolibrary.org/obo/UBERON_0010314","structure with developmental contribution from neural crest")</f>
        <v/>
      </c>
      <c r="B7563" t="inlineStr">
        <is>
          <t>&lt;http://purl.obolibrary.org/obo/UBERON_0010314&gt;</t>
        </is>
      </c>
      <c r="C7563" t="inlineStr">
        <is>
          <t>Taenia tecta, dorsal part, layer 1</t>
        </is>
      </c>
      <c r="D7563" t="inlineStr">
        <is>
          <t>&lt;http://purl.obolibrary.org/obo/MBA_1034&gt;</t>
        </is>
      </c>
    </row>
    <row r="7564">
      <c r="A7564">
        <f>HYPERLINK("https://www.ebi.ac.uk/ols/ontologies/uberon/terms?iri=http://purl.obolibrary.org/obo/UBERON_0010314","structure with developmental contribution from neural crest")</f>
        <v/>
      </c>
      <c r="B7564" t="inlineStr">
        <is>
          <t>&lt;http://purl.obolibrary.org/obo/UBERON_0010314&gt;</t>
        </is>
      </c>
      <c r="C7564" t="inlineStr">
        <is>
          <t>Supplemental somatosensory area, layer 4</t>
        </is>
      </c>
      <c r="D7564" t="inlineStr">
        <is>
          <t>&lt;http://purl.obolibrary.org/obo/MBA_1035&gt;</t>
        </is>
      </c>
    </row>
    <row r="7565">
      <c r="A7565">
        <f>HYPERLINK("https://www.ebi.ac.uk/ols/ontologies/uberon/terms?iri=http://purl.obolibrary.org/obo/UBERON_0010314","structure with developmental contribution from neural crest")</f>
        <v/>
      </c>
      <c r="B7565" t="inlineStr">
        <is>
          <t>&lt;http://purl.obolibrary.org/obo/UBERON_0010314&gt;</t>
        </is>
      </c>
      <c r="C7565" t="inlineStr">
        <is>
          <t>Primary somatosensory area, barrel field, layer 6a</t>
        </is>
      </c>
      <c r="D7565" t="inlineStr">
        <is>
          <t>&lt;http://purl.obolibrary.org/obo/MBA_1038&gt;</t>
        </is>
      </c>
    </row>
    <row r="7566">
      <c r="A7566">
        <f>HYPERLINK("https://www.ebi.ac.uk/ols/ontologies/uberon/terms?iri=http://purl.obolibrary.org/obo/UBERON_0010314","structure with developmental contribution from neural crest")</f>
        <v/>
      </c>
      <c r="B7566" t="inlineStr">
        <is>
          <t>&lt;http://purl.obolibrary.org/obo/UBERON_0010314&gt;</t>
        </is>
      </c>
      <c r="C7566" t="inlineStr">
        <is>
          <t>Agranular insular area, dorsal part</t>
        </is>
      </c>
      <c r="D7566" t="inlineStr">
        <is>
          <t>&lt;http://purl.obolibrary.org/obo/MBA_104&gt;</t>
        </is>
      </c>
    </row>
    <row r="7567">
      <c r="A7567">
        <f>HYPERLINK("https://www.ebi.ac.uk/ols/ontologies/uberon/terms?iri=http://purl.obolibrary.org/obo/UBERON_0010314","structure with developmental contribution from neural crest")</f>
        <v/>
      </c>
      <c r="B7567" t="inlineStr">
        <is>
          <t>&lt;http://purl.obolibrary.org/obo/UBERON_0010314&gt;</t>
        </is>
      </c>
      <c r="C7567" t="inlineStr">
        <is>
          <t>Taenia tecta, dorsal part, layer 2</t>
        </is>
      </c>
      <c r="D7567" t="inlineStr">
        <is>
          <t>&lt;http://purl.obolibrary.org/obo/MBA_1042&gt;</t>
        </is>
      </c>
    </row>
    <row r="7568">
      <c r="A7568">
        <f>HYPERLINK("https://www.ebi.ac.uk/ols/ontologies/uberon/terms?iri=http://purl.obolibrary.org/obo/UBERON_0010314","structure with developmental contribution from neural crest")</f>
        <v/>
      </c>
      <c r="B7568" t="inlineStr">
        <is>
          <t>&lt;http://purl.obolibrary.org/obo/UBERON_0010314&gt;</t>
        </is>
      </c>
      <c r="C7568" t="inlineStr">
        <is>
          <t>Ectorhinal area/Layer 6b</t>
        </is>
      </c>
      <c r="D7568" t="inlineStr">
        <is>
          <t>&lt;http://purl.obolibrary.org/obo/MBA_1045&gt;</t>
        </is>
      </c>
    </row>
    <row r="7569">
      <c r="A7569">
        <f>HYPERLINK("https://www.ebi.ac.uk/ols/ontologies/uberon/terms?iri=http://purl.obolibrary.org/obo/UBERON_0010314","structure with developmental contribution from neural crest")</f>
        <v/>
      </c>
      <c r="B7569" t="inlineStr">
        <is>
          <t>&lt;http://purl.obolibrary.org/obo/UBERON_0010314&gt;</t>
        </is>
      </c>
      <c r="C7569" t="inlineStr">
        <is>
          <t>Anteromedial visual area, layer 6a</t>
        </is>
      </c>
      <c r="D7569" t="inlineStr">
        <is>
          <t>&lt;http://purl.obolibrary.org/obo/MBA_1046&gt;</t>
        </is>
      </c>
    </row>
    <row r="7570">
      <c r="A7570">
        <f>HYPERLINK("https://www.ebi.ac.uk/ols/ontologies/uberon/terms?iri=http://purl.obolibrary.org/obo/UBERON_0010314","structure with developmental contribution from neural crest")</f>
        <v/>
      </c>
      <c r="B7570" t="inlineStr">
        <is>
          <t>&lt;http://purl.obolibrary.org/obo/UBERON_0010314&gt;</t>
        </is>
      </c>
      <c r="C7570" t="inlineStr">
        <is>
          <t>Primary somatosensory area, barrel field, layer 4</t>
        </is>
      </c>
      <c r="D7570" t="inlineStr">
        <is>
          <t>&lt;http://purl.obolibrary.org/obo/MBA_1047&gt;</t>
        </is>
      </c>
    </row>
    <row r="7571">
      <c r="A7571">
        <f>HYPERLINK("https://www.ebi.ac.uk/ols/ontologies/uberon/terms?iri=http://purl.obolibrary.org/obo/UBERON_0010314","structure with developmental contribution from neural crest")</f>
        <v/>
      </c>
      <c r="B7571" t="inlineStr">
        <is>
          <t>&lt;http://purl.obolibrary.org/obo/UBERON_0010314&gt;</t>
        </is>
      </c>
      <c r="C7571" t="inlineStr">
        <is>
          <t>Gigantocellular reticular nucleus</t>
        </is>
      </c>
      <c r="D7571" t="inlineStr">
        <is>
          <t>&lt;http://purl.obolibrary.org/obo/MBA_1048&gt;</t>
        </is>
      </c>
    </row>
    <row r="7572">
      <c r="A7572">
        <f>HYPERLINK("https://www.ebi.ac.uk/ols/ontologies/uberon/terms?iri=http://purl.obolibrary.org/obo/UBERON_0010314","structure with developmental contribution from neural crest")</f>
        <v/>
      </c>
      <c r="B7572" t="inlineStr">
        <is>
          <t>&lt;http://purl.obolibrary.org/obo/UBERON_0010314&gt;</t>
        </is>
      </c>
      <c r="C7572" t="inlineStr">
        <is>
          <t>Superior olivary complex, medial part</t>
        </is>
      </c>
      <c r="D7572" t="inlineStr">
        <is>
          <t>&lt;http://purl.obolibrary.org/obo/MBA_105&gt;</t>
        </is>
      </c>
    </row>
    <row r="7573">
      <c r="A7573">
        <f>HYPERLINK("https://www.ebi.ac.uk/ols/ontologies/uberon/terms?iri=http://purl.obolibrary.org/obo/UBERON_0010314","structure with developmental contribution from neural crest")</f>
        <v/>
      </c>
      <c r="B7573" t="inlineStr">
        <is>
          <t>&lt;http://purl.obolibrary.org/obo/UBERON_0010314&gt;</t>
        </is>
      </c>
      <c r="C7573" t="inlineStr">
        <is>
          <t>Taenia tecta, dorsal part, layer 3</t>
        </is>
      </c>
      <c r="D7573" t="inlineStr">
        <is>
          <t>&lt;http://purl.obolibrary.org/obo/MBA_1050&gt;</t>
        </is>
      </c>
    </row>
    <row r="7574">
      <c r="A7574">
        <f>HYPERLINK("https://www.ebi.ac.uk/ols/ontologies/uberon/terms?iri=http://purl.obolibrary.org/obo/UBERON_0010314","structure with developmental contribution from neural crest")</f>
        <v/>
      </c>
      <c r="B7574" t="inlineStr">
        <is>
          <t>&lt;http://purl.obolibrary.org/obo/UBERON_0010314&gt;</t>
        </is>
      </c>
      <c r="C7574" t="inlineStr">
        <is>
          <t>Pedunculopontine nucleus</t>
        </is>
      </c>
      <c r="D7574" t="inlineStr">
        <is>
          <t>&lt;http://purl.obolibrary.org/obo/MBA_1052&gt;</t>
        </is>
      </c>
    </row>
    <row r="7575">
      <c r="A7575">
        <f>HYPERLINK("https://www.ebi.ac.uk/ols/ontologies/uberon/terms?iri=http://purl.obolibrary.org/obo/UBERON_0010314","structure with developmental contribution from neural crest")</f>
        <v/>
      </c>
      <c r="B7575" t="inlineStr">
        <is>
          <t>&lt;http://purl.obolibrary.org/obo/UBERON_0010314&gt;</t>
        </is>
      </c>
      <c r="C7575" t="inlineStr">
        <is>
          <t>Anterior cingulate area, layer 2/3</t>
        </is>
      </c>
      <c r="D7575" t="inlineStr">
        <is>
          <t>&lt;http://purl.obolibrary.org/obo/MBA_1053&gt;</t>
        </is>
      </c>
    </row>
    <row r="7576">
      <c r="A7576">
        <f>HYPERLINK("https://www.ebi.ac.uk/ols/ontologies/uberon/terms?iri=http://purl.obolibrary.org/obo/UBERON_0010314","structure with developmental contribution from neural crest")</f>
        <v/>
      </c>
      <c r="B7576" t="inlineStr">
        <is>
          <t>&lt;http://purl.obolibrary.org/obo/UBERON_0010314&gt;</t>
        </is>
      </c>
      <c r="C7576" t="inlineStr">
        <is>
          <t>Infralimbic area, layer 6a</t>
        </is>
      </c>
      <c r="D7576" t="inlineStr">
        <is>
          <t>&lt;http://purl.obolibrary.org/obo/MBA_1054&gt;</t>
        </is>
      </c>
    </row>
    <row r="7577">
      <c r="A7577">
        <f>HYPERLINK("https://www.ebi.ac.uk/ols/ontologies/uberon/terms?iri=http://purl.obolibrary.org/obo/UBERON_0010314","structure with developmental contribution from neural crest")</f>
        <v/>
      </c>
      <c r="B7577" t="inlineStr">
        <is>
          <t>&lt;http://purl.obolibrary.org/obo/UBERON_0010314&gt;</t>
        </is>
      </c>
      <c r="C7577" t="inlineStr">
        <is>
          <t>Gustatory areas</t>
        </is>
      </c>
      <c r="D7577" t="inlineStr">
        <is>
          <t>&lt;http://purl.obolibrary.org/obo/MBA_1057&gt;</t>
        </is>
      </c>
    </row>
    <row r="7578">
      <c r="A7578">
        <f>HYPERLINK("https://www.ebi.ac.uk/ols/ontologies/uberon/terms?iri=http://purl.obolibrary.org/obo/UBERON_0010314","structure with developmental contribution from neural crest")</f>
        <v/>
      </c>
      <c r="B7578" t="inlineStr">
        <is>
          <t>&lt;http://purl.obolibrary.org/obo/UBERON_0010314&gt;</t>
        </is>
      </c>
      <c r="C7578" t="inlineStr">
        <is>
          <t>Visceral area, layer 5</t>
        </is>
      </c>
      <c r="D7578" t="inlineStr">
        <is>
          <t>&lt;http://purl.obolibrary.org/obo/MBA_1058&gt;</t>
        </is>
      </c>
    </row>
    <row r="7579">
      <c r="A7579">
        <f>HYPERLINK("https://www.ebi.ac.uk/ols/ontologies/uberon/terms?iri=http://purl.obolibrary.org/obo/UBERON_0010314","structure with developmental contribution from neural crest")</f>
        <v/>
      </c>
      <c r="B7579" t="inlineStr">
        <is>
          <t>&lt;http://purl.obolibrary.org/obo/UBERON_0010314&gt;</t>
        </is>
      </c>
      <c r="C7579" t="inlineStr">
        <is>
          <t>Taenia tecta, dorsal part, layer 4</t>
        </is>
      </c>
      <c r="D7579" t="inlineStr">
        <is>
          <t>&lt;http://purl.obolibrary.org/obo/MBA_1059&gt;</t>
        </is>
      </c>
    </row>
    <row r="7580">
      <c r="A7580">
        <f>HYPERLINK("https://www.ebi.ac.uk/ols/ontologies/uberon/terms?iri=http://purl.obolibrary.org/obo/UBERON_0010314","structure with developmental contribution from neural crest")</f>
        <v/>
      </c>
      <c r="B7580" t="inlineStr">
        <is>
          <t>&lt;http://purl.obolibrary.org/obo/UBERON_0010314&gt;</t>
        </is>
      </c>
      <c r="C7580" t="inlineStr">
        <is>
          <t>Inferior salivatory nucleus</t>
        </is>
      </c>
      <c r="D7580" t="inlineStr">
        <is>
          <t>&lt;http://purl.obolibrary.org/obo/MBA_106&gt;</t>
        </is>
      </c>
    </row>
    <row r="7581">
      <c r="A7581">
        <f>HYPERLINK("https://www.ebi.ac.uk/ols/ontologies/uberon/terms?iri=http://purl.obolibrary.org/obo/UBERON_0010314","structure with developmental contribution from neural crest")</f>
        <v/>
      </c>
      <c r="B7581" t="inlineStr">
        <is>
          <t>&lt;http://purl.obolibrary.org/obo/UBERON_0010314&gt;</t>
        </is>
      </c>
      <c r="C7581" t="inlineStr">
        <is>
          <t>Primary somatosensory area, barrel field, layer 6b</t>
        </is>
      </c>
      <c r="D7581" t="inlineStr">
        <is>
          <t>&lt;http://purl.obolibrary.org/obo/MBA_1062&gt;</t>
        </is>
      </c>
    </row>
    <row r="7582">
      <c r="A7582">
        <f>HYPERLINK("https://www.ebi.ac.uk/ols/ontologies/uberon/terms?iri=http://purl.obolibrary.org/obo/UBERON_0010314","structure with developmental contribution from neural crest")</f>
        <v/>
      </c>
      <c r="B7582" t="inlineStr">
        <is>
          <t>&lt;http://purl.obolibrary.org/obo/UBERON_0010314&gt;</t>
        </is>
      </c>
      <c r="C7582" t="inlineStr">
        <is>
          <t>Anteromedial visual area, layer 2/3</t>
        </is>
      </c>
      <c r="D7582" t="inlineStr">
        <is>
          <t>&lt;http://purl.obolibrary.org/obo/MBA_1066&gt;</t>
        </is>
      </c>
    </row>
    <row r="7583">
      <c r="A7583">
        <f>HYPERLINK("https://www.ebi.ac.uk/ols/ontologies/uberon/terms?iri=http://purl.obolibrary.org/obo/UBERON_0010314","structure with developmental contribution from neural crest")</f>
        <v/>
      </c>
      <c r="B7583" t="inlineStr">
        <is>
          <t>&lt;http://purl.obolibrary.org/obo/UBERON_0010314&gt;</t>
        </is>
      </c>
      <c r="C7583" t="inlineStr">
        <is>
          <t>Taenia tecta, ventral part, layer 1</t>
        </is>
      </c>
      <c r="D7583" t="inlineStr">
        <is>
          <t>&lt;http://purl.obolibrary.org/obo/MBA_1067&gt;</t>
        </is>
      </c>
    </row>
    <row r="7584">
      <c r="A7584">
        <f>HYPERLINK("https://www.ebi.ac.uk/ols/ontologies/uberon/terms?iri=http://purl.obolibrary.org/obo/UBERON_0010314","structure with developmental contribution from neural crest")</f>
        <v/>
      </c>
      <c r="B7584" t="inlineStr">
        <is>
          <t>&lt;http://purl.obolibrary.org/obo/UBERON_0010314&gt;</t>
        </is>
      </c>
      <c r="C7584" t="inlineStr">
        <is>
          <t>Parapyramidal nucleus</t>
        </is>
      </c>
      <c r="D7584" t="inlineStr">
        <is>
          <t>&lt;http://purl.obolibrary.org/obo/MBA_1069&gt;</t>
        </is>
      </c>
    </row>
    <row r="7585">
      <c r="A7585">
        <f>HYPERLINK("https://www.ebi.ac.uk/ols/ontologies/uberon/terms?iri=http://purl.obolibrary.org/obo/UBERON_0010314","structure with developmental contribution from neural crest")</f>
        <v/>
      </c>
      <c r="B7585" t="inlineStr">
        <is>
          <t>&lt;http://purl.obolibrary.org/obo/UBERON_0010314&gt;</t>
        </is>
      </c>
      <c r="C7585" t="inlineStr">
        <is>
          <t>Parasubiculum, layer 1</t>
        </is>
      </c>
      <c r="D7585" t="inlineStr">
        <is>
          <t>&lt;http://purl.obolibrary.org/obo/MBA_10693&gt;</t>
        </is>
      </c>
    </row>
    <row r="7586">
      <c r="A7586">
        <f>HYPERLINK("https://www.ebi.ac.uk/ols/ontologies/uberon/terms?iri=http://purl.obolibrary.org/obo/UBERON_0010314","structure with developmental contribution from neural crest")</f>
        <v/>
      </c>
      <c r="B7586" t="inlineStr">
        <is>
          <t>&lt;http://purl.obolibrary.org/obo/UBERON_0010314&gt;</t>
        </is>
      </c>
      <c r="C7586" t="inlineStr">
        <is>
          <t>Parasubiculum, layer 2</t>
        </is>
      </c>
      <c r="D7586" t="inlineStr">
        <is>
          <t>&lt;http://purl.obolibrary.org/obo/MBA_10694&gt;</t>
        </is>
      </c>
    </row>
    <row r="7587">
      <c r="A7587">
        <f>HYPERLINK("https://www.ebi.ac.uk/ols/ontologies/uberon/terms?iri=http://purl.obolibrary.org/obo/UBERON_0010314","structure with developmental contribution from neural crest")</f>
        <v/>
      </c>
      <c r="B7587" t="inlineStr">
        <is>
          <t>&lt;http://purl.obolibrary.org/obo/UBERON_0010314&gt;</t>
        </is>
      </c>
      <c r="C7587" t="inlineStr">
        <is>
          <t>Parasubiculum, layer 3</t>
        </is>
      </c>
      <c r="D7587" t="inlineStr">
        <is>
          <t>&lt;http://purl.obolibrary.org/obo/MBA_10695&gt;</t>
        </is>
      </c>
    </row>
    <row r="7588">
      <c r="A7588">
        <f>HYPERLINK("https://www.ebi.ac.uk/ols/ontologies/uberon/terms?iri=http://purl.obolibrary.org/obo/UBERON_0010314","structure with developmental contribution from neural crest")</f>
        <v/>
      </c>
      <c r="B7588" t="inlineStr">
        <is>
          <t>&lt;http://purl.obolibrary.org/obo/UBERON_0010314&gt;</t>
        </is>
      </c>
      <c r="C7588" t="inlineStr">
        <is>
          <t>Postsubiculum, layer 1</t>
        </is>
      </c>
      <c r="D7588" t="inlineStr">
        <is>
          <t>&lt;http://purl.obolibrary.org/obo/MBA_10696&gt;</t>
        </is>
      </c>
    </row>
    <row r="7589">
      <c r="A7589">
        <f>HYPERLINK("https://www.ebi.ac.uk/ols/ontologies/uberon/terms?iri=http://purl.obolibrary.org/obo/UBERON_0010314","structure with developmental contribution from neural crest")</f>
        <v/>
      </c>
      <c r="B7589" t="inlineStr">
        <is>
          <t>&lt;http://purl.obolibrary.org/obo/UBERON_0010314&gt;</t>
        </is>
      </c>
      <c r="C7589" t="inlineStr">
        <is>
          <t>Postsubiculum, layer 2</t>
        </is>
      </c>
      <c r="D7589" t="inlineStr">
        <is>
          <t>&lt;http://purl.obolibrary.org/obo/MBA_10697&gt;</t>
        </is>
      </c>
    </row>
    <row r="7590">
      <c r="A7590">
        <f>HYPERLINK("https://www.ebi.ac.uk/ols/ontologies/uberon/terms?iri=http://purl.obolibrary.org/obo/UBERON_0010314","structure with developmental contribution from neural crest")</f>
        <v/>
      </c>
      <c r="B7590" t="inlineStr">
        <is>
          <t>&lt;http://purl.obolibrary.org/obo/UBERON_0010314&gt;</t>
        </is>
      </c>
      <c r="C7590" t="inlineStr">
        <is>
          <t>Postsubiculum, layer 3</t>
        </is>
      </c>
      <c r="D7590" t="inlineStr">
        <is>
          <t>&lt;http://purl.obolibrary.org/obo/MBA_10698&gt;</t>
        </is>
      </c>
    </row>
    <row r="7591">
      <c r="A7591">
        <f>HYPERLINK("https://www.ebi.ac.uk/ols/ontologies/uberon/terms?iri=http://purl.obolibrary.org/obo/UBERON_0010314","structure with developmental contribution from neural crest")</f>
        <v/>
      </c>
      <c r="B7591" t="inlineStr">
        <is>
          <t>&lt;http://purl.obolibrary.org/obo/UBERON_0010314&gt;</t>
        </is>
      </c>
      <c r="C7591" t="inlineStr">
        <is>
          <t>Presubiculum, layer 1</t>
        </is>
      </c>
      <c r="D7591" t="inlineStr">
        <is>
          <t>&lt;http://purl.obolibrary.org/obo/MBA_10699&gt;</t>
        </is>
      </c>
    </row>
    <row r="7592">
      <c r="A7592">
        <f>HYPERLINK("https://www.ebi.ac.uk/ols/ontologies/uberon/terms?iri=http://purl.obolibrary.org/obo/UBERON_0010314","structure with developmental contribution from neural crest")</f>
        <v/>
      </c>
      <c r="B7592" t="inlineStr">
        <is>
          <t>&lt;http://purl.obolibrary.org/obo/UBERON_0010314&gt;</t>
        </is>
      </c>
      <c r="C7592" t="inlineStr">
        <is>
          <t>Somatomotor areas, Layer 1</t>
        </is>
      </c>
      <c r="D7592" t="inlineStr">
        <is>
          <t>&lt;http://purl.obolibrary.org/obo/MBA_107&gt;</t>
        </is>
      </c>
    </row>
    <row r="7593">
      <c r="A7593">
        <f>HYPERLINK("https://www.ebi.ac.uk/ols/ontologies/uberon/terms?iri=http://purl.obolibrary.org/obo/UBERON_0010314","structure with developmental contribution from neural crest")</f>
        <v/>
      </c>
      <c r="B7593" t="inlineStr">
        <is>
          <t>&lt;http://purl.obolibrary.org/obo/UBERON_0010314&gt;</t>
        </is>
      </c>
      <c r="C7593" t="inlineStr">
        <is>
          <t>Primary somatosensory area, barrel field, layer 5</t>
        </is>
      </c>
      <c r="D7593" t="inlineStr">
        <is>
          <t>&lt;http://purl.obolibrary.org/obo/MBA_1070&gt;</t>
        </is>
      </c>
    </row>
    <row r="7594">
      <c r="A7594">
        <f>HYPERLINK("https://www.ebi.ac.uk/ols/ontologies/uberon/terms?iri=http://purl.obolibrary.org/obo/UBERON_0010314","structure with developmental contribution from neural crest")</f>
        <v/>
      </c>
      <c r="B7594" t="inlineStr">
        <is>
          <t>&lt;http://purl.obolibrary.org/obo/UBERON_0010314&gt;</t>
        </is>
      </c>
      <c r="C7594" t="inlineStr">
        <is>
          <t>Presubiculum, layer 2</t>
        </is>
      </c>
      <c r="D7594" t="inlineStr">
        <is>
          <t>&lt;http://purl.obolibrary.org/obo/MBA_10700&gt;</t>
        </is>
      </c>
    </row>
    <row r="7595">
      <c r="A7595">
        <f>HYPERLINK("https://www.ebi.ac.uk/ols/ontologies/uberon/terms?iri=http://purl.obolibrary.org/obo/UBERON_0010314","structure with developmental contribution from neural crest")</f>
        <v/>
      </c>
      <c r="B7595" t="inlineStr">
        <is>
          <t>&lt;http://purl.obolibrary.org/obo/UBERON_0010314&gt;</t>
        </is>
      </c>
      <c r="C7595" t="inlineStr">
        <is>
          <t>Presubiculum, layer 3</t>
        </is>
      </c>
      <c r="D7595" t="inlineStr">
        <is>
          <t>&lt;http://purl.obolibrary.org/obo/MBA_10701&gt;</t>
        </is>
      </c>
    </row>
    <row r="7596">
      <c r="A7596">
        <f>HYPERLINK("https://www.ebi.ac.uk/ols/ontologies/uberon/terms?iri=http://purl.obolibrary.org/obo/UBERON_0010314","structure with developmental contribution from neural crest")</f>
        <v/>
      </c>
      <c r="B7596" t="inlineStr">
        <is>
          <t>&lt;http://purl.obolibrary.org/obo/UBERON_0010314&gt;</t>
        </is>
      </c>
      <c r="C7596" t="inlineStr">
        <is>
          <t>Dentate gyrus, molecular layer</t>
        </is>
      </c>
      <c r="D7596" t="inlineStr">
        <is>
          <t>&lt;http://purl.obolibrary.org/obo/MBA_10703&gt;</t>
        </is>
      </c>
    </row>
    <row r="7597">
      <c r="A7597">
        <f>HYPERLINK("https://www.ebi.ac.uk/ols/ontologies/uberon/terms?iri=http://purl.obolibrary.org/obo/UBERON_0010314","structure with developmental contribution from neural crest")</f>
        <v/>
      </c>
      <c r="B7597" t="inlineStr">
        <is>
          <t>&lt;http://purl.obolibrary.org/obo/UBERON_0010314&gt;</t>
        </is>
      </c>
      <c r="C7597" t="inlineStr">
        <is>
          <t>Dentate gyrus, polymorph layer</t>
        </is>
      </c>
      <c r="D7597" t="inlineStr">
        <is>
          <t>&lt;http://purl.obolibrary.org/obo/MBA_10704&gt;</t>
        </is>
      </c>
    </row>
    <row r="7598">
      <c r="A7598">
        <f>HYPERLINK("https://www.ebi.ac.uk/ols/ontologies/uberon/terms?iri=http://purl.obolibrary.org/obo/UBERON_0010314","structure with developmental contribution from neural crest")</f>
        <v/>
      </c>
      <c r="B7598" t="inlineStr">
        <is>
          <t>&lt;http://purl.obolibrary.org/obo/UBERON_0010314&gt;</t>
        </is>
      </c>
      <c r="C7598" t="inlineStr">
        <is>
          <t>rhinal fissure</t>
        </is>
      </c>
      <c r="D7598" t="inlineStr">
        <is>
          <t>&lt;http://purl.obolibrary.org/obo/MBA_1071&gt;</t>
        </is>
      </c>
    </row>
    <row r="7599">
      <c r="A7599">
        <f>HYPERLINK("https://www.ebi.ac.uk/ols/ontologies/uberon/terms?iri=http://purl.obolibrary.org/obo/UBERON_0010314","structure with developmental contribution from neural crest")</f>
        <v/>
      </c>
      <c r="B7599" t="inlineStr">
        <is>
          <t>&lt;http://purl.obolibrary.org/obo/UBERON_0010314&gt;</t>
        </is>
      </c>
      <c r="C7599" t="inlineStr">
        <is>
          <t>Anterolateral visual area, layer 1</t>
        </is>
      </c>
      <c r="D7599" t="inlineStr">
        <is>
          <t>&lt;http://purl.obolibrary.org/obo/MBA_1074&gt;</t>
        </is>
      </c>
    </row>
    <row r="7600">
      <c r="A7600">
        <f>HYPERLINK("https://www.ebi.ac.uk/ols/ontologies/uberon/terms?iri=http://purl.obolibrary.org/obo/UBERON_0010314","structure with developmental contribution from neural crest")</f>
        <v/>
      </c>
      <c r="B7600" t="inlineStr">
        <is>
          <t>&lt;http://purl.obolibrary.org/obo/UBERON_0010314&gt;</t>
        </is>
      </c>
      <c r="C7600" t="inlineStr">
        <is>
          <t>Taenia tecta, ventral part, layer 2</t>
        </is>
      </c>
      <c r="D7600" t="inlineStr">
        <is>
          <t>&lt;http://purl.obolibrary.org/obo/MBA_1075&gt;</t>
        </is>
      </c>
    </row>
    <row r="7601">
      <c r="A7601">
        <f>HYPERLINK("https://www.ebi.ac.uk/ols/ontologies/uberon/terms?iri=http://purl.obolibrary.org/obo/UBERON_0010314","structure with developmental contribution from neural crest")</f>
        <v/>
      </c>
      <c r="B7601" t="inlineStr">
        <is>
          <t>&lt;http://purl.obolibrary.org/obo/UBERON_0010314&gt;</t>
        </is>
      </c>
      <c r="C7601" t="inlineStr">
        <is>
          <t>efferent cochleovestibular bundle</t>
        </is>
      </c>
      <c r="D7601" t="inlineStr">
        <is>
          <t>&lt;http://purl.obolibrary.org/obo/MBA_1076&gt;</t>
        </is>
      </c>
    </row>
    <row r="7602">
      <c r="A7602">
        <f>HYPERLINK("https://www.ebi.ac.uk/ols/ontologies/uberon/terms?iri=http://purl.obolibrary.org/obo/UBERON_0010314","structure with developmental contribution from neural crest")</f>
        <v/>
      </c>
      <c r="B7602" t="inlineStr">
        <is>
          <t>&lt;http://purl.obolibrary.org/obo/UBERON_0010314&gt;</t>
        </is>
      </c>
      <c r="C7602" t="inlineStr">
        <is>
          <t>Hippocampal region</t>
        </is>
      </c>
      <c r="D7602" t="inlineStr">
        <is>
          <t>&lt;http://purl.obolibrary.org/obo/MBA_1080&gt;</t>
        </is>
      </c>
    </row>
    <row r="7603">
      <c r="A7603">
        <f>HYPERLINK("https://www.ebi.ac.uk/ols/ontologies/uberon/terms?iri=http://purl.obolibrary.org/obo/UBERON_0010314","structure with developmental contribution from neural crest")</f>
        <v/>
      </c>
      <c r="B7603" t="inlineStr">
        <is>
          <t>&lt;http://purl.obolibrary.org/obo/UBERON_0010314&gt;</t>
        </is>
      </c>
      <c r="C7603" t="inlineStr">
        <is>
          <t>Infralimbic area, layer 6b</t>
        </is>
      </c>
      <c r="D7603" t="inlineStr">
        <is>
          <t>&lt;http://purl.obolibrary.org/obo/MBA_1081&gt;</t>
        </is>
      </c>
    </row>
    <row r="7604">
      <c r="A7604">
        <f>HYPERLINK("https://www.ebi.ac.uk/ols/ontologies/uberon/terms?iri=http://purl.obolibrary.org/obo/UBERON_0010314","structure with developmental contribution from neural crest")</f>
        <v/>
      </c>
      <c r="B7604" t="inlineStr">
        <is>
          <t>&lt;http://purl.obolibrary.org/obo/UBERON_0010314&gt;</t>
        </is>
      </c>
      <c r="C7604" t="inlineStr">
        <is>
          <t>Taenia tecta, ventral part, layer 3</t>
        </is>
      </c>
      <c r="D7604" t="inlineStr">
        <is>
          <t>&lt;http://purl.obolibrary.org/obo/MBA_1082&gt;</t>
        </is>
      </c>
    </row>
    <row r="7605">
      <c r="A7605">
        <f>HYPERLINK("https://www.ebi.ac.uk/ols/ontologies/uberon/terms?iri=http://purl.obolibrary.org/obo/UBERON_0010314","structure with developmental contribution from neural crest")</f>
        <v/>
      </c>
      <c r="B7605" t="inlineStr">
        <is>
          <t>&lt;http://purl.obolibrary.org/obo/UBERON_0010314&gt;</t>
        </is>
      </c>
      <c r="C7605" t="inlineStr">
        <is>
          <t>Secondary motor area, layer 6b</t>
        </is>
      </c>
      <c r="D7605" t="inlineStr">
        <is>
          <t>&lt;http://purl.obolibrary.org/obo/MBA_1085&gt;</t>
        </is>
      </c>
    </row>
    <row r="7606">
      <c r="A7606">
        <f>HYPERLINK("https://www.ebi.ac.uk/ols/ontologies/uberon/terms?iri=http://purl.obolibrary.org/obo/UBERON_0010314","structure with developmental contribution from neural crest")</f>
        <v/>
      </c>
      <c r="B7606" t="inlineStr">
        <is>
          <t>&lt;http://purl.obolibrary.org/obo/UBERON_0010314&gt;</t>
        </is>
      </c>
      <c r="C7606" t="inlineStr">
        <is>
          <t>Primary somatosensory area, trunk, layer 4</t>
        </is>
      </c>
      <c r="D7606" t="inlineStr">
        <is>
          <t>&lt;http://purl.obolibrary.org/obo/MBA_1086&gt;</t>
        </is>
      </c>
    </row>
    <row r="7607">
      <c r="A7607">
        <f>HYPERLINK("https://www.ebi.ac.uk/ols/ontologies/uberon/terms?iri=http://purl.obolibrary.org/obo/UBERON_0010314","structure with developmental contribution from neural crest")</f>
        <v/>
      </c>
      <c r="B7607" t="inlineStr">
        <is>
          <t>&lt;http://purl.obolibrary.org/obo/UBERON_0010314&gt;</t>
        </is>
      </c>
      <c r="C7607" t="inlineStr">
        <is>
          <t>Supplemental somatosensory area, layer 5</t>
        </is>
      </c>
      <c r="D7607" t="inlineStr">
        <is>
          <t>&lt;http://purl.obolibrary.org/obo/MBA_1090&gt;</t>
        </is>
      </c>
    </row>
    <row r="7608">
      <c r="A7608">
        <f>HYPERLINK("https://www.ebi.ac.uk/ols/ontologies/uberon/terms?iri=http://purl.obolibrary.org/obo/UBERON_0010314","structure with developmental contribution from neural crest")</f>
        <v/>
      </c>
      <c r="B7608" t="inlineStr">
        <is>
          <t>&lt;http://purl.obolibrary.org/obo/UBERON_0010314&gt;</t>
        </is>
      </c>
      <c r="C7608" t="inlineStr">
        <is>
          <t>Primary somatosensory area, lower limb, layer 4</t>
        </is>
      </c>
      <c r="D7608" t="inlineStr">
        <is>
          <t>&lt;http://purl.obolibrary.org/obo/MBA_1094&gt;</t>
        </is>
      </c>
    </row>
    <row r="7609">
      <c r="A7609">
        <f>HYPERLINK("https://www.ebi.ac.uk/ols/ontologies/uberon/terms?iri=http://purl.obolibrary.org/obo/UBERON_0010314","structure with developmental contribution from neural crest")</f>
        <v/>
      </c>
      <c r="B7609" t="inlineStr">
        <is>
          <t>&lt;http://purl.obolibrary.org/obo/UBERON_0010314&gt;</t>
        </is>
      </c>
      <c r="C7609" t="inlineStr">
        <is>
          <t>preculminate fissure</t>
        </is>
      </c>
      <c r="D7609" t="inlineStr">
        <is>
          <t>&lt;http://purl.obolibrary.org/obo/MBA_1095&gt;</t>
        </is>
      </c>
    </row>
    <row r="7610">
      <c r="A7610">
        <f>HYPERLINK("https://www.ebi.ac.uk/ols/ontologies/uberon/terms?iri=http://purl.obolibrary.org/obo/UBERON_0010314","structure with developmental contribution from neural crest")</f>
        <v/>
      </c>
      <c r="B7610" t="inlineStr">
        <is>
          <t>&lt;http://purl.obolibrary.org/obo/UBERON_0010314&gt;</t>
        </is>
      </c>
      <c r="C7610" t="inlineStr">
        <is>
          <t>Medullary reticular nucleus, dorsal part</t>
        </is>
      </c>
      <c r="D7610" t="inlineStr">
        <is>
          <t>&lt;http://purl.obolibrary.org/obo/MBA_1098&gt;</t>
        </is>
      </c>
    </row>
    <row r="7611">
      <c r="A7611">
        <f>HYPERLINK("https://www.ebi.ac.uk/ols/ontologies/uberon/terms?iri=http://purl.obolibrary.org/obo/UBERON_0010314","structure with developmental contribution from neural crest")</f>
        <v/>
      </c>
      <c r="B7611" t="inlineStr">
        <is>
          <t>&lt;http://purl.obolibrary.org/obo/UBERON_0010314&gt;</t>
        </is>
      </c>
      <c r="C7611" t="inlineStr">
        <is>
          <t>posterolateral fissure</t>
        </is>
      </c>
      <c r="D7611" t="inlineStr">
        <is>
          <t>&lt;http://purl.obolibrary.org/obo/MBA_11&gt;</t>
        </is>
      </c>
    </row>
    <row r="7612">
      <c r="A7612">
        <f>HYPERLINK("https://www.ebi.ac.uk/ols/ontologies/uberon/terms?iri=http://purl.obolibrary.org/obo/UBERON_0010314","structure with developmental contribution from neural crest")</f>
        <v/>
      </c>
      <c r="B7612" t="inlineStr">
        <is>
          <t>&lt;http://purl.obolibrary.org/obo/UBERON_0010314&gt;</t>
        </is>
      </c>
      <c r="C7612" t="inlineStr">
        <is>
          <t>Agranular insular area, dorsal part, layer 5</t>
        </is>
      </c>
      <c r="D7612" t="inlineStr">
        <is>
          <t>&lt;http://purl.obolibrary.org/obo/MBA_1101&gt;</t>
        </is>
      </c>
    </row>
    <row r="7613">
      <c r="A7613">
        <f>HYPERLINK("https://www.ebi.ac.uk/ols/ontologies/uberon/terms?iri=http://purl.obolibrary.org/obo/UBERON_0010314","structure with developmental contribution from neural crest")</f>
        <v/>
      </c>
      <c r="B7613" t="inlineStr">
        <is>
          <t>&lt;http://purl.obolibrary.org/obo/UBERON_0010314&gt;</t>
        </is>
      </c>
      <c r="C7613" t="inlineStr">
        <is>
          <t>Primary somatosensory area, mouth, layer 6a</t>
        </is>
      </c>
      <c r="D7613" t="inlineStr">
        <is>
          <t>&lt;http://purl.obolibrary.org/obo/MBA_1102&gt;</t>
        </is>
      </c>
    </row>
    <row r="7614">
      <c r="A7614">
        <f>HYPERLINK("https://www.ebi.ac.uk/ols/ontologies/uberon/terms?iri=http://purl.obolibrary.org/obo/UBERON_0010314","structure with developmental contribution from neural crest")</f>
        <v/>
      </c>
      <c r="B7614" t="inlineStr">
        <is>
          <t>&lt;http://purl.obolibrary.org/obo/UBERON_0010314&gt;</t>
        </is>
      </c>
      <c r="C7614" t="inlineStr">
        <is>
          <t>primary fissure</t>
        </is>
      </c>
      <c r="D7614" t="inlineStr">
        <is>
          <t>&lt;http://purl.obolibrary.org/obo/MBA_1103&gt;</t>
        </is>
      </c>
    </row>
    <row r="7615">
      <c r="A7615">
        <f>HYPERLINK("https://www.ebi.ac.uk/ols/ontologies/uberon/terms?iri=http://purl.obolibrary.org/obo/UBERON_0010314","structure with developmental contribution from neural crest")</f>
        <v/>
      </c>
      <c r="B7615" t="inlineStr">
        <is>
          <t>&lt;http://purl.obolibrary.org/obo/UBERON_0010314&gt;</t>
        </is>
      </c>
      <c r="C7615" t="inlineStr">
        <is>
          <t>Intercalated amygdalar nucleus</t>
        </is>
      </c>
      <c r="D7615" t="inlineStr">
        <is>
          <t>&lt;http://purl.obolibrary.org/obo/MBA_1105&gt;</t>
        </is>
      </c>
    </row>
    <row r="7616">
      <c r="A7616">
        <f>HYPERLINK("https://www.ebi.ac.uk/ols/ontologies/uberon/terms?iri=http://purl.obolibrary.org/obo/UBERON_0010314","structure with developmental contribution from neural crest")</f>
        <v/>
      </c>
      <c r="B7616" t="inlineStr">
        <is>
          <t>&lt;http://purl.obolibrary.org/obo/UBERON_0010314&gt;</t>
        </is>
      </c>
      <c r="C7616" t="inlineStr">
        <is>
          <t>Visceral area, layer 2/3</t>
        </is>
      </c>
      <c r="D7616" t="inlineStr">
        <is>
          <t>&lt;http://purl.obolibrary.org/obo/MBA_1106&gt;</t>
        </is>
      </c>
    </row>
    <row r="7617">
      <c r="A7617">
        <f>HYPERLINK("https://www.ebi.ac.uk/ols/ontologies/uberon/terms?iri=http://purl.obolibrary.org/obo/UBERON_0010314","structure with developmental contribution from neural crest")</f>
        <v/>
      </c>
      <c r="B7617" t="inlineStr">
        <is>
          <t>&lt;http://purl.obolibrary.org/obo/UBERON_0010314&gt;</t>
        </is>
      </c>
      <c r="C7617" t="inlineStr">
        <is>
          <t>Medullary reticular nucleus, ventral part</t>
        </is>
      </c>
      <c r="D7617" t="inlineStr">
        <is>
          <t>&lt;http://purl.obolibrary.org/obo/MBA_1107&gt;</t>
        </is>
      </c>
    </row>
    <row r="7618">
      <c r="A7618">
        <f>HYPERLINK("https://www.ebi.ac.uk/ols/ontologies/uberon/terms?iri=http://purl.obolibrary.org/obo/UBERON_0010314","structure with developmental contribution from neural crest")</f>
        <v/>
      </c>
      <c r="B7618" t="inlineStr">
        <is>
          <t>&lt;http://purl.obolibrary.org/obo/UBERON_0010314&gt;</t>
        </is>
      </c>
      <c r="C7618" t="inlineStr">
        <is>
          <t>Agranular insular area, posterior part</t>
        </is>
      </c>
      <c r="D7618" t="inlineStr">
        <is>
          <t>&lt;http://purl.obolibrary.org/obo/MBA_111&gt;</t>
        </is>
      </c>
    </row>
    <row r="7619">
      <c r="A7619">
        <f>HYPERLINK("https://www.ebi.ac.uk/ols/ontologies/uberon/terms?iri=http://purl.obolibrary.org/obo/UBERON_0010314","structure with developmental contribution from neural crest")</f>
        <v/>
      </c>
      <c r="B7619" t="inlineStr">
        <is>
          <t>&lt;http://purl.obolibrary.org/obo/UBERON_0010314&gt;</t>
        </is>
      </c>
      <c r="C7619" t="inlineStr">
        <is>
          <t>Primary somatosensory area, trunk, layer 5</t>
        </is>
      </c>
      <c r="D7619" t="inlineStr">
        <is>
          <t>&lt;http://purl.obolibrary.org/obo/MBA_1111&gt;</t>
        </is>
      </c>
    </row>
    <row r="7620">
      <c r="A7620">
        <f>HYPERLINK("https://www.ebi.ac.uk/ols/ontologies/uberon/terms?iri=http://purl.obolibrary.org/obo/UBERON_0010314","structure with developmental contribution from neural crest")</f>
        <v/>
      </c>
      <c r="B7620" t="inlineStr">
        <is>
          <t>&lt;http://purl.obolibrary.org/obo/UBERON_0010314&gt;</t>
        </is>
      </c>
      <c r="C7620" t="inlineStr">
        <is>
          <t>posterior superior fissure</t>
        </is>
      </c>
      <c r="D7620" t="inlineStr">
        <is>
          <t>&lt;http://purl.obolibrary.org/obo/MBA_1112&gt;</t>
        </is>
      </c>
    </row>
    <row r="7621">
      <c r="A7621">
        <f>HYPERLINK("https://www.ebi.ac.uk/ols/ontologies/uberon/terms?iri=http://purl.obolibrary.org/obo/UBERON_0010314","structure with developmental contribution from neural crest")</f>
        <v/>
      </c>
      <c r="B7621" t="inlineStr">
        <is>
          <t>&lt;http://purl.obolibrary.org/obo/UBERON_0010314&gt;</t>
        </is>
      </c>
      <c r="C7621" t="inlineStr">
        <is>
          <t>Anterolateral visual area, layer 4</t>
        </is>
      </c>
      <c r="D7621" t="inlineStr">
        <is>
          <t>&lt;http://purl.obolibrary.org/obo/MBA_1114&gt;</t>
        </is>
      </c>
    </row>
    <row r="7622">
      <c r="A7622">
        <f>HYPERLINK("https://www.ebi.ac.uk/ols/ontologies/uberon/terms?iri=http://purl.obolibrary.org/obo/UBERON_0010314","structure with developmental contribution from neural crest")</f>
        <v/>
      </c>
      <c r="B7622" t="inlineStr">
        <is>
          <t>&lt;http://purl.obolibrary.org/obo/UBERON_0010314&gt;</t>
        </is>
      </c>
      <c r="C7622" t="inlineStr">
        <is>
          <t>genu of the facial nerve</t>
        </is>
      </c>
      <c r="D7622" t="inlineStr">
        <is>
          <t>&lt;http://purl.obolibrary.org/obo/MBA_1116&gt;</t>
        </is>
      </c>
    </row>
    <row r="7623">
      <c r="A7623">
        <f>HYPERLINK("https://www.ebi.ac.uk/ols/ontologies/uberon/terms?iri=http://purl.obolibrary.org/obo/UBERON_0010314","structure with developmental contribution from neural crest")</f>
        <v/>
      </c>
      <c r="B7623" t="inlineStr">
        <is>
          <t>&lt;http://purl.obolibrary.org/obo/UBERON_0010314&gt;</t>
        </is>
      </c>
      <c r="C7623" t="inlineStr">
        <is>
          <t>Pons, behavioral state related</t>
        </is>
      </c>
      <c r="D7623" t="inlineStr">
        <is>
          <t>&lt;http://purl.obolibrary.org/obo/MBA_1117&gt;</t>
        </is>
      </c>
    </row>
    <row r="7624">
      <c r="A7624">
        <f>HYPERLINK("https://www.ebi.ac.uk/ols/ontologies/uberon/terms?iri=http://purl.obolibrary.org/obo/UBERON_0010314","structure with developmental contribution from neural crest")</f>
        <v/>
      </c>
      <c r="B7624" t="inlineStr">
        <is>
          <t>&lt;http://purl.obolibrary.org/obo/UBERON_0010314&gt;</t>
        </is>
      </c>
      <c r="C7624" t="inlineStr">
        <is>
          <t>prepyramidal fissure</t>
        </is>
      </c>
      <c r="D7624" t="inlineStr">
        <is>
          <t>&lt;http://purl.obolibrary.org/obo/MBA_1119&gt;</t>
        </is>
      </c>
    </row>
    <row r="7625">
      <c r="A7625">
        <f>HYPERLINK("https://www.ebi.ac.uk/ols/ontologies/uberon/terms?iri=http://purl.obolibrary.org/obo/UBERON_0010314","structure with developmental contribution from neural crest")</f>
        <v/>
      </c>
      <c r="B7625" t="inlineStr">
        <is>
          <t>&lt;http://purl.obolibrary.org/obo/UBERON_0010314&gt;</t>
        </is>
      </c>
      <c r="C7625" t="inlineStr">
        <is>
          <t>Granular lamina of the cochlear nuclei</t>
        </is>
      </c>
      <c r="D7625" t="inlineStr">
        <is>
          <t>&lt;http://purl.obolibrary.org/obo/MBA_112&gt;</t>
        </is>
      </c>
    </row>
    <row r="7626">
      <c r="A7626">
        <f>HYPERLINK("https://www.ebi.ac.uk/ols/ontologies/uberon/terms?iri=http://purl.obolibrary.org/obo/UBERON_0010314","structure with developmental contribution from neural crest")</f>
        <v/>
      </c>
      <c r="B7626" t="inlineStr">
        <is>
          <t>&lt;http://purl.obolibrary.org/obo/UBERON_0010314&gt;</t>
        </is>
      </c>
      <c r="C7626" t="inlineStr">
        <is>
          <t>Entorhinal area, lateral part, layer 1</t>
        </is>
      </c>
      <c r="D7626" t="inlineStr">
        <is>
          <t>&lt;http://purl.obolibrary.org/obo/MBA_1121&gt;</t>
        </is>
      </c>
    </row>
    <row r="7627">
      <c r="A7627">
        <f>HYPERLINK("https://www.ebi.ac.uk/ols/ontologies/uberon/terms?iri=http://purl.obolibrary.org/obo/UBERON_0010314","structure with developmental contribution from neural crest")</f>
        <v/>
      </c>
      <c r="B7627" t="inlineStr">
        <is>
          <t>&lt;http://purl.obolibrary.org/obo/UBERON_0010314&gt;</t>
        </is>
      </c>
      <c r="C7627" t="inlineStr">
        <is>
          <t>inferior cerebellar peduncle</t>
        </is>
      </c>
      <c r="D7627" t="inlineStr">
        <is>
          <t>&lt;http://purl.obolibrary.org/obo/MBA_1123&gt;</t>
        </is>
      </c>
    </row>
    <row r="7628">
      <c r="A7628">
        <f>HYPERLINK("https://www.ebi.ac.uk/ols/ontologies/uberon/terms?iri=http://purl.obolibrary.org/obo/UBERON_0010314","structure with developmental contribution from neural crest")</f>
        <v/>
      </c>
      <c r="B7628" t="inlineStr">
        <is>
          <t>&lt;http://purl.obolibrary.org/obo/UBERON_0010314&gt;</t>
        </is>
      </c>
      <c r="C7628" t="inlineStr">
        <is>
          <t>Orbital area, ventrolateral part, layer 5</t>
        </is>
      </c>
      <c r="D7628" t="inlineStr">
        <is>
          <t>&lt;http://purl.obolibrary.org/obo/MBA_1125&gt;</t>
        </is>
      </c>
    </row>
    <row r="7629">
      <c r="A7629">
        <f>HYPERLINK("https://www.ebi.ac.uk/ols/ontologies/uberon/terms?iri=http://purl.obolibrary.org/obo/UBERON_0010314","structure with developmental contribution from neural crest")</f>
        <v/>
      </c>
      <c r="B7629" t="inlineStr">
        <is>
          <t>&lt;http://purl.obolibrary.org/obo/UBERON_0010314&gt;</t>
        </is>
      </c>
      <c r="C7629" t="inlineStr">
        <is>
          <t>Temporal association areas, layer 2/3</t>
        </is>
      </c>
      <c r="D7629" t="inlineStr">
        <is>
          <t>&lt;http://purl.obolibrary.org/obo/MBA_1127&gt;</t>
        </is>
      </c>
    </row>
    <row r="7630">
      <c r="A7630">
        <f>HYPERLINK("https://www.ebi.ac.uk/ols/ontologies/uberon/terms?iri=http://purl.obolibrary.org/obo/UBERON_0010314","structure with developmental contribution from neural crest")</f>
        <v/>
      </c>
      <c r="B7630" t="inlineStr">
        <is>
          <t>&lt;http://purl.obolibrary.org/obo/UBERON_0010314&gt;</t>
        </is>
      </c>
      <c r="C7630" t="inlineStr">
        <is>
          <t>Primary somatosensory area, lower limb, layer 5</t>
        </is>
      </c>
      <c r="D7630" t="inlineStr">
        <is>
          <t>&lt;http://purl.obolibrary.org/obo/MBA_1128&gt;</t>
        </is>
      </c>
    </row>
    <row r="7631">
      <c r="A7631">
        <f>HYPERLINK("https://www.ebi.ac.uk/ols/ontologies/uberon/terms?iri=http://purl.obolibrary.org/obo/UBERON_0010314","structure with developmental contribution from neural crest")</f>
        <v/>
      </c>
      <c r="B7631" t="inlineStr">
        <is>
          <t>&lt;http://purl.obolibrary.org/obo/UBERON_0010314&gt;</t>
        </is>
      </c>
      <c r="C7631" t="inlineStr">
        <is>
          <t>Primary somatosensory area, lower limb, layer 2/3</t>
        </is>
      </c>
      <c r="D7631" t="inlineStr">
        <is>
          <t>&lt;http://purl.obolibrary.org/obo/MBA_113&gt;</t>
        </is>
      </c>
    </row>
    <row r="7632">
      <c r="A7632">
        <f>HYPERLINK("https://www.ebi.ac.uk/ols/ontologies/uberon/terms?iri=http://purl.obolibrary.org/obo/UBERON_0010314","structure with developmental contribution from neural crest")</f>
        <v/>
      </c>
      <c r="B7632" t="inlineStr">
        <is>
          <t>&lt;http://purl.obolibrary.org/obo/UBERON_0010314&gt;</t>
        </is>
      </c>
      <c r="C7632" t="inlineStr">
        <is>
          <t>Pons, sensory related</t>
        </is>
      </c>
      <c r="D7632" t="inlineStr">
        <is>
          <t>&lt;http://purl.obolibrary.org/obo/MBA_1132&gt;</t>
        </is>
      </c>
    </row>
    <row r="7633">
      <c r="A7633">
        <f>HYPERLINK("https://www.ebi.ac.uk/ols/ontologies/uberon/terms?iri=http://purl.obolibrary.org/obo/UBERON_0010314","structure with developmental contribution from neural crest")</f>
        <v/>
      </c>
      <c r="B7633" t="inlineStr">
        <is>
          <t>&lt;http://purl.obolibrary.org/obo/UBERON_0010314&gt;</t>
        </is>
      </c>
      <c r="C7633" t="inlineStr">
        <is>
          <t>Entorhinal area, medial part, ventral zone, layer 5/6</t>
        </is>
      </c>
      <c r="D7633" t="inlineStr">
        <is>
          <t>&lt;http://purl.obolibrary.org/obo/MBA_1133&gt;</t>
        </is>
      </c>
    </row>
    <row r="7634">
      <c r="A7634">
        <f>HYPERLINK("https://www.ebi.ac.uk/ols/ontologies/uberon/terms?iri=http://purl.obolibrary.org/obo/UBERON_0010314","structure with developmental contribution from neural crest")</f>
        <v/>
      </c>
      <c r="B7634" t="inlineStr">
        <is>
          <t>&lt;http://purl.obolibrary.org/obo/UBERON_0010314&gt;</t>
        </is>
      </c>
      <c r="C7634" t="inlineStr">
        <is>
          <t>Nucleus of the lateral olfactory tract, layer 3</t>
        </is>
      </c>
      <c r="D7634" t="inlineStr">
        <is>
          <t>&lt;http://purl.obolibrary.org/obo/MBA_1139&gt;</t>
        </is>
      </c>
    </row>
    <row r="7635">
      <c r="A7635">
        <f>HYPERLINK("https://www.ebi.ac.uk/ols/ontologies/uberon/terms?iri=http://purl.obolibrary.org/obo/UBERON_0010314","structure with developmental contribution from neural crest")</f>
        <v/>
      </c>
      <c r="B7635" t="inlineStr">
        <is>
          <t>&lt;http://purl.obolibrary.org/obo/UBERON_0010314&gt;</t>
        </is>
      </c>
      <c r="C7635" t="inlineStr">
        <is>
          <t>Superior olivary complex, lateral part</t>
        </is>
      </c>
      <c r="D7635" t="inlineStr">
        <is>
          <t>&lt;http://purl.obolibrary.org/obo/MBA_114&gt;</t>
        </is>
      </c>
    </row>
    <row r="7636">
      <c r="A7636">
        <f>HYPERLINK("https://www.ebi.ac.uk/ols/ontologies/uberon/terms?iri=http://purl.obolibrary.org/obo/UBERON_0010314","structure with developmental contribution from neural crest")</f>
        <v/>
      </c>
      <c r="B7636" t="inlineStr">
        <is>
          <t>&lt;http://purl.obolibrary.org/obo/UBERON_0010314&gt;</t>
        </is>
      </c>
      <c r="C7636" t="inlineStr">
        <is>
          <t>Postpiriform transition area, layers 1</t>
        </is>
      </c>
      <c r="D7636" t="inlineStr">
        <is>
          <t>&lt;http://purl.obolibrary.org/obo/MBA_1140&gt;</t>
        </is>
      </c>
    </row>
    <row r="7637">
      <c r="A7637">
        <f>HYPERLINK("https://www.ebi.ac.uk/ols/ontologies/uberon/terms?iri=http://purl.obolibrary.org/obo/UBERON_0010314","structure with developmental contribution from neural crest")</f>
        <v/>
      </c>
      <c r="B7637" t="inlineStr">
        <is>
          <t>&lt;http://purl.obolibrary.org/obo/UBERON_0010314&gt;</t>
        </is>
      </c>
      <c r="C7637" t="inlineStr">
        <is>
          <t>Postpiriform transition area, layers 2</t>
        </is>
      </c>
      <c r="D7637" t="inlineStr">
        <is>
          <t>&lt;http://purl.obolibrary.org/obo/MBA_1141&gt;</t>
        </is>
      </c>
    </row>
    <row r="7638">
      <c r="A7638">
        <f>HYPERLINK("https://www.ebi.ac.uk/ols/ontologies/uberon/terms?iri=http://purl.obolibrary.org/obo/UBERON_0010314","structure with developmental contribution from neural crest")</f>
        <v/>
      </c>
      <c r="B7638" t="inlineStr">
        <is>
          <t>&lt;http://purl.obolibrary.org/obo/UBERON_0010314&gt;</t>
        </is>
      </c>
      <c r="C7638" t="inlineStr">
        <is>
          <t>Postpiriform transition area, layers 3</t>
        </is>
      </c>
      <c r="D7638" t="inlineStr">
        <is>
          <t>&lt;http://purl.obolibrary.org/obo/MBA_1142&gt;</t>
        </is>
      </c>
    </row>
    <row r="7639">
      <c r="A7639">
        <f>HYPERLINK("https://www.ebi.ac.uk/ols/ontologies/uberon/terms?iri=http://purl.obolibrary.org/obo/UBERON_0010314","structure with developmental contribution from neural crest")</f>
        <v/>
      </c>
      <c r="B7639" t="inlineStr">
        <is>
          <t>&lt;http://purl.obolibrary.org/obo/UBERON_0010314&gt;</t>
        </is>
      </c>
      <c r="C7639" t="inlineStr">
        <is>
          <t>Trochlear nucleus</t>
        </is>
      </c>
      <c r="D7639" t="inlineStr">
        <is>
          <t>&lt;http://purl.obolibrary.org/obo/MBA_115&gt;</t>
        </is>
      </c>
    </row>
    <row r="7640">
      <c r="A7640">
        <f>HYPERLINK("https://www.ebi.ac.uk/ols/ontologies/uberon/terms?iri=http://purl.obolibrary.org/obo/UBERON_0010314","structure with developmental contribution from neural crest")</f>
        <v/>
      </c>
      <c r="B7640" t="inlineStr">
        <is>
          <t>&lt;http://purl.obolibrary.org/obo/UBERON_0010314&gt;</t>
        </is>
      </c>
      <c r="C7640" t="inlineStr">
        <is>
          <t>choroid fissure</t>
        </is>
      </c>
      <c r="D7640" t="inlineStr">
        <is>
          <t>&lt;http://purl.obolibrary.org/obo/MBA_116&gt;</t>
        </is>
      </c>
    </row>
    <row r="7641">
      <c r="A7641">
        <f>HYPERLINK("https://www.ebi.ac.uk/ols/ontologies/uberon/terms?iri=http://purl.obolibrary.org/obo/UBERON_0010314","structure with developmental contribution from neural crest")</f>
        <v/>
      </c>
      <c r="B7641" t="inlineStr">
        <is>
          <t>&lt;http://purl.obolibrary.org/obo/UBERON_0010314&gt;</t>
        </is>
      </c>
      <c r="C7641" t="inlineStr">
        <is>
          <t>optic chiasm</t>
        </is>
      </c>
      <c r="D7641" t="inlineStr">
        <is>
          <t>&lt;http://purl.obolibrary.org/obo/MBA_117&gt;</t>
        </is>
      </c>
    </row>
    <row r="7642">
      <c r="A7642">
        <f>HYPERLINK("https://www.ebi.ac.uk/ols/ontologies/uberon/terms?iri=http://purl.obolibrary.org/obo/UBERON_0010314","structure with developmental contribution from neural crest")</f>
        <v/>
      </c>
      <c r="B7642" t="inlineStr">
        <is>
          <t>&lt;http://purl.obolibrary.org/obo/UBERON_0010314&gt;</t>
        </is>
      </c>
      <c r="C7642" t="inlineStr">
        <is>
          <t>Agranular insular area, ventral part</t>
        </is>
      </c>
      <c r="D7642" t="inlineStr">
        <is>
          <t>&lt;http://purl.obolibrary.org/obo/MBA_119&gt;</t>
        </is>
      </c>
    </row>
    <row r="7643">
      <c r="A7643">
        <f>HYPERLINK("https://www.ebi.ac.uk/ols/ontologies/uberon/terms?iri=http://purl.obolibrary.org/obo/UBERON_0010314","structure with developmental contribution from neural crest")</f>
        <v/>
      </c>
      <c r="B7643" t="inlineStr">
        <is>
          <t>&lt;http://purl.obolibrary.org/obo/UBERON_0010314&gt;</t>
        </is>
      </c>
      <c r="C7643" t="inlineStr">
        <is>
          <t>Agranular insular area, posterior part, layer 1</t>
        </is>
      </c>
      <c r="D7643" t="inlineStr">
        <is>
          <t>&lt;http://purl.obolibrary.org/obo/MBA_120&gt;</t>
        </is>
      </c>
    </row>
    <row r="7644">
      <c r="A7644">
        <f>HYPERLINK("https://www.ebi.ac.uk/ols/ontologies/uberon/terms?iri=http://purl.obolibrary.org/obo/UBERON_0010314","structure with developmental contribution from neural crest")</f>
        <v/>
      </c>
      <c r="B7644" t="inlineStr">
        <is>
          <t>&lt;http://purl.obolibrary.org/obo/UBERON_0010314&gt;</t>
        </is>
      </c>
      <c r="C7644" t="inlineStr">
        <is>
          <t>Lateral visual area, layer 6b</t>
        </is>
      </c>
      <c r="D7644" t="inlineStr">
        <is>
          <t>&lt;http://purl.obolibrary.org/obo/MBA_121&gt;</t>
        </is>
      </c>
    </row>
    <row r="7645">
      <c r="A7645">
        <f>HYPERLINK("https://www.ebi.ac.uk/ols/ontologies/uberon/terms?iri=http://purl.obolibrary.org/obo/UBERON_0010314","structure with developmental contribution from neural crest")</f>
        <v/>
      </c>
      <c r="B7645" t="inlineStr">
        <is>
          <t>&lt;http://purl.obolibrary.org/obo/UBERON_0010314&gt;</t>
        </is>
      </c>
      <c r="C7645" t="inlineStr">
        <is>
          <t>Superior olivary complex, periolivary region</t>
        </is>
      </c>
      <c r="D7645" t="inlineStr">
        <is>
          <t>&lt;http://purl.obolibrary.org/obo/MBA_122&gt;</t>
        </is>
      </c>
    </row>
    <row r="7646">
      <c r="A7646">
        <f>HYPERLINK("https://www.ebi.ac.uk/ols/ontologies/uberon/terms?iri=http://purl.obolibrary.org/obo/UBERON_0010314","structure with developmental contribution from neural crest")</f>
        <v/>
      </c>
      <c r="B7646" t="inlineStr">
        <is>
          <t>&lt;http://purl.obolibrary.org/obo/UBERON_0010314&gt;</t>
        </is>
      </c>
      <c r="C7646" t="inlineStr">
        <is>
          <t>Koelliker-Fuse subnucleus</t>
        </is>
      </c>
      <c r="D7646" t="inlineStr">
        <is>
          <t>&lt;http://purl.obolibrary.org/obo/MBA_123&gt;</t>
        </is>
      </c>
    </row>
    <row r="7647">
      <c r="A7647">
        <f>HYPERLINK("https://www.ebi.ac.uk/ols/ontologies/uberon/terms?iri=http://purl.obolibrary.org/obo/UBERON_0010314","structure with developmental contribution from neural crest")</f>
        <v/>
      </c>
      <c r="B7647" t="inlineStr">
        <is>
          <t>&lt;http://purl.obolibrary.org/obo/UBERON_0010314&gt;</t>
        </is>
      </c>
      <c r="C7647" t="inlineStr">
        <is>
          <t>optic tract</t>
        </is>
      </c>
      <c r="D7647" t="inlineStr">
        <is>
          <t>&lt;http://purl.obolibrary.org/obo/MBA_125&gt;</t>
        </is>
      </c>
    </row>
    <row r="7648">
      <c r="A7648">
        <f>HYPERLINK("https://www.ebi.ac.uk/ols/ontologies/uberon/terms?iri=http://purl.obolibrary.org/obo/UBERON_0010314","structure with developmental contribution from neural crest")</f>
        <v/>
      </c>
      <c r="B7648" t="inlineStr">
        <is>
          <t>&lt;http://purl.obolibrary.org/obo/UBERON_0010314&gt;</t>
        </is>
      </c>
      <c r="C7648" t="inlineStr">
        <is>
          <t>Somatosensory areas, layer 1</t>
        </is>
      </c>
      <c r="D7648" t="inlineStr">
        <is>
          <t>&lt;http://purl.obolibrary.org/obo/MBA_12993&gt;</t>
        </is>
      </c>
    </row>
    <row r="7649">
      <c r="A7649">
        <f>HYPERLINK("https://www.ebi.ac.uk/ols/ontologies/uberon/terms?iri=http://purl.obolibrary.org/obo/UBERON_0010314","structure with developmental contribution from neural crest")</f>
        <v/>
      </c>
      <c r="B7649" t="inlineStr">
        <is>
          <t>&lt;http://purl.obolibrary.org/obo/UBERON_0010314&gt;</t>
        </is>
      </c>
      <c r="C7649" t="inlineStr">
        <is>
          <t>Somatosensory areas, layer 2/3</t>
        </is>
      </c>
      <c r="D7649" t="inlineStr">
        <is>
          <t>&lt;http://purl.obolibrary.org/obo/MBA_12994&gt;</t>
        </is>
      </c>
    </row>
    <row r="7650">
      <c r="A7650">
        <f>HYPERLINK("https://www.ebi.ac.uk/ols/ontologies/uberon/terms?iri=http://purl.obolibrary.org/obo/UBERON_0010314","structure with developmental contribution from neural crest")</f>
        <v/>
      </c>
      <c r="B7650" t="inlineStr">
        <is>
          <t>&lt;http://purl.obolibrary.org/obo/UBERON_0010314&gt;</t>
        </is>
      </c>
      <c r="C7650" t="inlineStr">
        <is>
          <t>Somatosensory areas, layer 4</t>
        </is>
      </c>
      <c r="D7650" t="inlineStr">
        <is>
          <t>&lt;http://purl.obolibrary.org/obo/MBA_12995&gt;</t>
        </is>
      </c>
    </row>
    <row r="7651">
      <c r="A7651">
        <f>HYPERLINK("https://www.ebi.ac.uk/ols/ontologies/uberon/terms?iri=http://purl.obolibrary.org/obo/UBERON_0010314","structure with developmental contribution from neural crest")</f>
        <v/>
      </c>
      <c r="B7651" t="inlineStr">
        <is>
          <t>&lt;http://purl.obolibrary.org/obo/UBERON_0010314&gt;</t>
        </is>
      </c>
      <c r="C7651" t="inlineStr">
        <is>
          <t>Somatosensory areas, layer 5</t>
        </is>
      </c>
      <c r="D7651" t="inlineStr">
        <is>
          <t>&lt;http://purl.obolibrary.org/obo/MBA_12996&gt;</t>
        </is>
      </c>
    </row>
    <row r="7652">
      <c r="A7652">
        <f>HYPERLINK("https://www.ebi.ac.uk/ols/ontologies/uberon/terms?iri=http://purl.obolibrary.org/obo/UBERON_0010314","structure with developmental contribution from neural crest")</f>
        <v/>
      </c>
      <c r="B7652" t="inlineStr">
        <is>
          <t>&lt;http://purl.obolibrary.org/obo/UBERON_0010314&gt;</t>
        </is>
      </c>
      <c r="C7652" t="inlineStr">
        <is>
          <t>Somatosensory areas, layer 6a</t>
        </is>
      </c>
      <c r="D7652" t="inlineStr">
        <is>
          <t>&lt;http://purl.obolibrary.org/obo/MBA_12997&gt;</t>
        </is>
      </c>
    </row>
    <row r="7653">
      <c r="A7653">
        <f>HYPERLINK("https://www.ebi.ac.uk/ols/ontologies/uberon/terms?iri=http://purl.obolibrary.org/obo/UBERON_0010314","structure with developmental contribution from neural crest")</f>
        <v/>
      </c>
      <c r="B7653" t="inlineStr">
        <is>
          <t>&lt;http://purl.obolibrary.org/obo/UBERON_0010314&gt;</t>
        </is>
      </c>
      <c r="C7653" t="inlineStr">
        <is>
          <t>Somatosensory areas, layer 6b</t>
        </is>
      </c>
      <c r="D7653" t="inlineStr">
        <is>
          <t>&lt;http://purl.obolibrary.org/obo/MBA_12998&gt;</t>
        </is>
      </c>
    </row>
    <row r="7654">
      <c r="A7654">
        <f>HYPERLINK("https://www.ebi.ac.uk/ols/ontologies/uberon/terms?iri=http://purl.obolibrary.org/obo/UBERON_0010314","structure with developmental contribution from neural crest")</f>
        <v/>
      </c>
      <c r="B7654" t="inlineStr">
        <is>
          <t>&lt;http://purl.obolibrary.org/obo/UBERON_0010314&gt;</t>
        </is>
      </c>
      <c r="C7654" t="inlineStr">
        <is>
          <t>Superior central nucleus raphe, medial part</t>
        </is>
      </c>
      <c r="D7654" t="inlineStr">
        <is>
          <t>&lt;http://purl.obolibrary.org/obo/MBA_130&gt;</t>
        </is>
      </c>
    </row>
    <row r="7655">
      <c r="A7655">
        <f>HYPERLINK("https://www.ebi.ac.uk/ols/ontologies/uberon/terms?iri=http://purl.obolibrary.org/obo/UBERON_0010314","structure with developmental contribution from neural crest")</f>
        <v/>
      </c>
      <c r="B7655" t="inlineStr">
        <is>
          <t>&lt;http://purl.obolibrary.org/obo/UBERON_0010314&gt;</t>
        </is>
      </c>
      <c r="C7655" t="inlineStr">
        <is>
          <t>Lateral amygdalar nucleus</t>
        </is>
      </c>
      <c r="D7655" t="inlineStr">
        <is>
          <t>&lt;http://purl.obolibrary.org/obo/MBA_131&gt;</t>
        </is>
      </c>
    </row>
    <row r="7656">
      <c r="A7656">
        <f>HYPERLINK("https://www.ebi.ac.uk/ols/ontologies/uberon/terms?iri=http://purl.obolibrary.org/obo/UBERON_0010314","structure with developmental contribution from neural crest")</f>
        <v/>
      </c>
      <c r="B7656" t="inlineStr">
        <is>
          <t>&lt;http://purl.obolibrary.org/obo/UBERON_0010314&gt;</t>
        </is>
      </c>
      <c r="C7656" t="inlineStr">
        <is>
          <t>Prelimbic area, layer 6b</t>
        </is>
      </c>
      <c r="D7656" t="inlineStr">
        <is>
          <t>&lt;http://purl.obolibrary.org/obo/MBA_132&gt;</t>
        </is>
      </c>
    </row>
    <row r="7657">
      <c r="A7657">
        <f>HYPERLINK("https://www.ebi.ac.uk/ols/ontologies/uberon/terms?iri=http://purl.obolibrary.org/obo/UBERON_0010314","structure with developmental contribution from neural crest")</f>
        <v/>
      </c>
      <c r="B7657" t="inlineStr">
        <is>
          <t>&lt;http://purl.obolibrary.org/obo/UBERON_0010314&gt;</t>
        </is>
      </c>
      <c r="C7657" t="inlineStr">
        <is>
          <t>Nucleus ambiguus</t>
        </is>
      </c>
      <c r="D7657" t="inlineStr">
        <is>
          <t>&lt;http://purl.obolibrary.org/obo/MBA_135&gt;</t>
        </is>
      </c>
    </row>
    <row r="7658">
      <c r="A7658">
        <f>HYPERLINK("https://www.ebi.ac.uk/ols/ontologies/uberon/terms?iri=http://purl.obolibrary.org/obo/UBERON_0010314","structure with developmental contribution from neural crest")</f>
        <v/>
      </c>
      <c r="B7658" t="inlineStr">
        <is>
          <t>&lt;http://purl.obolibrary.org/obo/UBERON_0010314&gt;</t>
        </is>
      </c>
      <c r="C7658" t="inlineStr">
        <is>
          <t>Intermediate reticular nucleus</t>
        </is>
      </c>
      <c r="D7658" t="inlineStr">
        <is>
          <t>&lt;http://purl.obolibrary.org/obo/MBA_136&gt;</t>
        </is>
      </c>
    </row>
    <row r="7659">
      <c r="A7659">
        <f>HYPERLINK("https://www.ebi.ac.uk/ols/ontologies/uberon/terms?iri=http://purl.obolibrary.org/obo/UBERON_0010314","structure with developmental contribution from neural crest")</f>
        <v/>
      </c>
      <c r="B7659" t="inlineStr">
        <is>
          <t>&lt;http://purl.obolibrary.org/obo/UBERON_0010314&gt;</t>
        </is>
      </c>
      <c r="C7659" t="inlineStr">
        <is>
          <t>Superior central nucleus raphe, lateral part</t>
        </is>
      </c>
      <c r="D7659" t="inlineStr">
        <is>
          <t>&lt;http://purl.obolibrary.org/obo/MBA_137&gt;</t>
        </is>
      </c>
    </row>
    <row r="7660">
      <c r="A7660">
        <f>HYPERLINK("https://www.ebi.ac.uk/ols/ontologies/uberon/terms?iri=http://purl.obolibrary.org/obo/UBERON_0010314","structure with developmental contribution from neural crest")</f>
        <v/>
      </c>
      <c r="B7660" t="inlineStr">
        <is>
          <t>&lt;http://purl.obolibrary.org/obo/UBERON_0010314&gt;</t>
        </is>
      </c>
      <c r="C7660" t="inlineStr">
        <is>
          <t>Entorhinal area, lateral part, layer 5</t>
        </is>
      </c>
      <c r="D7660" t="inlineStr">
        <is>
          <t>&lt;http://purl.obolibrary.org/obo/MBA_139&gt;</t>
        </is>
      </c>
    </row>
    <row r="7661">
      <c r="A7661">
        <f>HYPERLINK("https://www.ebi.ac.uk/ols/ontologies/uberon/terms?iri=http://purl.obolibrary.org/obo/UBERON_0010314","structure with developmental contribution from neural crest")</f>
        <v/>
      </c>
      <c r="B7661" t="inlineStr">
        <is>
          <t>&lt;http://purl.obolibrary.org/obo/UBERON_0010314&gt;</t>
        </is>
      </c>
      <c r="C7661" t="inlineStr">
        <is>
          <t>Nucleus ambiguus, ventral division</t>
        </is>
      </c>
      <c r="D7661" t="inlineStr">
        <is>
          <t>&lt;http://purl.obolibrary.org/obo/MBA_143&gt;</t>
        </is>
      </c>
    </row>
    <row r="7662">
      <c r="A7662">
        <f>HYPERLINK("https://www.ebi.ac.uk/ols/ontologies/uberon/terms?iri=http://purl.obolibrary.org/obo/UBERON_0010314","structure with developmental contribution from neural crest")</f>
        <v/>
      </c>
      <c r="B7662" t="inlineStr">
        <is>
          <t>&lt;http://purl.obolibrary.org/obo/UBERON_0010314&gt;</t>
        </is>
      </c>
      <c r="C7662" t="inlineStr">
        <is>
          <t>Olfactory tubercle, layers 1-3</t>
        </is>
      </c>
      <c r="D7662" t="inlineStr">
        <is>
          <t>&lt;http://purl.obolibrary.org/obo/MBA_144&gt;</t>
        </is>
      </c>
    </row>
    <row r="7663">
      <c r="A7663">
        <f>HYPERLINK("https://www.ebi.ac.uk/ols/ontologies/uberon/terms?iri=http://purl.obolibrary.org/obo/UBERON_0010314","structure with developmental contribution from neural crest")</f>
        <v/>
      </c>
      <c r="B7663" t="inlineStr">
        <is>
          <t>&lt;http://purl.obolibrary.org/obo/UBERON_0010314&gt;</t>
        </is>
      </c>
      <c r="C7663" t="inlineStr">
        <is>
          <t>Pontine reticular nucleus</t>
        </is>
      </c>
      <c r="D7663" t="inlineStr">
        <is>
          <t>&lt;http://purl.obolibrary.org/obo/MBA_146&gt;</t>
        </is>
      </c>
    </row>
    <row r="7664">
      <c r="A7664">
        <f>HYPERLINK("https://www.ebi.ac.uk/ols/ontologies/uberon/terms?iri=http://purl.obolibrary.org/obo/UBERON_0010314","structure with developmental contribution from neural crest")</f>
        <v/>
      </c>
      <c r="B7664" t="inlineStr">
        <is>
          <t>&lt;http://purl.obolibrary.org/obo/UBERON_0010314&gt;</t>
        </is>
      </c>
      <c r="C7664" t="inlineStr">
        <is>
          <t>Locus ceruleus</t>
        </is>
      </c>
      <c r="D7664" t="inlineStr">
        <is>
          <t>&lt;http://purl.obolibrary.org/obo/MBA_147&gt;</t>
        </is>
      </c>
    </row>
    <row r="7665">
      <c r="A7665">
        <f>HYPERLINK("https://www.ebi.ac.uk/ols/ontologies/uberon/terms?iri=http://purl.obolibrary.org/obo/UBERON_0010314","structure with developmental contribution from neural crest")</f>
        <v/>
      </c>
      <c r="B7665" t="inlineStr">
        <is>
          <t>&lt;http://purl.obolibrary.org/obo/UBERON_0010314&gt;</t>
        </is>
      </c>
      <c r="C7665" t="inlineStr">
        <is>
          <t>Gustatory areas, layer 4</t>
        </is>
      </c>
      <c r="D7665" t="inlineStr">
        <is>
          <t>&lt;http://purl.obolibrary.org/obo/MBA_148&gt;</t>
        </is>
      </c>
    </row>
    <row r="7666">
      <c r="A7666">
        <f>HYPERLINK("https://www.ebi.ac.uk/ols/ontologies/uberon/terms?iri=http://purl.obolibrary.org/obo/UBERON_0010314","structure with developmental contribution from neural crest")</f>
        <v/>
      </c>
      <c r="B7666" t="inlineStr">
        <is>
          <t>&lt;http://purl.obolibrary.org/obo/UBERON_0010314&gt;</t>
        </is>
      </c>
      <c r="C7666" t="inlineStr">
        <is>
          <t>Piriform area, layers 1-3</t>
        </is>
      </c>
      <c r="D7666" t="inlineStr">
        <is>
          <t>&lt;http://purl.obolibrary.org/obo/MBA_152&gt;</t>
        </is>
      </c>
    </row>
    <row r="7667">
      <c r="A7667">
        <f>HYPERLINK("https://www.ebi.ac.uk/ols/ontologies/uberon/terms?iri=http://purl.obolibrary.org/obo/UBERON_0010314","structure with developmental contribution from neural crest")</f>
        <v/>
      </c>
      <c r="B7667" t="inlineStr">
        <is>
          <t>&lt;http://purl.obolibrary.org/obo/UBERON_0010314&gt;</t>
        </is>
      </c>
      <c r="C7667" t="inlineStr">
        <is>
          <t>lateral recess</t>
        </is>
      </c>
      <c r="D7667" t="inlineStr">
        <is>
          <t>&lt;http://purl.obolibrary.org/obo/MBA_153&gt;</t>
        </is>
      </c>
    </row>
    <row r="7668">
      <c r="A7668">
        <f>HYPERLINK("https://www.ebi.ac.uk/ols/ontologies/uberon/terms?iri=http://purl.obolibrary.org/obo/UBERON_0010314","structure with developmental contribution from neural crest")</f>
        <v/>
      </c>
      <c r="B7668" t="inlineStr">
        <is>
          <t>&lt;http://purl.obolibrary.org/obo/UBERON_0010314&gt;</t>
        </is>
      </c>
      <c r="C7668" t="inlineStr">
        <is>
          <t>Perihypoglossal nuclei</t>
        </is>
      </c>
      <c r="D7668" t="inlineStr">
        <is>
          <t>&lt;http://purl.obolibrary.org/obo/MBA_154&gt;</t>
        </is>
      </c>
    </row>
    <row r="7669">
      <c r="A7669">
        <f>HYPERLINK("https://www.ebi.ac.uk/ols/ontologies/uberon/terms?iri=http://purl.obolibrary.org/obo/UBERON_0010314","structure with developmental contribution from neural crest")</f>
        <v/>
      </c>
      <c r="B7669" t="inlineStr">
        <is>
          <t>&lt;http://purl.obolibrary.org/obo/UBERON_0010314&gt;</t>
        </is>
      </c>
      <c r="C7669" t="inlineStr">
        <is>
          <t>Dorsal auditory area, layer 6a</t>
        </is>
      </c>
      <c r="D7669" t="inlineStr">
        <is>
          <t>&lt;http://purl.obolibrary.org/obo/MBA_156&gt;</t>
        </is>
      </c>
    </row>
    <row r="7670">
      <c r="A7670">
        <f>HYPERLINK("https://www.ebi.ac.uk/ols/ontologies/uberon/terms?iri=http://purl.obolibrary.org/obo/UBERON_0010314","structure with developmental contribution from neural crest")</f>
        <v/>
      </c>
      <c r="B7670" t="inlineStr">
        <is>
          <t>&lt;http://purl.obolibrary.org/obo/UBERON_0010314&gt;</t>
        </is>
      </c>
      <c r="C7670" t="inlineStr">
        <is>
          <t>Anterior olfactory nucleus</t>
        </is>
      </c>
      <c r="D7670" t="inlineStr">
        <is>
          <t>&lt;http://purl.obolibrary.org/obo/MBA_159&gt;</t>
        </is>
      </c>
    </row>
    <row r="7671">
      <c r="A7671">
        <f>HYPERLINK("https://www.ebi.ac.uk/ols/ontologies/uberon/terms?iri=http://purl.obolibrary.org/obo/UBERON_0010314","structure with developmental contribution from neural crest")</f>
        <v/>
      </c>
      <c r="B7671" t="inlineStr">
        <is>
          <t>&lt;http://purl.obolibrary.org/obo/UBERON_0010314&gt;</t>
        </is>
      </c>
      <c r="C7671" t="inlineStr">
        <is>
          <t>Layer 6b, isocortex</t>
        </is>
      </c>
      <c r="D7671" t="inlineStr">
        <is>
          <t>&lt;http://purl.obolibrary.org/obo/MBA_16&gt;</t>
        </is>
      </c>
    </row>
    <row r="7672">
      <c r="A7672">
        <f>HYPERLINK("https://www.ebi.ac.uk/ols/ontologies/uberon/terms?iri=http://purl.obolibrary.org/obo/UBERON_0010314","structure with developmental contribution from neural crest")</f>
        <v/>
      </c>
      <c r="B7672" t="inlineStr">
        <is>
          <t>&lt;http://purl.obolibrary.org/obo/UBERON_0010314&gt;</t>
        </is>
      </c>
      <c r="C7672" t="inlineStr">
        <is>
          <t>Anterior olfactory nucleus, layer 1</t>
        </is>
      </c>
      <c r="D7672" t="inlineStr">
        <is>
          <t>&lt;http://purl.obolibrary.org/obo/MBA_160&gt;</t>
        </is>
      </c>
    </row>
    <row r="7673">
      <c r="A7673">
        <f>HYPERLINK("https://www.ebi.ac.uk/ols/ontologies/uberon/terms?iri=http://purl.obolibrary.org/obo/UBERON_0010314","structure with developmental contribution from neural crest")</f>
        <v/>
      </c>
      <c r="B7673" t="inlineStr">
        <is>
          <t>&lt;http://purl.obolibrary.org/obo/UBERON_0010314&gt;</t>
        </is>
      </c>
      <c r="C7673" t="inlineStr">
        <is>
          <t>Nucleus intercalatus</t>
        </is>
      </c>
      <c r="D7673" t="inlineStr">
        <is>
          <t>&lt;http://purl.obolibrary.org/obo/MBA_161&gt;</t>
        </is>
      </c>
    </row>
    <row r="7674">
      <c r="A7674">
        <f>HYPERLINK("https://www.ebi.ac.uk/ols/ontologies/uberon/terms?iri=http://purl.obolibrary.org/obo/UBERON_0010314","structure with developmental contribution from neural crest")</f>
        <v/>
      </c>
      <c r="B7674" t="inlineStr">
        <is>
          <t>&lt;http://purl.obolibrary.org/obo/UBERON_0010314&gt;</t>
        </is>
      </c>
      <c r="C7674" t="inlineStr">
        <is>
          <t>Laterodorsal tegmental nucleus</t>
        </is>
      </c>
      <c r="D7674" t="inlineStr">
        <is>
          <t>&lt;http://purl.obolibrary.org/obo/MBA_162&gt;</t>
        </is>
      </c>
    </row>
    <row r="7675">
      <c r="A7675">
        <f>HYPERLINK("https://www.ebi.ac.uk/ols/ontologies/uberon/terms?iri=http://purl.obolibrary.org/obo/UBERON_0010314","structure with developmental contribution from neural crest")</f>
        <v/>
      </c>
      <c r="B7675" t="inlineStr">
        <is>
          <t>&lt;http://purl.obolibrary.org/obo/UBERON_0010314&gt;</t>
        </is>
      </c>
      <c r="C7675" t="inlineStr">
        <is>
          <t>Agranular insular area, posterior part, layer 2/3</t>
        </is>
      </c>
      <c r="D7675" t="inlineStr">
        <is>
          <t>&lt;http://purl.obolibrary.org/obo/MBA_163&gt;</t>
        </is>
      </c>
    </row>
    <row r="7676">
      <c r="A7676">
        <f>HYPERLINK("https://www.ebi.ac.uk/ols/ontologies/uberon/terms?iri=http://purl.obolibrary.org/obo/UBERON_0010314","structure with developmental contribution from neural crest")</f>
        <v/>
      </c>
      <c r="B7676" t="inlineStr">
        <is>
          <t>&lt;http://purl.obolibrary.org/obo/UBERON_0010314&gt;</t>
        </is>
      </c>
      <c r="C7676" t="inlineStr">
        <is>
          <t>Anterior olfactory nucleus, dorsal part</t>
        </is>
      </c>
      <c r="D7676" t="inlineStr">
        <is>
          <t>&lt;http://purl.obolibrary.org/obo/MBA_167&gt;</t>
        </is>
      </c>
    </row>
    <row r="7677">
      <c r="A7677">
        <f>HYPERLINK("https://www.ebi.ac.uk/ols/ontologies/uberon/terms?iri=http://purl.obolibrary.org/obo/UBERON_0010314","structure with developmental contribution from neural crest")</f>
        <v/>
      </c>
      <c r="B7677" t="inlineStr">
        <is>
          <t>&lt;http://purl.obolibrary.org/obo/UBERON_0010314&gt;</t>
        </is>
      </c>
      <c r="C7677" t="inlineStr">
        <is>
          <t>Anterior olfactory nucleus, layer 2</t>
        </is>
      </c>
      <c r="D7677" t="inlineStr">
        <is>
          <t>&lt;http://purl.obolibrary.org/obo/MBA_168&gt;</t>
        </is>
      </c>
    </row>
    <row r="7678">
      <c r="A7678">
        <f>HYPERLINK("https://www.ebi.ac.uk/ols/ontologies/uberon/terms?iri=http://purl.obolibrary.org/obo/UBERON_0010314","structure with developmental contribution from neural crest")</f>
        <v/>
      </c>
      <c r="B7678" t="inlineStr">
        <is>
          <t>&lt;http://purl.obolibrary.org/obo/UBERON_0010314&gt;</t>
        </is>
      </c>
      <c r="C7678" t="inlineStr">
        <is>
          <t>Nucleus prepositus</t>
        </is>
      </c>
      <c r="D7678" t="inlineStr">
        <is>
          <t>&lt;http://purl.obolibrary.org/obo/MBA_169&gt;</t>
        </is>
      </c>
    </row>
    <row r="7679">
      <c r="A7679">
        <f>HYPERLINK("https://www.ebi.ac.uk/ols/ontologies/uberon/terms?iri=http://purl.obolibrary.org/obo/UBERON_0010314","structure with developmental contribution from neural crest")</f>
        <v/>
      </c>
      <c r="B7679" t="inlineStr">
        <is>
          <t>&lt;http://purl.obolibrary.org/obo/UBERON_0010314&gt;</t>
        </is>
      </c>
      <c r="C7679" t="inlineStr">
        <is>
          <t>Prelimbic area, layer 1</t>
        </is>
      </c>
      <c r="D7679" t="inlineStr">
        <is>
          <t>&lt;http://purl.obolibrary.org/obo/MBA_171&gt;</t>
        </is>
      </c>
    </row>
    <row r="7680">
      <c r="A7680">
        <f>HYPERLINK("https://www.ebi.ac.uk/ols/ontologies/uberon/terms?iri=http://purl.obolibrary.org/obo/UBERON_0010314","structure with developmental contribution from neural crest")</f>
        <v/>
      </c>
      <c r="B7680" t="inlineStr">
        <is>
          <t>&lt;http://purl.obolibrary.org/obo/UBERON_0010314&gt;</t>
        </is>
      </c>
      <c r="C7680" t="inlineStr">
        <is>
          <t>Anterior olfactory nucleus, external part</t>
        </is>
      </c>
      <c r="D7680" t="inlineStr">
        <is>
          <t>&lt;http://purl.obolibrary.org/obo/MBA_175&gt;</t>
        </is>
      </c>
    </row>
    <row r="7681">
      <c r="A7681">
        <f>HYPERLINK("https://www.ebi.ac.uk/ols/ontologies/uberon/terms?iri=http://purl.obolibrary.org/obo/UBERON_0010314","structure with developmental contribution from neural crest")</f>
        <v/>
      </c>
      <c r="B7681" t="inlineStr">
        <is>
          <t>&lt;http://purl.obolibrary.org/obo/UBERON_0010314&gt;</t>
        </is>
      </c>
      <c r="C7681" t="inlineStr">
        <is>
          <t>Nucleus of Roller</t>
        </is>
      </c>
      <c r="D7681" t="inlineStr">
        <is>
          <t>&lt;http://purl.obolibrary.org/obo/MBA_177&gt;</t>
        </is>
      </c>
    </row>
    <row r="7682">
      <c r="A7682">
        <f>HYPERLINK("https://www.ebi.ac.uk/ols/ontologies/uberon/terms?iri=http://purl.obolibrary.org/obo/UBERON_0010314","structure with developmental contribution from neural crest")</f>
        <v/>
      </c>
      <c r="B7682" t="inlineStr">
        <is>
          <t>&lt;http://purl.obolibrary.org/obo/UBERON_0010314&gt;</t>
        </is>
      </c>
      <c r="C7682" t="inlineStr">
        <is>
          <t>Anterior cingulate area, layer 6a</t>
        </is>
      </c>
      <c r="D7682" t="inlineStr">
        <is>
          <t>&lt;http://purl.obolibrary.org/obo/MBA_179&gt;</t>
        </is>
      </c>
    </row>
    <row r="7683">
      <c r="A7683">
        <f>HYPERLINK("https://www.ebi.ac.uk/ols/ontologies/uberon/terms?iri=http://purl.obolibrary.org/obo/UBERON_0010314","structure with developmental contribution from neural crest")</f>
        <v/>
      </c>
      <c r="B7683" t="inlineStr">
        <is>
          <t>&lt;http://purl.obolibrary.org/obo/UBERON_0010314&gt;</t>
        </is>
      </c>
      <c r="C7683" t="inlineStr">
        <is>
          <t>Gustatory areas, layer 2/3</t>
        </is>
      </c>
      <c r="D7683" t="inlineStr">
        <is>
          <t>&lt;http://purl.obolibrary.org/obo/MBA_180&gt;</t>
        </is>
      </c>
    </row>
    <row r="7684">
      <c r="A7684">
        <f>HYPERLINK("https://www.ebi.ac.uk/ols/ontologies/uberon/terms?iri=http://purl.obolibrary.org/obo/UBERON_0010314","structure with developmental contribution from neural crest")</f>
        <v/>
      </c>
      <c r="B7684" t="inlineStr">
        <is>
          <t>&lt;http://purl.obolibrary.org/obo/UBERON_0010314&gt;</t>
        </is>
      </c>
      <c r="C7684" t="inlineStr">
        <is>
          <t>Primary somatosensory area, unassigned</t>
        </is>
      </c>
      <c r="D7684" t="inlineStr">
        <is>
          <t>&lt;http://purl.obolibrary.org/obo/MBA_182305689&gt;</t>
        </is>
      </c>
    </row>
    <row r="7685">
      <c r="A7685">
        <f>HYPERLINK("https://www.ebi.ac.uk/ols/ontologies/uberon/terms?iri=http://purl.obolibrary.org/obo/UBERON_0010314","structure with developmental contribution from neural crest")</f>
        <v/>
      </c>
      <c r="B7685" t="inlineStr">
        <is>
          <t>&lt;http://purl.obolibrary.org/obo/UBERON_0010314&gt;</t>
        </is>
      </c>
      <c r="C7685" t="inlineStr">
        <is>
          <t>Primary somatosensory area, unassigned, layer 1</t>
        </is>
      </c>
      <c r="D7685" t="inlineStr">
        <is>
          <t>&lt;http://purl.obolibrary.org/obo/MBA_182305693&gt;</t>
        </is>
      </c>
    </row>
    <row r="7686">
      <c r="A7686">
        <f>HYPERLINK("https://www.ebi.ac.uk/ols/ontologies/uberon/terms?iri=http://purl.obolibrary.org/obo/UBERON_0010314","structure with developmental contribution from neural crest")</f>
        <v/>
      </c>
      <c r="B7686" t="inlineStr">
        <is>
          <t>&lt;http://purl.obolibrary.org/obo/UBERON_0010314&gt;</t>
        </is>
      </c>
      <c r="C7686" t="inlineStr">
        <is>
          <t>Primary somatosensory area, unassigned, layer 2/3</t>
        </is>
      </c>
      <c r="D7686" t="inlineStr">
        <is>
          <t>&lt;http://purl.obolibrary.org/obo/MBA_182305697&gt;</t>
        </is>
      </c>
    </row>
    <row r="7687">
      <c r="A7687">
        <f>HYPERLINK("https://www.ebi.ac.uk/ols/ontologies/uberon/terms?iri=http://purl.obolibrary.org/obo/UBERON_0010314","structure with developmental contribution from neural crest")</f>
        <v/>
      </c>
      <c r="B7687" t="inlineStr">
        <is>
          <t>&lt;http://purl.obolibrary.org/obo/UBERON_0010314&gt;</t>
        </is>
      </c>
      <c r="C7687" t="inlineStr">
        <is>
          <t>Primary somatosensory area, unassigned, layer 4</t>
        </is>
      </c>
      <c r="D7687" t="inlineStr">
        <is>
          <t>&lt;http://purl.obolibrary.org/obo/MBA_182305701&gt;</t>
        </is>
      </c>
    </row>
    <row r="7688">
      <c r="A7688">
        <f>HYPERLINK("https://www.ebi.ac.uk/ols/ontologies/uberon/terms?iri=http://purl.obolibrary.org/obo/UBERON_0010314","structure with developmental contribution from neural crest")</f>
        <v/>
      </c>
      <c r="B7688" t="inlineStr">
        <is>
          <t>&lt;http://purl.obolibrary.org/obo/UBERON_0010314&gt;</t>
        </is>
      </c>
      <c r="C7688" t="inlineStr">
        <is>
          <t>Primary somatosensory area, unassigned, layer 5</t>
        </is>
      </c>
      <c r="D7688" t="inlineStr">
        <is>
          <t>&lt;http://purl.obolibrary.org/obo/MBA_182305705&gt;</t>
        </is>
      </c>
    </row>
    <row r="7689">
      <c r="A7689">
        <f>HYPERLINK("https://www.ebi.ac.uk/ols/ontologies/uberon/terms?iri=http://purl.obolibrary.org/obo/UBERON_0010314","structure with developmental contribution from neural crest")</f>
        <v/>
      </c>
      <c r="B7689" t="inlineStr">
        <is>
          <t>&lt;http://purl.obolibrary.org/obo/UBERON_0010314&gt;</t>
        </is>
      </c>
      <c r="C7689" t="inlineStr">
        <is>
          <t>Primary somatosensory area, unassigned, layer 6a</t>
        </is>
      </c>
      <c r="D7689" t="inlineStr">
        <is>
          <t>&lt;http://purl.obolibrary.org/obo/MBA_182305709&gt;</t>
        </is>
      </c>
    </row>
    <row r="7690">
      <c r="A7690">
        <f>HYPERLINK("https://www.ebi.ac.uk/ols/ontologies/uberon/terms?iri=http://purl.obolibrary.org/obo/UBERON_0010314","structure with developmental contribution from neural crest")</f>
        <v/>
      </c>
      <c r="B7690" t="inlineStr">
        <is>
          <t>&lt;http://purl.obolibrary.org/obo/UBERON_0010314&gt;</t>
        </is>
      </c>
      <c r="C7690" t="inlineStr">
        <is>
          <t>Primary somatosensory area, unassigned, layer 6b</t>
        </is>
      </c>
      <c r="D7690" t="inlineStr">
        <is>
          <t>&lt;http://purl.obolibrary.org/obo/MBA_182305713&gt;</t>
        </is>
      </c>
    </row>
    <row r="7691">
      <c r="A7691">
        <f>HYPERLINK("https://www.ebi.ac.uk/ols/ontologies/uberon/terms?iri=http://purl.obolibrary.org/obo/UBERON_0010314","structure with developmental contribution from neural crest")</f>
        <v/>
      </c>
      <c r="B7691" t="inlineStr">
        <is>
          <t>&lt;http://purl.obolibrary.org/obo/UBERON_0010314&gt;</t>
        </is>
      </c>
      <c r="C7691" t="inlineStr">
        <is>
          <t>Anterior olfactory nucleus, lateral part</t>
        </is>
      </c>
      <c r="D7691" t="inlineStr">
        <is>
          <t>&lt;http://purl.obolibrary.org/obo/MBA_183&gt;</t>
        </is>
      </c>
    </row>
    <row r="7692">
      <c r="A7692">
        <f>HYPERLINK("https://www.ebi.ac.uk/ols/ontologies/uberon/terms?iri=http://purl.obolibrary.org/obo/UBERON_0010314","structure with developmental contribution from neural crest")</f>
        <v/>
      </c>
      <c r="B7692" t="inlineStr">
        <is>
          <t>&lt;http://purl.obolibrary.org/obo/UBERON_0010314&gt;</t>
        </is>
      </c>
      <c r="C7692" t="inlineStr">
        <is>
          <t>Parapyramidal nucleus, deep part</t>
        </is>
      </c>
      <c r="D7692" t="inlineStr">
        <is>
          <t>&lt;http://purl.obolibrary.org/obo/MBA_185&gt;</t>
        </is>
      </c>
    </row>
    <row r="7693">
      <c r="A7693">
        <f>HYPERLINK("https://www.ebi.ac.uk/ols/ontologies/uberon/terms?iri=http://purl.obolibrary.org/obo/UBERON_0010314","structure with developmental contribution from neural crest")</f>
        <v/>
      </c>
      <c r="B7693" t="inlineStr">
        <is>
          <t>&lt;http://purl.obolibrary.org/obo/UBERON_0010314&gt;</t>
        </is>
      </c>
      <c r="C7693" t="inlineStr">
        <is>
          <t>Gustatory areas, layer 5</t>
        </is>
      </c>
      <c r="D7693" t="inlineStr">
        <is>
          <t>&lt;http://purl.obolibrary.org/obo/MBA_187&gt;</t>
        </is>
      </c>
    </row>
    <row r="7694">
      <c r="A7694">
        <f>HYPERLINK("https://www.ebi.ac.uk/ols/ontologies/uberon/terms?iri=http://purl.obolibrary.org/obo/UBERON_0010314","structure with developmental contribution from neural crest")</f>
        <v/>
      </c>
      <c r="B7694" t="inlineStr">
        <is>
          <t>&lt;http://purl.obolibrary.org/obo/UBERON_0010314&gt;</t>
        </is>
      </c>
      <c r="C7694" t="inlineStr">
        <is>
          <t>Accessory olfactory bulb, glomerular layer</t>
        </is>
      </c>
      <c r="D7694" t="inlineStr">
        <is>
          <t>&lt;http://purl.obolibrary.org/obo/MBA_188&gt;</t>
        </is>
      </c>
    </row>
    <row r="7695">
      <c r="A7695">
        <f>HYPERLINK("https://www.ebi.ac.uk/ols/ontologies/uberon/terms?iri=http://purl.obolibrary.org/obo/UBERON_0010314","structure with developmental contribution from neural crest")</f>
        <v/>
      </c>
      <c r="B7695" t="inlineStr">
        <is>
          <t>&lt;http://purl.obolibrary.org/obo/UBERON_0010314&gt;</t>
        </is>
      </c>
      <c r="C7695" t="inlineStr">
        <is>
          <t>Induseum griseum</t>
        </is>
      </c>
      <c r="D7695" t="inlineStr">
        <is>
          <t>&lt;http://purl.obolibrary.org/obo/MBA_19&gt;</t>
        </is>
      </c>
    </row>
    <row r="7696">
      <c r="A7696">
        <f>HYPERLINK("https://www.ebi.ac.uk/ols/ontologies/uberon/terms?iri=http://purl.obolibrary.org/obo/UBERON_0010314","structure with developmental contribution from neural crest")</f>
        <v/>
      </c>
      <c r="B7696" t="inlineStr">
        <is>
          <t>&lt;http://purl.obolibrary.org/obo/UBERON_0010314&gt;</t>
        </is>
      </c>
      <c r="C7696" t="inlineStr">
        <is>
          <t>Anterior olfactory nucleus, medial part</t>
        </is>
      </c>
      <c r="D7696" t="inlineStr">
        <is>
          <t>&lt;http://purl.obolibrary.org/obo/MBA_191&gt;</t>
        </is>
      </c>
    </row>
    <row r="7697">
      <c r="A7697">
        <f>HYPERLINK("https://www.ebi.ac.uk/ols/ontologies/uberon/terms?iri=http://purl.obolibrary.org/obo/UBERON_0010314","structure with developmental contribution from neural crest")</f>
        <v/>
      </c>
      <c r="B7697" t="inlineStr">
        <is>
          <t>&lt;http://purl.obolibrary.org/obo/UBERON_0010314&gt;</t>
        </is>
      </c>
      <c r="C7697" t="inlineStr">
        <is>
          <t>Cortical amygdalar area, anterior part, layer 1</t>
        </is>
      </c>
      <c r="D7697" t="inlineStr">
        <is>
          <t>&lt;http://purl.obolibrary.org/obo/MBA_192&gt;</t>
        </is>
      </c>
    </row>
    <row r="7698">
      <c r="A7698">
        <f>HYPERLINK("https://www.ebi.ac.uk/ols/ontologies/uberon/terms?iri=http://purl.obolibrary.org/obo/UBERON_0010314","structure with developmental contribution from neural crest")</f>
        <v/>
      </c>
      <c r="B7698" t="inlineStr">
        <is>
          <t>&lt;http://purl.obolibrary.org/obo/UBERON_0010314&gt;</t>
        </is>
      </c>
      <c r="C7698" t="inlineStr">
        <is>
          <t>Parapyramidal nucleus, superficial part</t>
        </is>
      </c>
      <c r="D7698" t="inlineStr">
        <is>
          <t>&lt;http://purl.obolibrary.org/obo/MBA_193&gt;</t>
        </is>
      </c>
    </row>
    <row r="7699">
      <c r="A7699">
        <f>HYPERLINK("https://www.ebi.ac.uk/ols/ontologies/uberon/terms?iri=http://purl.obolibrary.org/obo/UBERON_0010314","structure with developmental contribution from neural crest")</f>
        <v/>
      </c>
      <c r="B7699" t="inlineStr">
        <is>
          <t>&lt;http://purl.obolibrary.org/obo/UBERON_0010314&gt;</t>
        </is>
      </c>
      <c r="C7699" t="inlineStr">
        <is>
          <t>Prelimbic area, layer 2</t>
        </is>
      </c>
      <c r="D7699" t="inlineStr">
        <is>
          <t>&lt;http://purl.obolibrary.org/obo/MBA_195&gt;</t>
        </is>
      </c>
    </row>
    <row r="7700">
      <c r="A7700">
        <f>HYPERLINK("https://www.ebi.ac.uk/ols/ontologies/uberon/terms?iri=http://purl.obolibrary.org/obo/UBERON_0010314","structure with developmental contribution from neural crest")</f>
        <v/>
      </c>
      <c r="B7700" t="inlineStr">
        <is>
          <t>&lt;http://purl.obolibrary.org/obo/UBERON_0010314&gt;</t>
        </is>
      </c>
      <c r="C7700" t="inlineStr">
        <is>
          <t>Accessory olfactory bulb, granular layer</t>
        </is>
      </c>
      <c r="D7700" t="inlineStr">
        <is>
          <t>&lt;http://purl.obolibrary.org/obo/MBA_196&gt;</t>
        </is>
      </c>
    </row>
    <row r="7701">
      <c r="A7701">
        <f>HYPERLINK("https://www.ebi.ac.uk/ols/ontologies/uberon/terms?iri=http://purl.obolibrary.org/obo/UBERON_0010314","structure with developmental contribution from neural crest")</f>
        <v/>
      </c>
      <c r="B7701" t="inlineStr">
        <is>
          <t>&lt;http://purl.obolibrary.org/obo/UBERON_0010314&gt;</t>
        </is>
      </c>
      <c r="C7701" t="inlineStr">
        <is>
          <t>pyramidal decussation</t>
        </is>
      </c>
      <c r="D7701" t="inlineStr">
        <is>
          <t>&lt;http://purl.obolibrary.org/obo/MBA_198&gt;</t>
        </is>
      </c>
    </row>
    <row r="7702">
      <c r="A7702">
        <f>HYPERLINK("https://www.ebi.ac.uk/ols/ontologies/uberon/terms?iri=http://purl.obolibrary.org/obo/UBERON_0010314","structure with developmental contribution from neural crest")</f>
        <v/>
      </c>
      <c r="B7702" t="inlineStr">
        <is>
          <t>&lt;http://purl.obolibrary.org/obo/UBERON_0010314&gt;</t>
        </is>
      </c>
      <c r="C7702" t="inlineStr">
        <is>
          <t>Anterior olfactory nucleus, posteroventral part</t>
        </is>
      </c>
      <c r="D7702" t="inlineStr">
        <is>
          <t>&lt;http://purl.obolibrary.org/obo/MBA_199&gt;</t>
        </is>
      </c>
    </row>
    <row r="7703">
      <c r="A7703">
        <f>HYPERLINK("https://www.ebi.ac.uk/ols/ontologies/uberon/terms?iri=http://purl.obolibrary.org/obo/UBERON_0010314","structure with developmental contribution from neural crest")</f>
        <v/>
      </c>
      <c r="B7703" t="inlineStr">
        <is>
          <t>&lt;http://purl.obolibrary.org/obo/UBERON_0010314&gt;</t>
        </is>
      </c>
      <c r="C7703" t="inlineStr">
        <is>
          <t>Primary somatosensory area, mouth, layer 6b</t>
        </is>
      </c>
      <c r="D7703" t="inlineStr">
        <is>
          <t>&lt;http://purl.obolibrary.org/obo/MBA_2&gt;</t>
        </is>
      </c>
    </row>
    <row r="7704">
      <c r="A7704">
        <f>HYPERLINK("https://www.ebi.ac.uk/ols/ontologies/uberon/terms?iri=http://purl.obolibrary.org/obo/UBERON_0010314","structure with developmental contribution from neural crest")</f>
        <v/>
      </c>
      <c r="B7704" t="inlineStr">
        <is>
          <t>&lt;http://purl.obolibrary.org/obo/UBERON_0010314&gt;</t>
        </is>
      </c>
      <c r="C7704" t="inlineStr">
        <is>
          <t>Entorhinal area, lateral part, layer 2</t>
        </is>
      </c>
      <c r="D7704" t="inlineStr">
        <is>
          <t>&lt;http://purl.obolibrary.org/obo/MBA_20&gt;</t>
        </is>
      </c>
    </row>
    <row r="7705">
      <c r="A7705">
        <f>HYPERLINK("https://www.ebi.ac.uk/ols/ontologies/uberon/terms?iri=http://purl.obolibrary.org/obo/UBERON_0010314","structure with developmental contribution from neural crest")</f>
        <v/>
      </c>
      <c r="B7705" t="inlineStr">
        <is>
          <t>&lt;http://purl.obolibrary.org/obo/UBERON_0010314&gt;</t>
        </is>
      </c>
      <c r="C7705" t="inlineStr">
        <is>
          <t>Cortical amygdalar area, anterior part, layer 2</t>
        </is>
      </c>
      <c r="D7705" t="inlineStr">
        <is>
          <t>&lt;http://purl.obolibrary.org/obo/MBA_200&gt;</t>
        </is>
      </c>
    </row>
    <row r="7706">
      <c r="A7706">
        <f>HYPERLINK("https://www.ebi.ac.uk/ols/ontologies/uberon/terms?iri=http://purl.obolibrary.org/obo/UBERON_0010314","structure with developmental contribution from neural crest")</f>
        <v/>
      </c>
      <c r="B7706" t="inlineStr">
        <is>
          <t>&lt;http://purl.obolibrary.org/obo/UBERON_0010314&gt;</t>
        </is>
      </c>
      <c r="C7706" t="inlineStr">
        <is>
          <t>Primary somatosensory area, barrel field, layer 2/3</t>
        </is>
      </c>
      <c r="D7706" t="inlineStr">
        <is>
          <t>&lt;http://purl.obolibrary.org/obo/MBA_201&gt;</t>
        </is>
      </c>
    </row>
    <row r="7707">
      <c r="A7707">
        <f>HYPERLINK("https://www.ebi.ac.uk/ols/ontologies/uberon/terms?iri=http://purl.obolibrary.org/obo/UBERON_0010314","structure with developmental contribution from neural crest")</f>
        <v/>
      </c>
      <c r="B7707" t="inlineStr">
        <is>
          <t>&lt;http://purl.obolibrary.org/obo/UBERON_0010314&gt;</t>
        </is>
      </c>
      <c r="C7707" t="inlineStr">
        <is>
          <t>Medial vestibular nucleus</t>
        </is>
      </c>
      <c r="D7707" t="inlineStr">
        <is>
          <t>&lt;http://purl.obolibrary.org/obo/MBA_202&gt;</t>
        </is>
      </c>
    </row>
    <row r="7708">
      <c r="A7708">
        <f>HYPERLINK("https://www.ebi.ac.uk/ols/ontologies/uberon/terms?iri=http://purl.obolibrary.org/obo/UBERON_0010314","structure with developmental contribution from neural crest")</f>
        <v/>
      </c>
      <c r="B7708" t="inlineStr">
        <is>
          <t>&lt;http://purl.obolibrary.org/obo/UBERON_0010314&gt;</t>
        </is>
      </c>
      <c r="C7708" t="inlineStr">
        <is>
          <t>Linear nucleus of the medulla</t>
        </is>
      </c>
      <c r="D7708" t="inlineStr">
        <is>
          <t>&lt;http://purl.obolibrary.org/obo/MBA_203&gt;</t>
        </is>
      </c>
    </row>
    <row r="7709">
      <c r="A7709">
        <f>HYPERLINK("https://www.ebi.ac.uk/ols/ontologies/uberon/terms?iri=http://purl.obolibrary.org/obo/UBERON_0010314","structure with developmental contribution from neural crest")</f>
        <v/>
      </c>
      <c r="B7709" t="inlineStr">
        <is>
          <t>&lt;http://purl.obolibrary.org/obo/UBERON_0010314&gt;</t>
        </is>
      </c>
      <c r="C7709" t="inlineStr">
        <is>
          <t>Accessory olfactory bulb, mitral layer</t>
        </is>
      </c>
      <c r="D7709" t="inlineStr">
        <is>
          <t>&lt;http://purl.obolibrary.org/obo/MBA_204&gt;</t>
        </is>
      </c>
    </row>
    <row r="7710">
      <c r="A7710">
        <f>HYPERLINK("https://www.ebi.ac.uk/ols/ontologies/uberon/terms?iri=http://purl.obolibrary.org/obo/UBERON_0010314","structure with developmental contribution from neural crest")</f>
        <v/>
      </c>
      <c r="B7710" t="inlineStr">
        <is>
          <t>&lt;http://purl.obolibrary.org/obo/UBERON_0010314&gt;</t>
        </is>
      </c>
      <c r="C7710" t="inlineStr">
        <is>
          <t>Nucleus raphe magnus</t>
        </is>
      </c>
      <c r="D7710" t="inlineStr">
        <is>
          <t>&lt;http://purl.obolibrary.org/obo/MBA_206&gt;</t>
        </is>
      </c>
    </row>
    <row r="7711">
      <c r="A7711">
        <f>HYPERLINK("https://www.ebi.ac.uk/ols/ontologies/uberon/terms?iri=http://purl.obolibrary.org/obo/UBERON_0010314","structure with developmental contribution from neural crest")</f>
        <v/>
      </c>
      <c r="B7711" t="inlineStr">
        <is>
          <t>&lt;http://purl.obolibrary.org/obo/UBERON_0010314&gt;</t>
        </is>
      </c>
      <c r="C7711" t="inlineStr">
        <is>
          <t>Cortical amygdalar area, anterior part, layer 3</t>
        </is>
      </c>
      <c r="D7711" t="inlineStr">
        <is>
          <t>&lt;http://purl.obolibrary.org/obo/MBA_208&gt;</t>
        </is>
      </c>
    </row>
    <row r="7712">
      <c r="A7712">
        <f>HYPERLINK("https://www.ebi.ac.uk/ols/ontologies/uberon/terms?iri=http://purl.obolibrary.org/obo/UBERON_0010314","structure with developmental contribution from neural crest")</f>
        <v/>
      </c>
      <c r="B7712" t="inlineStr">
        <is>
          <t>&lt;http://purl.obolibrary.org/obo/UBERON_0010314&gt;</t>
        </is>
      </c>
      <c r="C7712" t="inlineStr">
        <is>
          <t>Lateral vestibular nucleus</t>
        </is>
      </c>
      <c r="D7712" t="inlineStr">
        <is>
          <t>&lt;http://purl.obolibrary.org/obo/MBA_209&gt;</t>
        </is>
      </c>
    </row>
    <row r="7713">
      <c r="A7713">
        <f>HYPERLINK("https://www.ebi.ac.uk/ols/ontologies/uberon/terms?iri=http://purl.obolibrary.org/obo/UBERON_0010314","structure with developmental contribution from neural crest")</f>
        <v/>
      </c>
      <c r="B7713" t="inlineStr">
        <is>
          <t>&lt;http://purl.obolibrary.org/obo/UBERON_0010314&gt;</t>
        </is>
      </c>
      <c r="C7713" t="inlineStr">
        <is>
          <t>Anterior cingulate area, dorsal part, layer 2/3</t>
        </is>
      </c>
      <c r="D7713" t="inlineStr">
        <is>
          <t>&lt;http://purl.obolibrary.org/obo/MBA_211&gt;</t>
        </is>
      </c>
    </row>
    <row r="7714">
      <c r="A7714">
        <f>HYPERLINK("https://www.ebi.ac.uk/ols/ontologies/uberon/terms?iri=http://purl.obolibrary.org/obo/UBERON_0010314","structure with developmental contribution from neural crest")</f>
        <v/>
      </c>
      <c r="B7714" t="inlineStr">
        <is>
          <t>&lt;http://purl.obolibrary.org/obo/UBERON_0010314&gt;</t>
        </is>
      </c>
      <c r="C7714" t="inlineStr">
        <is>
          <t>Main olfactory bulb, glomerular layer</t>
        </is>
      </c>
      <c r="D7714" t="inlineStr">
        <is>
          <t>&lt;http://purl.obolibrary.org/obo/MBA_212&gt;</t>
        </is>
      </c>
    </row>
    <row r="7715">
      <c r="A7715">
        <f>HYPERLINK("https://www.ebi.ac.uk/ols/ontologies/uberon/terms?iri=http://purl.obolibrary.org/obo/UBERON_0010314","structure with developmental contribution from neural crest")</f>
        <v/>
      </c>
      <c r="B7715" t="inlineStr">
        <is>
          <t>&lt;http://purl.obolibrary.org/obo/UBERON_0010314&gt;</t>
        </is>
      </c>
      <c r="C7715" t="inlineStr">
        <is>
          <t>Cortical amygdalar area, posterior part, lateral zone, layer 1</t>
        </is>
      </c>
      <c r="D7715" t="inlineStr">
        <is>
          <t>&lt;http://purl.obolibrary.org/obo/MBA_216&gt;</t>
        </is>
      </c>
    </row>
    <row r="7716">
      <c r="A7716">
        <f>HYPERLINK("https://www.ebi.ac.uk/ols/ontologies/uberon/terms?iri=http://purl.obolibrary.org/obo/UBERON_0010314","structure with developmental contribution from neural crest")</f>
        <v/>
      </c>
      <c r="B7716" t="inlineStr">
        <is>
          <t>&lt;http://purl.obolibrary.org/obo/UBERON_0010314&gt;</t>
        </is>
      </c>
      <c r="C7716" t="inlineStr">
        <is>
          <t>Superior vestibular nucleus</t>
        </is>
      </c>
      <c r="D7716" t="inlineStr">
        <is>
          <t>&lt;http://purl.obolibrary.org/obo/MBA_217&gt;</t>
        </is>
      </c>
    </row>
    <row r="7717">
      <c r="A7717">
        <f>HYPERLINK("https://www.ebi.ac.uk/ols/ontologies/uberon/terms?iri=http://purl.obolibrary.org/obo/UBERON_0010314","structure with developmental contribution from neural crest")</f>
        <v/>
      </c>
      <c r="B7717" t="inlineStr">
        <is>
          <t>&lt;http://purl.obolibrary.org/obo/UBERON_0010314&gt;</t>
        </is>
      </c>
      <c r="C7717" t="inlineStr">
        <is>
          <t>Somatomotor areas, Layer 2/3</t>
        </is>
      </c>
      <c r="D7717" t="inlineStr">
        <is>
          <t>&lt;http://purl.obolibrary.org/obo/MBA_219&gt;</t>
        </is>
      </c>
    </row>
    <row r="7718">
      <c r="A7718">
        <f>HYPERLINK("https://www.ebi.ac.uk/ols/ontologies/uberon/terms?iri=http://purl.obolibrary.org/obo/UBERON_0010314","structure with developmental contribution from neural crest")</f>
        <v/>
      </c>
      <c r="B7718" t="inlineStr">
        <is>
          <t>&lt;http://purl.obolibrary.org/obo/UBERON_0010314&gt;</t>
        </is>
      </c>
      <c r="C7718" t="inlineStr">
        <is>
          <t>Main olfactory bulb, granule layer</t>
        </is>
      </c>
      <c r="D7718" t="inlineStr">
        <is>
          <t>&lt;http://purl.obolibrary.org/obo/MBA_220&gt;</t>
        </is>
      </c>
    </row>
    <row r="7719">
      <c r="A7719">
        <f>HYPERLINK("https://www.ebi.ac.uk/ols/ontologies/uberon/terms?iri=http://purl.obolibrary.org/obo/UBERON_0010314","structure with developmental contribution from neural crest")</f>
        <v/>
      </c>
      <c r="B7719" t="inlineStr">
        <is>
          <t>&lt;http://purl.obolibrary.org/obo/UBERON_0010314&gt;</t>
        </is>
      </c>
      <c r="C7719" t="inlineStr">
        <is>
          <t>rubroreticular tract</t>
        </is>
      </c>
      <c r="D7719" t="inlineStr">
        <is>
          <t>&lt;http://purl.obolibrary.org/obo/MBA_221&gt;</t>
        </is>
      </c>
    </row>
    <row r="7720">
      <c r="A7720">
        <f>HYPERLINK("https://www.ebi.ac.uk/ols/ontologies/uberon/terms?iri=http://purl.obolibrary.org/obo/UBERON_0010314","structure with developmental contribution from neural crest")</f>
        <v/>
      </c>
      <c r="B7720" t="inlineStr">
        <is>
          <t>&lt;http://purl.obolibrary.org/obo/UBERON_0010314&gt;</t>
        </is>
      </c>
      <c r="C7720" t="inlineStr">
        <is>
          <t>Nucleus raphe obscurus</t>
        </is>
      </c>
      <c r="D7720" t="inlineStr">
        <is>
          <t>&lt;http://purl.obolibrary.org/obo/MBA_222&gt;</t>
        </is>
      </c>
    </row>
    <row r="7721">
      <c r="A7721">
        <f>HYPERLINK("https://www.ebi.ac.uk/ols/ontologies/uberon/terms?iri=http://purl.obolibrary.org/obo/UBERON_0010314","structure with developmental contribution from neural crest")</f>
        <v/>
      </c>
      <c r="B7721" t="inlineStr">
        <is>
          <t>&lt;http://purl.obolibrary.org/obo/UBERON_0010314&gt;</t>
        </is>
      </c>
      <c r="C7721" t="inlineStr">
        <is>
          <t>Cortical amygdalar area, posterior part, lateral zone, layer 2</t>
        </is>
      </c>
      <c r="D7721" t="inlineStr">
        <is>
          <t>&lt;http://purl.obolibrary.org/obo/MBA_224&gt;</t>
        </is>
      </c>
    </row>
    <row r="7722">
      <c r="A7722">
        <f>HYPERLINK("https://www.ebi.ac.uk/ols/ontologies/uberon/terms?iri=http://purl.obolibrary.org/obo/UBERON_0010314","structure with developmental contribution from neural crest")</f>
        <v/>
      </c>
      <c r="B7722" t="inlineStr">
        <is>
          <t>&lt;http://purl.obolibrary.org/obo/UBERON_0010314&gt;</t>
        </is>
      </c>
      <c r="C7722" t="inlineStr">
        <is>
          <t>Spinal vestibular nucleus</t>
        </is>
      </c>
      <c r="D7722" t="inlineStr">
        <is>
          <t>&lt;http://purl.obolibrary.org/obo/MBA_225&gt;</t>
        </is>
      </c>
    </row>
    <row r="7723">
      <c r="A7723">
        <f>HYPERLINK("https://www.ebi.ac.uk/ols/ontologies/uberon/terms?iri=http://purl.obolibrary.org/obo/UBERON_0010314","structure with developmental contribution from neural crest")</f>
        <v/>
      </c>
      <c r="B7723" t="inlineStr">
        <is>
          <t>&lt;http://purl.obolibrary.org/obo/UBERON_0010314&gt;</t>
        </is>
      </c>
      <c r="C7723" t="inlineStr">
        <is>
          <t>Anterior cingulate area, layer 6b</t>
        </is>
      </c>
      <c r="D7723" t="inlineStr">
        <is>
          <t>&lt;http://purl.obolibrary.org/obo/MBA_227&gt;</t>
        </is>
      </c>
    </row>
    <row r="7724">
      <c r="A7724">
        <f>HYPERLINK("https://www.ebi.ac.uk/ols/ontologies/uberon/terms?iri=http://purl.obolibrary.org/obo/UBERON_0010314","structure with developmental contribution from neural crest")</f>
        <v/>
      </c>
      <c r="B7724" t="inlineStr">
        <is>
          <t>&lt;http://purl.obolibrary.org/obo/UBERON_0010314&gt;</t>
        </is>
      </c>
      <c r="C7724" t="inlineStr">
        <is>
          <t>Main olfactory bulb, inner plexiform layer</t>
        </is>
      </c>
      <c r="D7724" t="inlineStr">
        <is>
          <t>&lt;http://purl.obolibrary.org/obo/MBA_228&gt;</t>
        </is>
      </c>
    </row>
    <row r="7725">
      <c r="A7725">
        <f>HYPERLINK("https://www.ebi.ac.uk/ols/ontologies/uberon/terms?iri=http://purl.obolibrary.org/obo/UBERON_0010314","structure with developmental contribution from neural crest")</f>
        <v/>
      </c>
      <c r="B7725" t="inlineStr">
        <is>
          <t>&lt;http://purl.obolibrary.org/obo/UBERON_0010314&gt;</t>
        </is>
      </c>
      <c r="C7725" t="inlineStr">
        <is>
          <t>Anterior amygdalar area</t>
        </is>
      </c>
      <c r="D7725" t="inlineStr">
        <is>
          <t>&lt;http://purl.obolibrary.org/obo/MBA_23&gt;</t>
        </is>
      </c>
    </row>
    <row r="7726">
      <c r="A7726">
        <f>HYPERLINK("https://www.ebi.ac.uk/ols/ontologies/uberon/terms?iri=http://purl.obolibrary.org/obo/UBERON_0010314","structure with developmental contribution from neural crest")</f>
        <v/>
      </c>
      <c r="B7726" t="inlineStr">
        <is>
          <t>&lt;http://purl.obolibrary.org/obo/UBERON_0010314&gt;</t>
        </is>
      </c>
      <c r="C7726" t="inlineStr">
        <is>
          <t>Nucleus raphe pallidus</t>
        </is>
      </c>
      <c r="D7726" t="inlineStr">
        <is>
          <t>&lt;http://purl.obolibrary.org/obo/MBA_230&gt;</t>
        </is>
      </c>
    </row>
    <row r="7727">
      <c r="A7727">
        <f>HYPERLINK("https://www.ebi.ac.uk/ols/ontologies/uberon/terms?iri=http://purl.obolibrary.org/obo/UBERON_0010314","structure with developmental contribution from neural crest")</f>
        <v/>
      </c>
      <c r="B7727" t="inlineStr">
        <is>
          <t>&lt;http://purl.obolibrary.org/obo/UBERON_0010314&gt;</t>
        </is>
      </c>
      <c r="C7727" t="inlineStr">
        <is>
          <t>Anterior tegmental nucleus</t>
        </is>
      </c>
      <c r="D7727" t="inlineStr">
        <is>
          <t>&lt;http://purl.obolibrary.org/obo/MBA_231&gt;</t>
        </is>
      </c>
    </row>
    <row r="7728">
      <c r="A7728">
        <f>HYPERLINK("https://www.ebi.ac.uk/ols/ontologies/uberon/terms?iri=http://purl.obolibrary.org/obo/UBERON_0010314","structure with developmental contribution from neural crest")</f>
        <v/>
      </c>
      <c r="B7728" t="inlineStr">
        <is>
          <t>&lt;http://purl.obolibrary.org/obo/UBERON_0010314&gt;</t>
        </is>
      </c>
      <c r="C7728" t="inlineStr">
        <is>
          <t>Cortical amygdalar area, posterior part, lateral zone, layer 3</t>
        </is>
      </c>
      <c r="D7728" t="inlineStr">
        <is>
          <t>&lt;http://purl.obolibrary.org/obo/MBA_232&gt;</t>
        </is>
      </c>
    </row>
    <row r="7729">
      <c r="A7729">
        <f>HYPERLINK("https://www.ebi.ac.uk/ols/ontologies/uberon/terms?iri=http://purl.obolibrary.org/obo/UBERON_0010314","structure with developmental contribution from neural crest")</f>
        <v/>
      </c>
      <c r="B7729" t="inlineStr">
        <is>
          <t>&lt;http://purl.obolibrary.org/obo/UBERON_0010314&gt;</t>
        </is>
      </c>
      <c r="C7729" t="inlineStr">
        <is>
          <t>Temporal association areas, layer 4</t>
        </is>
      </c>
      <c r="D7729" t="inlineStr">
        <is>
          <t>&lt;http://purl.obolibrary.org/obo/MBA_234&gt;</t>
        </is>
      </c>
    </row>
    <row r="7730">
      <c r="A7730">
        <f>HYPERLINK("https://www.ebi.ac.uk/ols/ontologies/uberon/terms?iri=http://purl.obolibrary.org/obo/UBERON_0010314","structure with developmental contribution from neural crest")</f>
        <v/>
      </c>
      <c r="B7730" t="inlineStr">
        <is>
          <t>&lt;http://purl.obolibrary.org/obo/UBERON_0010314&gt;</t>
        </is>
      </c>
      <c r="C7730" t="inlineStr">
        <is>
          <t>Lateral reticular nucleus</t>
        </is>
      </c>
      <c r="D7730" t="inlineStr">
        <is>
          <t>&lt;http://purl.obolibrary.org/obo/MBA_235&gt;</t>
        </is>
      </c>
    </row>
    <row r="7731">
      <c r="A7731">
        <f>HYPERLINK("https://www.ebi.ac.uk/ols/ontologies/uberon/terms?iri=http://purl.obolibrary.org/obo/UBERON_0010314","structure with developmental contribution from neural crest")</f>
        <v/>
      </c>
      <c r="B7731" t="inlineStr">
        <is>
          <t>&lt;http://purl.obolibrary.org/obo/UBERON_0010314&gt;</t>
        </is>
      </c>
      <c r="C7731" t="inlineStr">
        <is>
          <t>Main olfactory bulb, mitral layer</t>
        </is>
      </c>
      <c r="D7731" t="inlineStr">
        <is>
          <t>&lt;http://purl.obolibrary.org/obo/MBA_236&gt;</t>
        </is>
      </c>
    </row>
    <row r="7732">
      <c r="A7732">
        <f>HYPERLINK("https://www.ebi.ac.uk/ols/ontologies/uberon/terms?iri=http://purl.obolibrary.org/obo/UBERON_0010314","structure with developmental contribution from neural crest")</f>
        <v/>
      </c>
      <c r="B7732" t="inlineStr">
        <is>
          <t>&lt;http://purl.obolibrary.org/obo/UBERON_0010314&gt;</t>
        </is>
      </c>
      <c r="C7732" t="inlineStr">
        <is>
          <t>solitary tract</t>
        </is>
      </c>
      <c r="D7732" t="inlineStr">
        <is>
          <t>&lt;http://purl.obolibrary.org/obo/MBA_237&gt;</t>
        </is>
      </c>
    </row>
    <row r="7733">
      <c r="A7733">
        <f>HYPERLINK("https://www.ebi.ac.uk/ols/ontologies/uberon/terms?iri=http://purl.obolibrary.org/obo/UBERON_0010314","structure with developmental contribution from neural crest")</f>
        <v/>
      </c>
      <c r="B7733" t="inlineStr">
        <is>
          <t>&lt;http://purl.obolibrary.org/obo/UBERON_0010314&gt;</t>
        </is>
      </c>
      <c r="C7733" t="inlineStr">
        <is>
          <t>Nucleus raphe pontis</t>
        </is>
      </c>
      <c r="D7733" t="inlineStr">
        <is>
          <t>&lt;http://purl.obolibrary.org/obo/MBA_238&gt;</t>
        </is>
      </c>
    </row>
    <row r="7734">
      <c r="A7734">
        <f>HYPERLINK("https://www.ebi.ac.uk/ols/ontologies/uberon/terms?iri=http://purl.obolibrary.org/obo/UBERON_0010314","structure with developmental contribution from neural crest")</f>
        <v/>
      </c>
      <c r="B7734" t="inlineStr">
        <is>
          <t>&lt;http://purl.obolibrary.org/obo/UBERON_0010314&gt;</t>
        </is>
      </c>
      <c r="C7734" t="inlineStr">
        <is>
          <t>Cortical amygdalar area, posterior part, medial zone, layer 1</t>
        </is>
      </c>
      <c r="D7734" t="inlineStr">
        <is>
          <t>&lt;http://purl.obolibrary.org/obo/MBA_240&gt;</t>
        </is>
      </c>
    </row>
    <row r="7735">
      <c r="A7735">
        <f>HYPERLINK("https://www.ebi.ac.uk/ols/ontologies/uberon/terms?iri=http://purl.obolibrary.org/obo/UBERON_0010314","structure with developmental contribution from neural crest")</f>
        <v/>
      </c>
      <c r="B7735" t="inlineStr">
        <is>
          <t>&lt;http://purl.obolibrary.org/obo/UBERON_0010314&gt;</t>
        </is>
      </c>
      <c r="C7735" t="inlineStr">
        <is>
          <t>Posterior parietal association areas, layer 2/3</t>
        </is>
      </c>
      <c r="D7735" t="inlineStr">
        <is>
          <t>&lt;http://purl.obolibrary.org/obo/MBA_241&gt;</t>
        </is>
      </c>
    </row>
    <row r="7736">
      <c r="A7736">
        <f>HYPERLINK("https://www.ebi.ac.uk/ols/ontologies/uberon/terms?iri=http://purl.obolibrary.org/obo/UBERON_0010314","structure with developmental contribution from neural crest")</f>
        <v/>
      </c>
      <c r="B7736" t="inlineStr">
        <is>
          <t>&lt;http://purl.obolibrary.org/obo/UBERON_0010314&gt;</t>
        </is>
      </c>
      <c r="C7736" t="inlineStr">
        <is>
          <t>Lateral septal nucleus</t>
        </is>
      </c>
      <c r="D7736" t="inlineStr">
        <is>
          <t>&lt;http://purl.obolibrary.org/obo/MBA_242&gt;</t>
        </is>
      </c>
    </row>
    <row r="7737">
      <c r="A7737">
        <f>HYPERLINK("https://www.ebi.ac.uk/ols/ontologies/uberon/terms?iri=http://purl.obolibrary.org/obo/UBERON_0010314","structure with developmental contribution from neural crest")</f>
        <v/>
      </c>
      <c r="B7737" t="inlineStr">
        <is>
          <t>&lt;http://purl.obolibrary.org/obo/UBERON_0010314&gt;</t>
        </is>
      </c>
      <c r="C7737" t="inlineStr">
        <is>
          <t>Dorsal auditory area, layer 6b</t>
        </is>
      </c>
      <c r="D7737" t="inlineStr">
        <is>
          <t>&lt;http://purl.obolibrary.org/obo/MBA_243&gt;</t>
        </is>
      </c>
    </row>
    <row r="7738">
      <c r="A7738">
        <f>HYPERLINK("https://www.ebi.ac.uk/ols/ontologies/uberon/terms?iri=http://purl.obolibrary.org/obo/UBERON_0010314","structure with developmental contribution from neural crest")</f>
        <v/>
      </c>
      <c r="B7738" t="inlineStr">
        <is>
          <t>&lt;http://purl.obolibrary.org/obo/UBERON_0010314&gt;</t>
        </is>
      </c>
      <c r="C7738" t="inlineStr">
        <is>
          <t>Main olfactory bulb, outer plexiform layer</t>
        </is>
      </c>
      <c r="D7738" t="inlineStr">
        <is>
          <t>&lt;http://purl.obolibrary.org/obo/MBA_244&gt;</t>
        </is>
      </c>
    </row>
    <row r="7739">
      <c r="A7739">
        <f>HYPERLINK("https://www.ebi.ac.uk/ols/ontologies/uberon/terms?iri=http://purl.obolibrary.org/obo/UBERON_0010314","structure with developmental contribution from neural crest")</f>
        <v/>
      </c>
      <c r="B7739" t="inlineStr">
        <is>
          <t>&lt;http://purl.obolibrary.org/obo/UBERON_0010314&gt;</t>
        </is>
      </c>
      <c r="C7739" t="inlineStr">
        <is>
          <t>Midbrain reticular nucleus, retrorubral area</t>
        </is>
      </c>
      <c r="D7739" t="inlineStr">
        <is>
          <t>&lt;http://purl.obolibrary.org/obo/MBA_246&gt;</t>
        </is>
      </c>
    </row>
    <row r="7740">
      <c r="A7740">
        <f>HYPERLINK("https://www.ebi.ac.uk/ols/ontologies/uberon/terms?iri=http://purl.obolibrary.org/obo/UBERON_0010314","structure with developmental contribution from neural crest")</f>
        <v/>
      </c>
      <c r="B7740" t="inlineStr">
        <is>
          <t>&lt;http://purl.obolibrary.org/obo/UBERON_0010314&gt;</t>
        </is>
      </c>
      <c r="C7740" t="inlineStr">
        <is>
          <t>Cortical amygdalar area, posterior part, medial zone, layer 2</t>
        </is>
      </c>
      <c r="D7740" t="inlineStr">
        <is>
          <t>&lt;http://purl.obolibrary.org/obo/MBA_248&gt;</t>
        </is>
      </c>
    </row>
    <row r="7741">
      <c r="A7741">
        <f>HYPERLINK("https://www.ebi.ac.uk/ols/ontologies/uberon/terms?iri=http://purl.obolibrary.org/obo/UBERON_0010314","structure with developmental contribution from neural crest")</f>
        <v/>
      </c>
      <c r="B7741" t="inlineStr">
        <is>
          <t>&lt;http://purl.obolibrary.org/obo/UBERON_0010314&gt;</t>
        </is>
      </c>
      <c r="C7741" t="inlineStr">
        <is>
          <t>Posterior auditory area, layer 6a</t>
        </is>
      </c>
      <c r="D7741" t="inlineStr">
        <is>
          <t>&lt;http://purl.obolibrary.org/obo/MBA_249&gt;</t>
        </is>
      </c>
    </row>
    <row r="7742">
      <c r="A7742">
        <f>HYPERLINK("https://www.ebi.ac.uk/ols/ontologies/uberon/terms?iri=http://purl.obolibrary.org/obo/UBERON_0010314","structure with developmental contribution from neural crest")</f>
        <v/>
      </c>
      <c r="B7742" t="inlineStr">
        <is>
          <t>&lt;http://purl.obolibrary.org/obo/UBERON_0010314&gt;</t>
        </is>
      </c>
      <c r="C7742" t="inlineStr">
        <is>
          <t>Lateral septal nucleus, caudal (caudodorsal) part</t>
        </is>
      </c>
      <c r="D7742" t="inlineStr">
        <is>
          <t>&lt;http://purl.obolibrary.org/obo/MBA_250&gt;</t>
        </is>
      </c>
    </row>
    <row r="7743">
      <c r="A7743">
        <f>HYPERLINK("https://www.ebi.ac.uk/ols/ontologies/uberon/terms?iri=http://purl.obolibrary.org/obo/UBERON_0010314","structure with developmental contribution from neural crest")</f>
        <v/>
      </c>
      <c r="B7743" t="inlineStr">
        <is>
          <t>&lt;http://purl.obolibrary.org/obo/UBERON_0010314&gt;</t>
        </is>
      </c>
      <c r="C7743" t="inlineStr">
        <is>
          <t>Primary auditory area, layer 2/3</t>
        </is>
      </c>
      <c r="D7743" t="inlineStr">
        <is>
          <t>&lt;http://purl.obolibrary.org/obo/MBA_251&gt;</t>
        </is>
      </c>
    </row>
    <row r="7744">
      <c r="A7744">
        <f>HYPERLINK("https://www.ebi.ac.uk/ols/ontologies/uberon/terms?iri=http://purl.obolibrary.org/obo/UBERON_0010314","structure with developmental contribution from neural crest")</f>
        <v/>
      </c>
      <c r="B7744" t="inlineStr">
        <is>
          <t>&lt;http://purl.obolibrary.org/obo/UBERON_0010314&gt;</t>
        </is>
      </c>
      <c r="C7744" t="inlineStr">
        <is>
          <t>Dorsal auditory area, layer 5</t>
        </is>
      </c>
      <c r="D7744" t="inlineStr">
        <is>
          <t>&lt;http://purl.obolibrary.org/obo/MBA_252&gt;</t>
        </is>
      </c>
    </row>
    <row r="7745">
      <c r="A7745">
        <f>HYPERLINK("https://www.ebi.ac.uk/ols/ontologies/uberon/terms?iri=http://purl.obolibrary.org/obo/UBERON_0010314","structure with developmental contribution from neural crest")</f>
        <v/>
      </c>
      <c r="B7745" t="inlineStr">
        <is>
          <t>&lt;http://purl.obolibrary.org/obo/UBERON_0010314&gt;</t>
        </is>
      </c>
      <c r="C7745" t="inlineStr">
        <is>
          <t>Cortical amygdalar area, posterior part, medial zone, layer 3</t>
        </is>
      </c>
      <c r="D7745" t="inlineStr">
        <is>
          <t>&lt;http://purl.obolibrary.org/obo/MBA_256&gt;</t>
        </is>
      </c>
    </row>
    <row r="7746">
      <c r="A7746">
        <f>HYPERLINK("https://www.ebi.ac.uk/ols/ontologies/uberon/terms?iri=http://purl.obolibrary.org/obo/UBERON_0010314","structure with developmental contribution from neural crest")</f>
        <v/>
      </c>
      <c r="B7746" t="inlineStr">
        <is>
          <t>&lt;http://purl.obolibrary.org/obo/UBERON_0010314&gt;</t>
        </is>
      </c>
      <c r="C7746" t="inlineStr">
        <is>
          <t>Lateral septal nucleus, rostral (rostroventral) part</t>
        </is>
      </c>
      <c r="D7746" t="inlineStr">
        <is>
          <t>&lt;http://purl.obolibrary.org/obo/MBA_258&gt;</t>
        </is>
      </c>
    </row>
    <row r="7747">
      <c r="A7747">
        <f>HYPERLINK("https://www.ebi.ac.uk/ols/ontologies/uberon/terms?iri=http://purl.obolibrary.org/obo/UBERON_0010314","structure with developmental contribution from neural crest")</f>
        <v/>
      </c>
      <c r="B7747" t="inlineStr">
        <is>
          <t>&lt;http://purl.obolibrary.org/obo/UBERON_0010314&gt;</t>
        </is>
      </c>
      <c r="C7747" t="inlineStr">
        <is>
          <t>Entorhinal area, medial part, ventral zone, layer 1</t>
        </is>
      </c>
      <c r="D7747" t="inlineStr">
        <is>
          <t>&lt;http://purl.obolibrary.org/obo/MBA_259&gt;</t>
        </is>
      </c>
    </row>
    <row r="7748">
      <c r="A7748">
        <f>HYPERLINK("https://www.ebi.ac.uk/ols/ontologies/uberon/terms?iri=http://purl.obolibrary.org/obo/UBERON_0010314","structure with developmental contribution from neural crest")</f>
        <v/>
      </c>
      <c r="B7748" t="inlineStr">
        <is>
          <t>&lt;http://purl.obolibrary.org/obo/UBERON_0010314&gt;</t>
        </is>
      </c>
      <c r="C7748" t="inlineStr">
        <is>
          <t>Nucleus of the lateral olfactory tract, molecular layer</t>
        </is>
      </c>
      <c r="D7748" t="inlineStr">
        <is>
          <t>&lt;http://purl.obolibrary.org/obo/MBA_260&gt;</t>
        </is>
      </c>
    </row>
    <row r="7749">
      <c r="A7749">
        <f>HYPERLINK("https://www.ebi.ac.uk/ols/ontologies/uberon/terms?iri=http://purl.obolibrary.org/obo/UBERON_0010314","structure with developmental contribution from neural crest")</f>
        <v/>
      </c>
      <c r="B7749" t="inlineStr">
        <is>
          <t>&lt;http://purl.obolibrary.org/obo/UBERON_0010314&gt;</t>
        </is>
      </c>
      <c r="C7749" t="inlineStr">
        <is>
          <t>spino-olivary pathway</t>
        </is>
      </c>
      <c r="D7749" t="inlineStr">
        <is>
          <t>&lt;http://purl.obolibrary.org/obo/MBA_261&gt;</t>
        </is>
      </c>
    </row>
    <row r="7750">
      <c r="A7750">
        <f>HYPERLINK("https://www.ebi.ac.uk/ols/ontologies/uberon/terms?iri=http://purl.obolibrary.org/obo/UBERON_0010314","structure with developmental contribution from neural crest")</f>
        <v/>
      </c>
      <c r="B7750" t="inlineStr">
        <is>
          <t>&lt;http://purl.obolibrary.org/obo/UBERON_0010314&gt;</t>
        </is>
      </c>
      <c r="C7750" t="inlineStr">
        <is>
          <t>Orbital area, layer 1</t>
        </is>
      </c>
      <c r="D7750" t="inlineStr">
        <is>
          <t>&lt;http://purl.obolibrary.org/obo/MBA_264&gt;</t>
        </is>
      </c>
    </row>
    <row r="7751">
      <c r="A7751">
        <f>HYPERLINK("https://www.ebi.ac.uk/ols/ontologies/uberon/terms?iri=http://purl.obolibrary.org/obo/UBERON_0010314","structure with developmental contribution from neural crest")</f>
        <v/>
      </c>
      <c r="B7751" t="inlineStr">
        <is>
          <t>&lt;http://purl.obolibrary.org/obo/UBERON_0010314&gt;</t>
        </is>
      </c>
      <c r="C7751" t="inlineStr">
        <is>
          <t>Lateral septal nucleus, ventral part</t>
        </is>
      </c>
      <c r="D7751" t="inlineStr">
        <is>
          <t>&lt;http://purl.obolibrary.org/obo/MBA_266&gt;</t>
        </is>
      </c>
    </row>
    <row r="7752">
      <c r="A7752">
        <f>HYPERLINK("https://www.ebi.ac.uk/ols/ontologies/uberon/terms?iri=http://purl.obolibrary.org/obo/UBERON_0010314","structure with developmental contribution from neural crest")</f>
        <v/>
      </c>
      <c r="B7752" t="inlineStr">
        <is>
          <t>&lt;http://purl.obolibrary.org/obo/UBERON_0010314&gt;</t>
        </is>
      </c>
      <c r="C7752" t="inlineStr">
        <is>
          <t>Dorsal peduncular area, layer 6a</t>
        </is>
      </c>
      <c r="D7752" t="inlineStr">
        <is>
          <t>&lt;http://purl.obolibrary.org/obo/MBA_267&gt;</t>
        </is>
      </c>
    </row>
    <row r="7753">
      <c r="A7753">
        <f>HYPERLINK("https://www.ebi.ac.uk/ols/ontologies/uberon/terms?iri=http://purl.obolibrary.org/obo/UBERON_0010314","structure with developmental contribution from neural crest")</f>
        <v/>
      </c>
      <c r="B7753" t="inlineStr">
        <is>
          <t>&lt;http://purl.obolibrary.org/obo/UBERON_0010314&gt;</t>
        </is>
      </c>
      <c r="C7753" t="inlineStr">
        <is>
          <t>Nucleus of the lateral olfactory tract, pyramidal layer</t>
        </is>
      </c>
      <c r="D7753" t="inlineStr">
        <is>
          <t>&lt;http://purl.obolibrary.org/obo/MBA_268&gt;</t>
        </is>
      </c>
    </row>
    <row r="7754">
      <c r="A7754">
        <f>HYPERLINK("https://www.ebi.ac.uk/ols/ontologies/uberon/terms?iri=http://purl.obolibrary.org/obo/UBERON_0010314","structure with developmental contribution from neural crest")</f>
        <v/>
      </c>
      <c r="B7754" t="inlineStr">
        <is>
          <t>&lt;http://purl.obolibrary.org/obo/UBERON_0010314&gt;</t>
        </is>
      </c>
      <c r="C7754" t="inlineStr">
        <is>
          <t>Posterolateral visual area, layer 2/3</t>
        </is>
      </c>
      <c r="D7754" t="inlineStr">
        <is>
          <t>&lt;http://purl.obolibrary.org/obo/MBA_269&gt;</t>
        </is>
      </c>
    </row>
    <row r="7755">
      <c r="A7755">
        <f>HYPERLINK("https://www.ebi.ac.uk/ols/ontologies/uberon/terms?iri=http://purl.obolibrary.org/obo/UBERON_0010314","structure with developmental contribution from neural crest")</f>
        <v/>
      </c>
      <c r="B7755" t="inlineStr">
        <is>
          <t>&lt;http://purl.obolibrary.org/obo/UBERON_0010314&gt;</t>
        </is>
      </c>
      <c r="C7755" t="inlineStr">
        <is>
          <t>Retrosplenial area, dorsal part, layer 6a</t>
        </is>
      </c>
      <c r="D7755" t="inlineStr">
        <is>
          <t>&lt;http://purl.obolibrary.org/obo/MBA_274&gt;</t>
        </is>
      </c>
    </row>
    <row r="7756">
      <c r="A7756">
        <f>HYPERLINK("https://www.ebi.ac.uk/ols/ontologies/uberon/terms?iri=http://purl.obolibrary.org/obo/UBERON_0010314","structure with developmental contribution from neural crest")</f>
        <v/>
      </c>
      <c r="B7756" t="inlineStr">
        <is>
          <t>&lt;http://purl.obolibrary.org/obo/UBERON_0010314&gt;</t>
        </is>
      </c>
      <c r="C7756" t="inlineStr">
        <is>
          <t>Lateral septal complex</t>
        </is>
      </c>
      <c r="D7756" t="inlineStr">
        <is>
          <t>&lt;http://purl.obolibrary.org/obo/MBA_275&gt;</t>
        </is>
      </c>
    </row>
    <row r="7757">
      <c r="A7757">
        <f>HYPERLINK("https://www.ebi.ac.uk/ols/ontologies/uberon/terms?iri=http://purl.obolibrary.org/obo/UBERON_0010314","structure with developmental contribution from neural crest")</f>
        <v/>
      </c>
      <c r="B7757" t="inlineStr">
        <is>
          <t>&lt;http://purl.obolibrary.org/obo/UBERON_0010314&gt;</t>
        </is>
      </c>
      <c r="C7757" t="inlineStr">
        <is>
          <t>Piriform area, molecular layer</t>
        </is>
      </c>
      <c r="D7757" t="inlineStr">
        <is>
          <t>&lt;http://purl.obolibrary.org/obo/MBA_276&gt;</t>
        </is>
      </c>
    </row>
    <row r="7758">
      <c r="A7758">
        <f>HYPERLINK("https://www.ebi.ac.uk/ols/ontologies/uberon/terms?iri=http://purl.obolibrary.org/obo/UBERON_0010314","structure with developmental contribution from neural crest")</f>
        <v/>
      </c>
      <c r="B7758" t="inlineStr">
        <is>
          <t>&lt;http://purl.obolibrary.org/obo/UBERON_0010314&gt;</t>
        </is>
      </c>
      <c r="C7758" t="inlineStr">
        <is>
          <t>spinotectal pathway</t>
        </is>
      </c>
      <c r="D7758" t="inlineStr">
        <is>
          <t>&lt;http://purl.obolibrary.org/obo/MBA_277&gt;</t>
        </is>
      </c>
    </row>
    <row r="7759">
      <c r="A7759">
        <f>HYPERLINK("https://www.ebi.ac.uk/ols/ontologies/uberon/terms?iri=http://purl.obolibrary.org/obo/UBERON_0010314","structure with developmental contribution from neural crest")</f>
        <v/>
      </c>
      <c r="B7759" t="inlineStr">
        <is>
          <t>&lt;http://purl.obolibrary.org/obo/UBERON_0010314&gt;</t>
        </is>
      </c>
      <c r="C7759" t="inlineStr">
        <is>
          <t>Striatum-like amygdalar nuclei</t>
        </is>
      </c>
      <c r="D7759" t="inlineStr">
        <is>
          <t>&lt;http://purl.obolibrary.org/obo/MBA_278&gt;</t>
        </is>
      </c>
    </row>
    <row r="7760">
      <c r="A7760">
        <f>HYPERLINK("https://www.ebi.ac.uk/ols/ontologies/uberon/terms?iri=http://purl.obolibrary.org/obo/UBERON_0010314","structure with developmental contribution from neural crest")</f>
        <v/>
      </c>
      <c r="B7760" t="inlineStr">
        <is>
          <t>&lt;http://purl.obolibrary.org/obo/UBERON_0010314&gt;</t>
        </is>
      </c>
      <c r="C7760" t="inlineStr">
        <is>
          <t>Retrosplenial area, lateral agranular part, layer 6b</t>
        </is>
      </c>
      <c r="D7760" t="inlineStr">
        <is>
          <t>&lt;http://purl.obolibrary.org/obo/MBA_279&gt;</t>
        </is>
      </c>
    </row>
    <row r="7761">
      <c r="A7761">
        <f>HYPERLINK("https://www.ebi.ac.uk/ols/ontologies/uberon/terms?iri=http://purl.obolibrary.org/obo/UBERON_0010314","structure with developmental contribution from neural crest")</f>
        <v/>
      </c>
      <c r="B7761" t="inlineStr">
        <is>
          <t>&lt;http://purl.obolibrary.org/obo/UBERON_0010314&gt;</t>
        </is>
      </c>
      <c r="C7761" t="inlineStr">
        <is>
          <t>Entorhinal area, lateral part, layer 6a</t>
        </is>
      </c>
      <c r="D7761" t="inlineStr">
        <is>
          <t>&lt;http://purl.obolibrary.org/obo/MBA_28&gt;</t>
        </is>
      </c>
    </row>
    <row r="7762">
      <c r="A7762">
        <f>HYPERLINK("https://www.ebi.ac.uk/ols/ontologies/uberon/terms?iri=http://purl.obolibrary.org/obo/UBERON_0010314","structure with developmental contribution from neural crest")</f>
        <v/>
      </c>
      <c r="B7762" t="inlineStr">
        <is>
          <t>&lt;http://purl.obolibrary.org/obo/UBERON_0010314&gt;</t>
        </is>
      </c>
      <c r="C7762" t="inlineStr">
        <is>
          <t>Barrington's nucleus</t>
        </is>
      </c>
      <c r="D7762" t="inlineStr">
        <is>
          <t>&lt;http://purl.obolibrary.org/obo/MBA_280&gt;</t>
        </is>
      </c>
    </row>
    <row r="7763">
      <c r="A7763">
        <f>HYPERLINK("https://www.ebi.ac.uk/ols/ontologies/uberon/terms?iri=http://purl.obolibrary.org/obo/UBERON_0010314","structure with developmental contribution from neural crest")</f>
        <v/>
      </c>
      <c r="B7763" t="inlineStr">
        <is>
          <t>&lt;http://purl.obolibrary.org/obo/UBERON_0010314&gt;</t>
        </is>
      </c>
      <c r="C7763" t="inlineStr">
        <is>
          <t>Anteromedial visual area, layer 1</t>
        </is>
      </c>
      <c r="D7763" t="inlineStr">
        <is>
          <t>&lt;http://purl.obolibrary.org/obo/MBA_281&gt;</t>
        </is>
      </c>
    </row>
    <row r="7764">
      <c r="A7764">
        <f>HYPERLINK("https://www.ebi.ac.uk/ols/ontologies/uberon/terms?iri=http://purl.obolibrary.org/obo/UBERON_0010314","structure with developmental contribution from neural crest")</f>
        <v/>
      </c>
      <c r="B7764" t="inlineStr">
        <is>
          <t>&lt;http://purl.obolibrary.org/obo/UBERON_0010314&gt;</t>
        </is>
      </c>
      <c r="C7764" t="inlineStr">
        <is>
          <t>Lateral tegmental nucleus</t>
        </is>
      </c>
      <c r="D7764" t="inlineStr">
        <is>
          <t>&lt;http://purl.obolibrary.org/obo/MBA_283&gt;</t>
        </is>
      </c>
    </row>
    <row r="7765">
      <c r="A7765">
        <f>HYPERLINK("https://www.ebi.ac.uk/ols/ontologies/uberon/terms?iri=http://purl.obolibrary.org/obo/UBERON_0010314","structure with developmental contribution from neural crest")</f>
        <v/>
      </c>
      <c r="B7765" t="inlineStr">
        <is>
          <t>&lt;http://purl.obolibrary.org/obo/UBERON_0010314&gt;</t>
        </is>
      </c>
      <c r="C7765" t="inlineStr">
        <is>
          <t>Piriform area, pyramidal layer</t>
        </is>
      </c>
      <c r="D7765" t="inlineStr">
        <is>
          <t>&lt;http://purl.obolibrary.org/obo/MBA_284&gt;</t>
        </is>
      </c>
    </row>
    <row r="7766">
      <c r="A7766">
        <f>HYPERLINK("https://www.ebi.ac.uk/ols/ontologies/uberon/terms?iri=http://purl.obolibrary.org/obo/UBERON_0010314","structure with developmental contribution from neural crest")</f>
        <v/>
      </c>
      <c r="B7766" t="inlineStr">
        <is>
          <t>&lt;http://purl.obolibrary.org/obo/UBERON_0010314&gt;</t>
        </is>
      </c>
      <c r="C7766" t="inlineStr">
        <is>
          <t>Bed nucleus of the anterior commissure</t>
        </is>
      </c>
      <c r="D7766" t="inlineStr">
        <is>
          <t>&lt;http://purl.obolibrary.org/obo/MBA_287&gt;</t>
        </is>
      </c>
    </row>
    <row r="7767">
      <c r="A7767">
        <f>HYPERLINK("https://www.ebi.ac.uk/ols/ontologies/uberon/terms?iri=http://purl.obolibrary.org/obo/UBERON_0010314","structure with developmental contribution from neural crest")</f>
        <v/>
      </c>
      <c r="B7767" t="inlineStr">
        <is>
          <t>&lt;http://purl.obolibrary.org/obo/UBERON_0010314&gt;</t>
        </is>
      </c>
      <c r="C7767" t="inlineStr">
        <is>
          <t>Orbital area, ventrolateral part, layer 2/3</t>
        </is>
      </c>
      <c r="D7767" t="inlineStr">
        <is>
          <t>&lt;http://purl.obolibrary.org/obo/MBA_288&gt;</t>
        </is>
      </c>
    </row>
    <row r="7768">
      <c r="A7768">
        <f>HYPERLINK("https://www.ebi.ac.uk/ols/ontologies/uberon/terms?iri=http://purl.obolibrary.org/obo/UBERON_0010314","structure with developmental contribution from neural crest")</f>
        <v/>
      </c>
      <c r="B7768" t="inlineStr">
        <is>
          <t>&lt;http://purl.obolibrary.org/obo/UBERON_0010314&gt;</t>
        </is>
      </c>
      <c r="C7768" t="inlineStr">
        <is>
          <t>Temporal association areas, layer 5</t>
        </is>
      </c>
      <c r="D7768" t="inlineStr">
        <is>
          <t>&lt;http://purl.obolibrary.org/obo/MBA_289&gt;</t>
        </is>
      </c>
    </row>
    <row r="7769">
      <c r="A7769">
        <f>HYPERLINK("https://www.ebi.ac.uk/ols/ontologies/uberon/terms?iri=http://purl.obolibrary.org/obo/UBERON_0010314","structure with developmental contribution from neural crest")</f>
        <v/>
      </c>
      <c r="B7769" t="inlineStr">
        <is>
          <t>&lt;http://purl.obolibrary.org/obo/UBERON_0010314&gt;</t>
        </is>
      </c>
      <c r="C7769" t="inlineStr">
        <is>
          <t>Piriform area, polymorph layer</t>
        </is>
      </c>
      <c r="D7769" t="inlineStr">
        <is>
          <t>&lt;http://purl.obolibrary.org/obo/MBA_291&gt;</t>
        </is>
      </c>
    </row>
    <row r="7770">
      <c r="A7770">
        <f>HYPERLINK("https://www.ebi.ac.uk/ols/ontologies/uberon/terms?iri=http://purl.obolibrary.org/obo/UBERON_0010314","structure with developmental contribution from neural crest")</f>
        <v/>
      </c>
      <c r="B7770" t="inlineStr">
        <is>
          <t>&lt;http://purl.obolibrary.org/obo/UBERON_0010314&gt;</t>
        </is>
      </c>
      <c r="C7770" t="inlineStr">
        <is>
          <t>Bed nucleus of the accessory olfactory tract</t>
        </is>
      </c>
      <c r="D7770" t="inlineStr">
        <is>
          <t>&lt;http://purl.obolibrary.org/obo/MBA_292&gt;</t>
        </is>
      </c>
    </row>
    <row r="7771">
      <c r="A7771">
        <f>HYPERLINK("https://www.ebi.ac.uk/ols/ontologies/uberon/terms?iri=http://purl.obolibrary.org/obo/UBERON_0010314","structure with developmental contribution from neural crest")</f>
        <v/>
      </c>
      <c r="B7771" t="inlineStr">
        <is>
          <t>&lt;http://purl.obolibrary.org/obo/UBERON_0010314&gt;</t>
        </is>
      </c>
      <c r="C7771" t="inlineStr">
        <is>
          <t>Basolateral amygdalar nucleus</t>
        </is>
      </c>
      <c r="D7771" t="inlineStr">
        <is>
          <t>&lt;http://purl.obolibrary.org/obo/MBA_295&gt;</t>
        </is>
      </c>
    </row>
    <row r="7772">
      <c r="A7772">
        <f>HYPERLINK("https://www.ebi.ac.uk/ols/ontologies/uberon/terms?iri=http://purl.obolibrary.org/obo/UBERON_0010314","structure with developmental contribution from neural crest")</f>
        <v/>
      </c>
      <c r="B7772" t="inlineStr">
        <is>
          <t>&lt;http://purl.obolibrary.org/obo/UBERON_0010314&gt;</t>
        </is>
      </c>
      <c r="C7772" t="inlineStr">
        <is>
          <t>Anterior cingulate area, ventral part, layer 2/3</t>
        </is>
      </c>
      <c r="D7772" t="inlineStr">
        <is>
          <t>&lt;http://purl.obolibrary.org/obo/MBA_296&gt;</t>
        </is>
      </c>
    </row>
    <row r="7773">
      <c r="A7773">
        <f>HYPERLINK("https://www.ebi.ac.uk/ols/ontologies/uberon/terms?iri=http://purl.obolibrary.org/obo/UBERON_0010314","structure with developmental contribution from neural crest")</f>
        <v/>
      </c>
      <c r="B7773" t="inlineStr">
        <is>
          <t>&lt;http://purl.obolibrary.org/obo/UBERON_0010314&gt;</t>
        </is>
      </c>
      <c r="C7773" t="inlineStr">
        <is>
          <t>Taenia tecta, dorsal part, layers 1-4</t>
        </is>
      </c>
      <c r="D7773" t="inlineStr">
        <is>
          <t>&lt;http://purl.obolibrary.org/obo/MBA_297&gt;</t>
        </is>
      </c>
    </row>
    <row r="7774">
      <c r="A7774">
        <f>HYPERLINK("https://www.ebi.ac.uk/ols/ontologies/uberon/terms?iri=http://purl.obolibrary.org/obo/UBERON_0010314","structure with developmental contribution from neural crest")</f>
        <v/>
      </c>
      <c r="B7774" t="inlineStr">
        <is>
          <t>&lt;http://purl.obolibrary.org/obo/UBERON_0010314&gt;</t>
        </is>
      </c>
      <c r="C7774" t="inlineStr">
        <is>
          <t>Magnocellular nucleus</t>
        </is>
      </c>
      <c r="D7774" t="inlineStr">
        <is>
          <t>&lt;http://purl.obolibrary.org/obo/MBA_298&gt;</t>
        </is>
      </c>
    </row>
    <row r="7775">
      <c r="A7775">
        <f>HYPERLINK("https://www.ebi.ac.uk/ols/ontologies/uberon/terms?iri=http://purl.obolibrary.org/obo/UBERON_0010314","structure with developmental contribution from neural crest")</f>
        <v/>
      </c>
      <c r="B7775" t="inlineStr">
        <is>
          <t>&lt;http://purl.obolibrary.org/obo/UBERON_0010314&gt;</t>
        </is>
      </c>
      <c r="C7775" t="inlineStr">
        <is>
          <t>Somatomotor areas, Layer 5</t>
        </is>
      </c>
      <c r="D7775" t="inlineStr">
        <is>
          <t>&lt;http://purl.obolibrary.org/obo/MBA_299&gt;</t>
        </is>
      </c>
    </row>
    <row r="7776">
      <c r="A7776">
        <f>HYPERLINK("https://www.ebi.ac.uk/ols/ontologies/uberon/terms?iri=http://purl.obolibrary.org/obo/UBERON_0010314","structure with developmental contribution from neural crest")</f>
        <v/>
      </c>
      <c r="B7776" t="inlineStr">
        <is>
          <t>&lt;http://purl.obolibrary.org/obo/UBERON_0010314&gt;</t>
        </is>
      </c>
      <c r="C7776" t="inlineStr">
        <is>
          <t>secondary fissure</t>
        </is>
      </c>
      <c r="D7776" t="inlineStr">
        <is>
          <t>&lt;http://purl.obolibrary.org/obo/MBA_3&gt;</t>
        </is>
      </c>
    </row>
    <row r="7777">
      <c r="A7777">
        <f>HYPERLINK("https://www.ebi.ac.uk/ols/ontologies/uberon/terms?iri=http://purl.obolibrary.org/obo/UBERON_0010314","structure with developmental contribution from neural crest")</f>
        <v/>
      </c>
      <c r="B7777" t="inlineStr">
        <is>
          <t>&lt;http://purl.obolibrary.org/obo/UBERON_0010314&gt;</t>
        </is>
      </c>
      <c r="C7777" t="inlineStr">
        <is>
          <t>stria terminalis</t>
        </is>
      </c>
      <c r="D7777" t="inlineStr">
        <is>
          <t>&lt;http://purl.obolibrary.org/obo/MBA_301&gt;</t>
        </is>
      </c>
    </row>
    <row r="7778">
      <c r="A7778">
        <f>HYPERLINK("https://www.ebi.ac.uk/ols/ontologies/uberon/terms?iri=http://purl.obolibrary.org/obo/UBERON_0010314","structure with developmental contribution from neural crest")</f>
        <v/>
      </c>
      <c r="B7778" t="inlineStr">
        <is>
          <t>&lt;http://purl.obolibrary.org/obo/UBERON_0010314&gt;</t>
        </is>
      </c>
      <c r="C7778" t="inlineStr">
        <is>
          <t>Basolateral amygdalar nucleus, anterior part</t>
        </is>
      </c>
      <c r="D7778" t="inlineStr">
        <is>
          <t>&lt;http://purl.obolibrary.org/obo/MBA_303&gt;</t>
        </is>
      </c>
    </row>
    <row r="7779">
      <c r="A7779">
        <f>HYPERLINK("https://www.ebi.ac.uk/ols/ontologies/uberon/terms?iri=http://purl.obolibrary.org/obo/UBERON_0010314","structure with developmental contribution from neural crest")</f>
        <v/>
      </c>
      <c r="B7779" t="inlineStr">
        <is>
          <t>&lt;http://purl.obolibrary.org/obo/UBERON_0010314&gt;</t>
        </is>
      </c>
      <c r="C7779" t="inlineStr">
        <is>
          <t>Prelimbic area, layer 2/3</t>
        </is>
      </c>
      <c r="D7779" t="inlineStr">
        <is>
          <t>&lt;http://purl.obolibrary.org/obo/MBA_304&gt;</t>
        </is>
      </c>
    </row>
    <row r="7780">
      <c r="A7780">
        <f>HYPERLINK("https://www.ebi.ac.uk/ols/ontologies/uberon/terms?iri=http://purl.obolibrary.org/obo/UBERON_0010314","structure with developmental contribution from neural crest")</f>
        <v/>
      </c>
      <c r="B7780" t="inlineStr">
        <is>
          <t>&lt;http://purl.obolibrary.org/obo/UBERON_0010314&gt;</t>
        </is>
      </c>
      <c r="C7780" t="inlineStr">
        <is>
          <t>Primary visual area, layer 6b</t>
        </is>
      </c>
      <c r="D7780" t="inlineStr">
        <is>
          <t>&lt;http://purl.obolibrary.org/obo/MBA_305&gt;</t>
        </is>
      </c>
    </row>
    <row r="7781">
      <c r="A7781">
        <f>HYPERLINK("https://www.ebi.ac.uk/ols/ontologies/uberon/terms?iri=http://purl.obolibrary.org/obo/UBERON_0010314","structure with developmental contribution from neural crest")</f>
        <v/>
      </c>
      <c r="B7781" t="inlineStr">
        <is>
          <t>&lt;http://purl.obolibrary.org/obo/UBERON_0010314&gt;</t>
        </is>
      </c>
      <c r="C7781" t="inlineStr">
        <is>
          <t>Taenia tecta, ventral part, layers 1-3</t>
        </is>
      </c>
      <c r="D7781" t="inlineStr">
        <is>
          <t>&lt;http://purl.obolibrary.org/obo/MBA_306&gt;</t>
        </is>
      </c>
    </row>
    <row r="7782">
      <c r="A7782">
        <f>HYPERLINK("https://www.ebi.ac.uk/ols/ontologies/uberon/terms?iri=http://purl.obolibrary.org/obo/UBERON_0010314","structure with developmental contribution from neural crest")</f>
        <v/>
      </c>
      <c r="B7782" t="inlineStr">
        <is>
          <t>&lt;http://purl.obolibrary.org/obo/UBERON_0010314&gt;</t>
        </is>
      </c>
      <c r="C7782" t="inlineStr">
        <is>
          <t>Magnocellular reticular nucleus</t>
        </is>
      </c>
      <c r="D7782" t="inlineStr">
        <is>
          <t>&lt;http://purl.obolibrary.org/obo/MBA_307&gt;</t>
        </is>
      </c>
    </row>
    <row r="7783">
      <c r="A7783">
        <f>HYPERLINK("https://www.ebi.ac.uk/ols/ontologies/uberon/terms?iri=http://purl.obolibrary.org/obo/UBERON_0010314","structure with developmental contribution from neural crest")</f>
        <v/>
      </c>
      <c r="B7783" t="inlineStr">
        <is>
          <t>&lt;http://purl.obolibrary.org/obo/UBERON_0010314&gt;</t>
        </is>
      </c>
      <c r="C7783" t="inlineStr">
        <is>
          <t>Posterior parietal association areas, layer 6a</t>
        </is>
      </c>
      <c r="D7783" t="inlineStr">
        <is>
          <t>&lt;http://purl.obolibrary.org/obo/MBA_308&gt;</t>
        </is>
      </c>
    </row>
    <row r="7784">
      <c r="A7784">
        <f>HYPERLINK("https://www.ebi.ac.uk/ols/ontologies/uberon/terms?iri=http://purl.obolibrary.org/obo/UBERON_0010314","structure with developmental contribution from neural crest")</f>
        <v/>
      </c>
      <c r="B7784" t="inlineStr">
        <is>
          <t>&lt;http://purl.obolibrary.org/obo/UBERON_0010314&gt;</t>
        </is>
      </c>
      <c r="C7784" t="inlineStr">
        <is>
          <t>Basolateral amygdalar nucleus, posterior part</t>
        </is>
      </c>
      <c r="D7784" t="inlineStr">
        <is>
          <t>&lt;http://purl.obolibrary.org/obo/MBA_311&gt;</t>
        </is>
      </c>
    </row>
    <row r="7785">
      <c r="A7785">
        <f>HYPERLINK("https://www.ebi.ac.uk/ols/ontologies/uberon/terms?iri=http://purl.obolibrary.org/obo/UBERON_0010314","structure with developmental contribution from neural crest")</f>
        <v/>
      </c>
      <c r="B7785" t="inlineStr">
        <is>
          <t>&lt;http://purl.obolibrary.org/obo/UBERON_0010314&gt;</t>
        </is>
      </c>
      <c r="C7785" t="inlineStr">
        <is>
          <t>Entorhinal area, lateral part, layer 4/5</t>
        </is>
      </c>
      <c r="D7785" t="inlineStr">
        <is>
          <t>&lt;http://purl.obolibrary.org/obo/MBA_312&gt;</t>
        </is>
      </c>
    </row>
    <row r="7786">
      <c r="A7786">
        <f>HYPERLINK("https://www.ebi.ac.uk/ols/ontologies/uberon/terms?iri=http://purl.obolibrary.org/obo/UBERON_0010314","structure with developmental contribution from neural crest")</f>
        <v/>
      </c>
      <c r="B7786" t="inlineStr">
        <is>
          <t>&lt;http://purl.obolibrary.org/obo/UBERON_0010314&gt;</t>
        </is>
      </c>
      <c r="C7786" t="inlineStr">
        <is>
          <t>Anterior area</t>
        </is>
      </c>
      <c r="D7786" t="inlineStr">
        <is>
          <t>&lt;http://purl.obolibrary.org/obo/MBA_312782546&gt;</t>
        </is>
      </c>
    </row>
    <row r="7787">
      <c r="A7787">
        <f>HYPERLINK("https://www.ebi.ac.uk/ols/ontologies/uberon/terms?iri=http://purl.obolibrary.org/obo/UBERON_0010314","structure with developmental contribution from neural crest")</f>
        <v/>
      </c>
      <c r="B7787" t="inlineStr">
        <is>
          <t>&lt;http://purl.obolibrary.org/obo/UBERON_0010314&gt;</t>
        </is>
      </c>
      <c r="C7787" t="inlineStr">
        <is>
          <t>Anterior area, layer 1</t>
        </is>
      </c>
      <c r="D7787" t="inlineStr">
        <is>
          <t>&lt;http://purl.obolibrary.org/obo/MBA_312782550&gt;</t>
        </is>
      </c>
    </row>
    <row r="7788">
      <c r="A7788">
        <f>HYPERLINK("https://www.ebi.ac.uk/ols/ontologies/uberon/terms?iri=http://purl.obolibrary.org/obo/UBERON_0010314","structure with developmental contribution from neural crest")</f>
        <v/>
      </c>
      <c r="B7788" t="inlineStr">
        <is>
          <t>&lt;http://purl.obolibrary.org/obo/UBERON_0010314&gt;</t>
        </is>
      </c>
      <c r="C7788" t="inlineStr">
        <is>
          <t>Anterior area, layer 2/3</t>
        </is>
      </c>
      <c r="D7788" t="inlineStr">
        <is>
          <t>&lt;http://purl.obolibrary.org/obo/MBA_312782554&gt;</t>
        </is>
      </c>
    </row>
    <row r="7789">
      <c r="A7789">
        <f>HYPERLINK("https://www.ebi.ac.uk/ols/ontologies/uberon/terms?iri=http://purl.obolibrary.org/obo/UBERON_0010314","structure with developmental contribution from neural crest")</f>
        <v/>
      </c>
      <c r="B7789" t="inlineStr">
        <is>
          <t>&lt;http://purl.obolibrary.org/obo/UBERON_0010314&gt;</t>
        </is>
      </c>
      <c r="C7789" t="inlineStr">
        <is>
          <t>Anterior area, layer 4</t>
        </is>
      </c>
      <c r="D7789" t="inlineStr">
        <is>
          <t>&lt;http://purl.obolibrary.org/obo/MBA_312782558&gt;</t>
        </is>
      </c>
    </row>
    <row r="7790">
      <c r="A7790">
        <f>HYPERLINK("https://www.ebi.ac.uk/ols/ontologies/uberon/terms?iri=http://purl.obolibrary.org/obo/UBERON_0010314","structure with developmental contribution from neural crest")</f>
        <v/>
      </c>
      <c r="B7790" t="inlineStr">
        <is>
          <t>&lt;http://purl.obolibrary.org/obo/UBERON_0010314&gt;</t>
        </is>
      </c>
      <c r="C7790" t="inlineStr">
        <is>
          <t>Anterior area, layer 5</t>
        </is>
      </c>
      <c r="D7790" t="inlineStr">
        <is>
          <t>&lt;http://purl.obolibrary.org/obo/MBA_312782562&gt;</t>
        </is>
      </c>
    </row>
    <row r="7791">
      <c r="A7791">
        <f>HYPERLINK("https://www.ebi.ac.uk/ols/ontologies/uberon/terms?iri=http://purl.obolibrary.org/obo/UBERON_0010314","structure with developmental contribution from neural crest")</f>
        <v/>
      </c>
      <c r="B7791" t="inlineStr">
        <is>
          <t>&lt;http://purl.obolibrary.org/obo/UBERON_0010314&gt;</t>
        </is>
      </c>
      <c r="C7791" t="inlineStr">
        <is>
          <t>Anterior area, layer 6a</t>
        </is>
      </c>
      <c r="D7791" t="inlineStr">
        <is>
          <t>&lt;http://purl.obolibrary.org/obo/MBA_312782566&gt;</t>
        </is>
      </c>
    </row>
    <row r="7792">
      <c r="A7792">
        <f>HYPERLINK("https://www.ebi.ac.uk/ols/ontologies/uberon/terms?iri=http://purl.obolibrary.org/obo/UBERON_0010314","structure with developmental contribution from neural crest")</f>
        <v/>
      </c>
      <c r="B7792" t="inlineStr">
        <is>
          <t>&lt;http://purl.obolibrary.org/obo/UBERON_0010314&gt;</t>
        </is>
      </c>
      <c r="C7792" t="inlineStr">
        <is>
          <t>Anterior area, layer 6b</t>
        </is>
      </c>
      <c r="D7792" t="inlineStr">
        <is>
          <t>&lt;http://purl.obolibrary.org/obo/MBA_312782570&gt;</t>
        </is>
      </c>
    </row>
    <row r="7793">
      <c r="A7793">
        <f>HYPERLINK("https://www.ebi.ac.uk/ols/ontologies/uberon/terms?iri=http://purl.obolibrary.org/obo/UBERON_0010314","structure with developmental contribution from neural crest")</f>
        <v/>
      </c>
      <c r="B7793" t="inlineStr">
        <is>
          <t>&lt;http://purl.obolibrary.org/obo/UBERON_0010314&gt;</t>
        </is>
      </c>
      <c r="C7793" t="inlineStr">
        <is>
          <t>Laterointermediate area</t>
        </is>
      </c>
      <c r="D7793" t="inlineStr">
        <is>
          <t>&lt;http://purl.obolibrary.org/obo/MBA_312782574&gt;</t>
        </is>
      </c>
    </row>
    <row r="7794">
      <c r="A7794">
        <f>HYPERLINK("https://www.ebi.ac.uk/ols/ontologies/uberon/terms?iri=http://purl.obolibrary.org/obo/UBERON_0010314","structure with developmental contribution from neural crest")</f>
        <v/>
      </c>
      <c r="B7794" t="inlineStr">
        <is>
          <t>&lt;http://purl.obolibrary.org/obo/UBERON_0010314&gt;</t>
        </is>
      </c>
      <c r="C7794" t="inlineStr">
        <is>
          <t>Laterointermediate area, layer 1</t>
        </is>
      </c>
      <c r="D7794" t="inlineStr">
        <is>
          <t>&lt;http://purl.obolibrary.org/obo/MBA_312782578&gt;</t>
        </is>
      </c>
    </row>
    <row r="7795">
      <c r="A7795">
        <f>HYPERLINK("https://www.ebi.ac.uk/ols/ontologies/uberon/terms?iri=http://purl.obolibrary.org/obo/UBERON_0010314","structure with developmental contribution from neural crest")</f>
        <v/>
      </c>
      <c r="B7795" t="inlineStr">
        <is>
          <t>&lt;http://purl.obolibrary.org/obo/UBERON_0010314&gt;</t>
        </is>
      </c>
      <c r="C7795" t="inlineStr">
        <is>
          <t>Laterointermediate area, layer 2/3</t>
        </is>
      </c>
      <c r="D7795" t="inlineStr">
        <is>
          <t>&lt;http://purl.obolibrary.org/obo/MBA_312782582&gt;</t>
        </is>
      </c>
    </row>
    <row r="7796">
      <c r="A7796">
        <f>HYPERLINK("https://www.ebi.ac.uk/ols/ontologies/uberon/terms?iri=http://purl.obolibrary.org/obo/UBERON_0010314","structure with developmental contribution from neural crest")</f>
        <v/>
      </c>
      <c r="B7796" t="inlineStr">
        <is>
          <t>&lt;http://purl.obolibrary.org/obo/UBERON_0010314&gt;</t>
        </is>
      </c>
      <c r="C7796" t="inlineStr">
        <is>
          <t>Laterointermediate area, layer 4</t>
        </is>
      </c>
      <c r="D7796" t="inlineStr">
        <is>
          <t>&lt;http://purl.obolibrary.org/obo/MBA_312782586&gt;</t>
        </is>
      </c>
    </row>
    <row r="7797">
      <c r="A7797">
        <f>HYPERLINK("https://www.ebi.ac.uk/ols/ontologies/uberon/terms?iri=http://purl.obolibrary.org/obo/UBERON_0010314","structure with developmental contribution from neural crest")</f>
        <v/>
      </c>
      <c r="B7797" t="inlineStr">
        <is>
          <t>&lt;http://purl.obolibrary.org/obo/UBERON_0010314&gt;</t>
        </is>
      </c>
      <c r="C7797" t="inlineStr">
        <is>
          <t>Laterointermediate area, layer 5</t>
        </is>
      </c>
      <c r="D7797" t="inlineStr">
        <is>
          <t>&lt;http://purl.obolibrary.org/obo/MBA_312782590&gt;</t>
        </is>
      </c>
    </row>
    <row r="7798">
      <c r="A7798">
        <f>HYPERLINK("https://www.ebi.ac.uk/ols/ontologies/uberon/terms?iri=http://purl.obolibrary.org/obo/UBERON_0010314","structure with developmental contribution from neural crest")</f>
        <v/>
      </c>
      <c r="B7798" t="inlineStr">
        <is>
          <t>&lt;http://purl.obolibrary.org/obo/UBERON_0010314&gt;</t>
        </is>
      </c>
      <c r="C7798" t="inlineStr">
        <is>
          <t>Laterointermediate area, layer 6a</t>
        </is>
      </c>
      <c r="D7798" t="inlineStr">
        <is>
          <t>&lt;http://purl.obolibrary.org/obo/MBA_312782594&gt;</t>
        </is>
      </c>
    </row>
    <row r="7799">
      <c r="A7799">
        <f>HYPERLINK("https://www.ebi.ac.uk/ols/ontologies/uberon/terms?iri=http://purl.obolibrary.org/obo/UBERON_0010314","structure with developmental contribution from neural crest")</f>
        <v/>
      </c>
      <c r="B7799" t="inlineStr">
        <is>
          <t>&lt;http://purl.obolibrary.org/obo/UBERON_0010314&gt;</t>
        </is>
      </c>
      <c r="C7799" t="inlineStr">
        <is>
          <t>Laterointermediate area, layer 6b</t>
        </is>
      </c>
      <c r="D7799" t="inlineStr">
        <is>
          <t>&lt;http://purl.obolibrary.org/obo/MBA_312782598&gt;</t>
        </is>
      </c>
    </row>
    <row r="7800">
      <c r="A7800">
        <f>HYPERLINK("https://www.ebi.ac.uk/ols/ontologies/uberon/terms?iri=http://purl.obolibrary.org/obo/UBERON_0010314","structure with developmental contribution from neural crest")</f>
        <v/>
      </c>
      <c r="B7800" t="inlineStr">
        <is>
          <t>&lt;http://purl.obolibrary.org/obo/UBERON_0010314&gt;</t>
        </is>
      </c>
      <c r="C7800" t="inlineStr">
        <is>
          <t>Rostrolateral area, layer 1</t>
        </is>
      </c>
      <c r="D7800" t="inlineStr">
        <is>
          <t>&lt;http://purl.obolibrary.org/obo/MBA_312782604&gt;</t>
        </is>
      </c>
    </row>
    <row r="7801">
      <c r="A7801">
        <f>HYPERLINK("https://www.ebi.ac.uk/ols/ontologies/uberon/terms?iri=http://purl.obolibrary.org/obo/UBERON_0010314","structure with developmental contribution from neural crest")</f>
        <v/>
      </c>
      <c r="B7801" t="inlineStr">
        <is>
          <t>&lt;http://purl.obolibrary.org/obo/UBERON_0010314&gt;</t>
        </is>
      </c>
      <c r="C7801" t="inlineStr">
        <is>
          <t>Rostrolateral area, layer 2/3</t>
        </is>
      </c>
      <c r="D7801" t="inlineStr">
        <is>
          <t>&lt;http://purl.obolibrary.org/obo/MBA_312782608&gt;</t>
        </is>
      </c>
    </row>
    <row r="7802">
      <c r="A7802">
        <f>HYPERLINK("https://www.ebi.ac.uk/ols/ontologies/uberon/terms?iri=http://purl.obolibrary.org/obo/UBERON_0010314","structure with developmental contribution from neural crest")</f>
        <v/>
      </c>
      <c r="B7802" t="inlineStr">
        <is>
          <t>&lt;http://purl.obolibrary.org/obo/UBERON_0010314&gt;</t>
        </is>
      </c>
      <c r="C7802" t="inlineStr">
        <is>
          <t>Rostrolateral area, layer 4</t>
        </is>
      </c>
      <c r="D7802" t="inlineStr">
        <is>
          <t>&lt;http://purl.obolibrary.org/obo/MBA_312782612&gt;</t>
        </is>
      </c>
    </row>
    <row r="7803">
      <c r="A7803">
        <f>HYPERLINK("https://www.ebi.ac.uk/ols/ontologies/uberon/terms?iri=http://purl.obolibrary.org/obo/UBERON_0010314","structure with developmental contribution from neural crest")</f>
        <v/>
      </c>
      <c r="B7803" t="inlineStr">
        <is>
          <t>&lt;http://purl.obolibrary.org/obo/UBERON_0010314&gt;</t>
        </is>
      </c>
      <c r="C7803" t="inlineStr">
        <is>
          <t>Rostrolateral area, layer 6a</t>
        </is>
      </c>
      <c r="D7803" t="inlineStr">
        <is>
          <t>&lt;http://purl.obolibrary.org/obo/MBA_312782620&gt;</t>
        </is>
      </c>
    </row>
    <row r="7804">
      <c r="A7804">
        <f>HYPERLINK("https://www.ebi.ac.uk/ols/ontologies/uberon/terms?iri=http://purl.obolibrary.org/obo/UBERON_0010314","structure with developmental contribution from neural crest")</f>
        <v/>
      </c>
      <c r="B7804" t="inlineStr">
        <is>
          <t>&lt;http://purl.obolibrary.org/obo/UBERON_0010314&gt;</t>
        </is>
      </c>
      <c r="C7804" t="inlineStr">
        <is>
          <t>Rostrolateral area, layer 6b</t>
        </is>
      </c>
      <c r="D7804" t="inlineStr">
        <is>
          <t>&lt;http://purl.obolibrary.org/obo/MBA_312782624&gt;</t>
        </is>
      </c>
    </row>
    <row r="7805">
      <c r="A7805">
        <f>HYPERLINK("https://www.ebi.ac.uk/ols/ontologies/uberon/terms?iri=http://purl.obolibrary.org/obo/UBERON_0010314","structure with developmental contribution from neural crest")</f>
        <v/>
      </c>
      <c r="B7805" t="inlineStr">
        <is>
          <t>&lt;http://purl.obolibrary.org/obo/UBERON_0010314&gt;</t>
        </is>
      </c>
      <c r="C7805" t="inlineStr">
        <is>
          <t>Postrhinal area, layer 1</t>
        </is>
      </c>
      <c r="D7805" t="inlineStr">
        <is>
          <t>&lt;http://purl.obolibrary.org/obo/MBA_312782632&gt;</t>
        </is>
      </c>
    </row>
    <row r="7806">
      <c r="A7806">
        <f>HYPERLINK("https://www.ebi.ac.uk/ols/ontologies/uberon/terms?iri=http://purl.obolibrary.org/obo/UBERON_0010314","structure with developmental contribution from neural crest")</f>
        <v/>
      </c>
      <c r="B7806" t="inlineStr">
        <is>
          <t>&lt;http://purl.obolibrary.org/obo/UBERON_0010314&gt;</t>
        </is>
      </c>
      <c r="C7806" t="inlineStr">
        <is>
          <t>Postrhinal area, layer 2/3</t>
        </is>
      </c>
      <c r="D7806" t="inlineStr">
        <is>
          <t>&lt;http://purl.obolibrary.org/obo/MBA_312782636&gt;</t>
        </is>
      </c>
    </row>
    <row r="7807">
      <c r="A7807">
        <f>HYPERLINK("https://www.ebi.ac.uk/ols/ontologies/uberon/terms?iri=http://purl.obolibrary.org/obo/UBERON_0010314","structure with developmental contribution from neural crest")</f>
        <v/>
      </c>
      <c r="B7807" t="inlineStr">
        <is>
          <t>&lt;http://purl.obolibrary.org/obo/UBERON_0010314&gt;</t>
        </is>
      </c>
      <c r="C7807" t="inlineStr">
        <is>
          <t>Postrhinal area, layer 5</t>
        </is>
      </c>
      <c r="D7807" t="inlineStr">
        <is>
          <t>&lt;http://purl.obolibrary.org/obo/MBA_312782644&gt;</t>
        </is>
      </c>
    </row>
    <row r="7808">
      <c r="A7808">
        <f>HYPERLINK("https://www.ebi.ac.uk/ols/ontologies/uberon/terms?iri=http://purl.obolibrary.org/obo/UBERON_0010314","structure with developmental contribution from neural crest")</f>
        <v/>
      </c>
      <c r="B7808" t="inlineStr">
        <is>
          <t>&lt;http://purl.obolibrary.org/obo/UBERON_0010314&gt;</t>
        </is>
      </c>
      <c r="C7808" t="inlineStr">
        <is>
          <t>Postrhinal area, layer 6a</t>
        </is>
      </c>
      <c r="D7808" t="inlineStr">
        <is>
          <t>&lt;http://purl.obolibrary.org/obo/MBA_312782648&gt;</t>
        </is>
      </c>
    </row>
    <row r="7809">
      <c r="A7809">
        <f>HYPERLINK("https://www.ebi.ac.uk/ols/ontologies/uberon/terms?iri=http://purl.obolibrary.org/obo/UBERON_0010314","structure with developmental contribution from neural crest")</f>
        <v/>
      </c>
      <c r="B7809" t="inlineStr">
        <is>
          <t>&lt;http://purl.obolibrary.org/obo/UBERON_0010314&gt;</t>
        </is>
      </c>
      <c r="C7809" t="inlineStr">
        <is>
          <t>Postrhinal area, layer 6b</t>
        </is>
      </c>
      <c r="D7809" t="inlineStr">
        <is>
          <t>&lt;http://purl.obolibrary.org/obo/MBA_312782652&gt;</t>
        </is>
      </c>
    </row>
    <row r="7810">
      <c r="A7810">
        <f>HYPERLINK("https://www.ebi.ac.uk/ols/ontologies/uberon/terms?iri=http://purl.obolibrary.org/obo/UBERON_0010314","structure with developmental contribution from neural crest")</f>
        <v/>
      </c>
      <c r="B7810" t="inlineStr">
        <is>
          <t>&lt;http://purl.obolibrary.org/obo/UBERON_0010314&gt;</t>
        </is>
      </c>
      <c r="C7810" t="inlineStr">
        <is>
          <t>Agranular insular area, posterior part, layer 6a</t>
        </is>
      </c>
      <c r="D7810" t="inlineStr">
        <is>
          <t>&lt;http://purl.obolibrary.org/obo/MBA_314&gt;</t>
        </is>
      </c>
    </row>
    <row r="7811">
      <c r="A7811">
        <f>HYPERLINK("https://www.ebi.ac.uk/ols/ontologies/uberon/terms?iri=http://purl.obolibrary.org/obo/UBERON_0010314","structure with developmental contribution from neural crest")</f>
        <v/>
      </c>
      <c r="B7811" t="inlineStr">
        <is>
          <t>&lt;http://purl.obolibrary.org/obo/UBERON_0010314&gt;</t>
        </is>
      </c>
      <c r="C7811" t="inlineStr">
        <is>
          <t>Supragenual nucleus</t>
        </is>
      </c>
      <c r="D7811" t="inlineStr">
        <is>
          <t>&lt;http://purl.obolibrary.org/obo/MBA_318&gt;</t>
        </is>
      </c>
    </row>
    <row r="7812">
      <c r="A7812">
        <f>HYPERLINK("https://www.ebi.ac.uk/ols/ontologies/uberon/terms?iri=http://purl.obolibrary.org/obo/UBERON_0010314","structure with developmental contribution from neural crest")</f>
        <v/>
      </c>
      <c r="B7812" t="inlineStr">
        <is>
          <t>&lt;http://purl.obolibrary.org/obo/UBERON_0010314&gt;</t>
        </is>
      </c>
      <c r="C7812" t="inlineStr">
        <is>
          <t>Basomedial amygdalar nucleus</t>
        </is>
      </c>
      <c r="D7812" t="inlineStr">
        <is>
          <t>&lt;http://purl.obolibrary.org/obo/MBA_319&gt;</t>
        </is>
      </c>
    </row>
    <row r="7813">
      <c r="A7813">
        <f>HYPERLINK("https://www.ebi.ac.uk/ols/ontologies/uberon/terms?iri=http://purl.obolibrary.org/obo/UBERON_0010314","structure with developmental contribution from neural crest")</f>
        <v/>
      </c>
      <c r="B7813" t="inlineStr">
        <is>
          <t>&lt;http://purl.obolibrary.org/obo/UBERON_0010314&gt;</t>
        </is>
      </c>
      <c r="C7813" t="inlineStr">
        <is>
          <t>Primary motor area, Layer 1</t>
        </is>
      </c>
      <c r="D7813" t="inlineStr">
        <is>
          <t>&lt;http://purl.obolibrary.org/obo/MBA_320&gt;</t>
        </is>
      </c>
    </row>
    <row r="7814">
      <c r="A7814">
        <f>HYPERLINK("https://www.ebi.ac.uk/ols/ontologies/uberon/terms?iri=http://purl.obolibrary.org/obo/UBERON_0010314","structure with developmental contribution from neural crest")</f>
        <v/>
      </c>
      <c r="B7814" t="inlineStr">
        <is>
          <t>&lt;http://purl.obolibrary.org/obo/UBERON_0010314&gt;</t>
        </is>
      </c>
      <c r="C7814" t="inlineStr">
        <is>
          <t>Entorhinal area, medial part, ventral zone, layer 2</t>
        </is>
      </c>
      <c r="D7814" t="inlineStr">
        <is>
          <t>&lt;http://purl.obolibrary.org/obo/MBA_324&gt;</t>
        </is>
      </c>
    </row>
    <row r="7815">
      <c r="A7815">
        <f>HYPERLINK("https://www.ebi.ac.uk/ols/ontologies/uberon/terms?iri=http://purl.obolibrary.org/obo/UBERON_0010314","structure with developmental contribution from neural crest")</f>
        <v/>
      </c>
      <c r="B7815" t="inlineStr">
        <is>
          <t>&lt;http://purl.obolibrary.org/obo/UBERON_0010314&gt;</t>
        </is>
      </c>
      <c r="C7815" t="inlineStr">
        <is>
          <t>Basomedial amygdalar nucleus, anterior part</t>
        </is>
      </c>
      <c r="D7815" t="inlineStr">
        <is>
          <t>&lt;http://purl.obolibrary.org/obo/MBA_327&gt;</t>
        </is>
      </c>
    </row>
    <row r="7816">
      <c r="A7816">
        <f>HYPERLINK("https://www.ebi.ac.uk/ols/ontologies/uberon/terms?iri=http://purl.obolibrary.org/obo/UBERON_0010314","structure with developmental contribution from neural crest")</f>
        <v/>
      </c>
      <c r="B7816" t="inlineStr">
        <is>
          <t>&lt;http://purl.obolibrary.org/obo/UBERON_0010314&gt;</t>
        </is>
      </c>
      <c r="C7816" t="inlineStr">
        <is>
          <t>Agranular insular area, dorsal part, layer 2/3</t>
        </is>
      </c>
      <c r="D7816" t="inlineStr">
        <is>
          <t>&lt;http://purl.obolibrary.org/obo/MBA_328&gt;</t>
        </is>
      </c>
    </row>
    <row r="7817">
      <c r="A7817">
        <f>HYPERLINK("https://www.ebi.ac.uk/ols/ontologies/uberon/terms?iri=http://purl.obolibrary.org/obo/UBERON_0010314","structure with developmental contribution from neural crest")</f>
        <v/>
      </c>
      <c r="B7817" t="inlineStr">
        <is>
          <t>&lt;http://purl.obolibrary.org/obo/UBERON_0010314&gt;</t>
        </is>
      </c>
      <c r="C7817" t="inlineStr">
        <is>
          <t>Retrosplenial area, dorsal part, layer 6b</t>
        </is>
      </c>
      <c r="D7817" t="inlineStr">
        <is>
          <t>&lt;http://purl.obolibrary.org/obo/MBA_330&gt;</t>
        </is>
      </c>
    </row>
    <row r="7818">
      <c r="A7818">
        <f>HYPERLINK("https://www.ebi.ac.uk/ols/ontologies/uberon/terms?iri=http://purl.obolibrary.org/obo/UBERON_0010314","structure with developmental contribution from neural crest")</f>
        <v/>
      </c>
      <c r="B7818" t="inlineStr">
        <is>
          <t>&lt;http://purl.obolibrary.org/obo/UBERON_0010314&gt;</t>
        </is>
      </c>
      <c r="C7818" t="inlineStr">
        <is>
          <t>Basomedial amygdalar nucleus, posterior part</t>
        </is>
      </c>
      <c r="D7818" t="inlineStr">
        <is>
          <t>&lt;http://purl.obolibrary.org/obo/MBA_334&gt;</t>
        </is>
      </c>
    </row>
    <row r="7819">
      <c r="A7819">
        <f>HYPERLINK("https://www.ebi.ac.uk/ols/ontologies/uberon/terms?iri=http://purl.obolibrary.org/obo/UBERON_0010314","structure with developmental contribution from neural crest")</f>
        <v/>
      </c>
      <c r="B7819" t="inlineStr">
        <is>
          <t>&lt;http://purl.obolibrary.org/obo/UBERON_0010314&gt;</t>
        </is>
      </c>
      <c r="C7819" t="inlineStr">
        <is>
          <t>Perirhinal area, layer 6a</t>
        </is>
      </c>
      <c r="D7819" t="inlineStr">
        <is>
          <t>&lt;http://purl.obolibrary.org/obo/MBA_335&gt;</t>
        </is>
      </c>
    </row>
    <row r="7820">
      <c r="A7820">
        <f>HYPERLINK("https://www.ebi.ac.uk/ols/ontologies/uberon/terms?iri=http://purl.obolibrary.org/obo/UBERON_0010314","structure with developmental contribution from neural crest")</f>
        <v/>
      </c>
      <c r="B7820" t="inlineStr">
        <is>
          <t>&lt;http://purl.obolibrary.org/obo/UBERON_0010314&gt;</t>
        </is>
      </c>
      <c r="C7820" t="inlineStr">
        <is>
          <t>superior colliculus commissure</t>
        </is>
      </c>
      <c r="D7820" t="inlineStr">
        <is>
          <t>&lt;http://purl.obolibrary.org/obo/MBA_336&gt;</t>
        </is>
      </c>
    </row>
    <row r="7821">
      <c r="A7821">
        <f>HYPERLINK("https://www.ebi.ac.uk/ols/ontologies/uberon/terms?iri=http://purl.obolibrary.org/obo/UBERON_0010314","structure with developmental contribution from neural crest")</f>
        <v/>
      </c>
      <c r="B7821" t="inlineStr">
        <is>
          <t>&lt;http://purl.obolibrary.org/obo/UBERON_0010314&gt;</t>
        </is>
      </c>
      <c r="C7821" t="inlineStr">
        <is>
          <t>Primary somatosensory area, lower limb</t>
        </is>
      </c>
      <c r="D7821" t="inlineStr">
        <is>
          <t>&lt;http://purl.obolibrary.org/obo/MBA_337&gt;</t>
        </is>
      </c>
    </row>
    <row r="7822">
      <c r="A7822">
        <f>HYPERLINK("https://www.ebi.ac.uk/ols/ontologies/uberon/terms?iri=http://purl.obolibrary.org/obo/UBERON_0010314","structure with developmental contribution from neural crest")</f>
        <v/>
      </c>
      <c r="B7822" t="inlineStr">
        <is>
          <t>&lt;http://purl.obolibrary.org/obo/UBERON_0010314&gt;</t>
        </is>
      </c>
      <c r="C7822" t="inlineStr">
        <is>
          <t>Posterior parietal association areas, layer 6b</t>
        </is>
      </c>
      <c r="D7822" t="inlineStr">
        <is>
          <t>&lt;http://purl.obolibrary.org/obo/MBA_340&gt;</t>
        </is>
      </c>
    </row>
    <row r="7823">
      <c r="A7823">
        <f>HYPERLINK("https://www.ebi.ac.uk/ols/ontologies/uberon/terms?iri=http://purl.obolibrary.org/obo/UBERON_0010314","structure with developmental contribution from neural crest")</f>
        <v/>
      </c>
      <c r="B7823" t="inlineStr">
        <is>
          <t>&lt;http://purl.obolibrary.org/obo/UBERON_0010314&gt;</t>
        </is>
      </c>
      <c r="C7823" t="inlineStr">
        <is>
          <t>Substantia innominata</t>
        </is>
      </c>
      <c r="D7823" t="inlineStr">
        <is>
          <t>&lt;http://purl.obolibrary.org/obo/MBA_342&gt;</t>
        </is>
      </c>
    </row>
    <row r="7824">
      <c r="A7824">
        <f>HYPERLINK("https://www.ebi.ac.uk/ols/ontologies/uberon/terms?iri=http://purl.obolibrary.org/obo/UBERON_0010314","structure with developmental contribution from neural crest")</f>
        <v/>
      </c>
      <c r="B7824" t="inlineStr">
        <is>
          <t>&lt;http://purl.obolibrary.org/obo/UBERON_0010314&gt;</t>
        </is>
      </c>
      <c r="C7824" t="inlineStr">
        <is>
          <t>Agranular insular area, posterior part, layer 5</t>
        </is>
      </c>
      <c r="D7824" t="inlineStr">
        <is>
          <t>&lt;http://purl.obolibrary.org/obo/MBA_344&gt;</t>
        </is>
      </c>
    </row>
    <row r="7825">
      <c r="A7825">
        <f>HYPERLINK("https://www.ebi.ac.uk/ols/ontologies/uberon/terms?iri=http://purl.obolibrary.org/obo/UBERON_0010314","structure with developmental contribution from neural crest")</f>
        <v/>
      </c>
      <c r="B7825" t="inlineStr">
        <is>
          <t>&lt;http://purl.obolibrary.org/obo/UBERON_0010314&gt;</t>
        </is>
      </c>
      <c r="C7825" t="inlineStr">
        <is>
          <t>Primary somatosensory area, mouth</t>
        </is>
      </c>
      <c r="D7825" t="inlineStr">
        <is>
          <t>&lt;http://purl.obolibrary.org/obo/MBA_345&gt;</t>
        </is>
      </c>
    </row>
    <row r="7826">
      <c r="A7826">
        <f>HYPERLINK("https://www.ebi.ac.uk/ols/ontologies/uberon/terms?iri=http://purl.obolibrary.org/obo/UBERON_0010314","structure with developmental contribution from neural crest")</f>
        <v/>
      </c>
      <c r="B7826" t="inlineStr">
        <is>
          <t>&lt;http://purl.obolibrary.org/obo/UBERON_0010314&gt;</t>
        </is>
      </c>
      <c r="C7826" t="inlineStr">
        <is>
          <t>Primary somatosensory area, layer 2/3</t>
        </is>
      </c>
      <c r="D7826" t="inlineStr">
        <is>
          <t>&lt;http://purl.obolibrary.org/obo/MBA_346&gt;</t>
        </is>
      </c>
    </row>
    <row r="7827">
      <c r="A7827">
        <f>HYPERLINK("https://www.ebi.ac.uk/ols/ontologies/uberon/terms?iri=http://purl.obolibrary.org/obo/UBERON_0010314","structure with developmental contribution from neural crest")</f>
        <v/>
      </c>
      <c r="B7827" t="inlineStr">
        <is>
          <t>&lt;http://purl.obolibrary.org/obo/UBERON_0010314&gt;</t>
        </is>
      </c>
      <c r="C7827" t="inlineStr">
        <is>
          <t>Subceruleus nucleus</t>
        </is>
      </c>
      <c r="D7827" t="inlineStr">
        <is>
          <t>&lt;http://purl.obolibrary.org/obo/MBA_350&gt;</t>
        </is>
      </c>
    </row>
    <row r="7828">
      <c r="A7828">
        <f>HYPERLINK("https://www.ebi.ac.uk/ols/ontologies/uberon/terms?iri=http://purl.obolibrary.org/obo/UBERON_0010314","structure with developmental contribution from neural crest")</f>
        <v/>
      </c>
      <c r="B7828" t="inlineStr">
        <is>
          <t>&lt;http://purl.obolibrary.org/obo/UBERON_0010314&gt;</t>
        </is>
      </c>
      <c r="C7828" t="inlineStr">
        <is>
          <t>Bed nuclei of the stria terminalis</t>
        </is>
      </c>
      <c r="D7828" t="inlineStr">
        <is>
          <t>&lt;http://purl.obolibrary.org/obo/MBA_351&gt;</t>
        </is>
      </c>
    </row>
    <row r="7829">
      <c r="A7829">
        <f>HYPERLINK("https://www.ebi.ac.uk/ols/ontologies/uberon/terms?iri=http://purl.obolibrary.org/obo/UBERON_0010314","structure with developmental contribution from neural crest")</f>
        <v/>
      </c>
      <c r="B7829" t="inlineStr">
        <is>
          <t>&lt;http://purl.obolibrary.org/obo/UBERON_0010314&gt;</t>
        </is>
      </c>
      <c r="C7829" t="inlineStr">
        <is>
          <t>Orbital area, layer 5</t>
        </is>
      </c>
      <c r="D7829" t="inlineStr">
        <is>
          <t>&lt;http://purl.obolibrary.org/obo/MBA_352&gt;</t>
        </is>
      </c>
    </row>
    <row r="7830">
      <c r="A7830">
        <f>HYPERLINK("https://www.ebi.ac.uk/ols/ontologies/uberon/terms?iri=http://purl.obolibrary.org/obo/UBERON_0010314","structure with developmental contribution from neural crest")</f>
        <v/>
      </c>
      <c r="B7830" t="inlineStr">
        <is>
          <t>&lt;http://purl.obolibrary.org/obo/UBERON_0010314&gt;</t>
        </is>
      </c>
      <c r="C7830" t="inlineStr">
        <is>
          <t>Primary somatosensory area, nose</t>
        </is>
      </c>
      <c r="D7830" t="inlineStr">
        <is>
          <t>&lt;http://purl.obolibrary.org/obo/MBA_353&gt;</t>
        </is>
      </c>
    </row>
    <row r="7831">
      <c r="A7831">
        <f>HYPERLINK("https://www.ebi.ac.uk/ols/ontologies/uberon/terms?iri=http://purl.obolibrary.org/obo/UBERON_0010314","structure with developmental contribution from neural crest")</f>
        <v/>
      </c>
      <c r="B7831" t="inlineStr">
        <is>
          <t>&lt;http://purl.obolibrary.org/obo/UBERON_0010314&gt;</t>
        </is>
      </c>
      <c r="C7831" t="inlineStr">
        <is>
          <t>Agranular insular area, posterior part, layer 6b</t>
        </is>
      </c>
      <c r="D7831" t="inlineStr">
        <is>
          <t>&lt;http://purl.obolibrary.org/obo/MBA_355&gt;</t>
        </is>
      </c>
    </row>
    <row r="7832">
      <c r="A7832">
        <f>HYPERLINK("https://www.ebi.ac.uk/ols/ontologies/uberon/terms?iri=http://purl.obolibrary.org/obo/UBERON_0010314","structure with developmental contribution from neural crest")</f>
        <v/>
      </c>
      <c r="B7832" t="inlineStr">
        <is>
          <t>&lt;http://purl.obolibrary.org/obo/UBERON_0010314&gt;</t>
        </is>
      </c>
      <c r="C7832" t="inlineStr">
        <is>
          <t>tectothalamic pathway</t>
        </is>
      </c>
      <c r="D7832" t="inlineStr">
        <is>
          <t>&lt;http://purl.obolibrary.org/obo/MBA_357&gt;</t>
        </is>
      </c>
    </row>
    <row r="7833">
      <c r="A7833">
        <f>HYPERLINK("https://www.ebi.ac.uk/ols/ontologies/uberon/terms?iri=http://purl.obolibrary.org/obo/UBERON_0010314","structure with developmental contribution from neural crest")</f>
        <v/>
      </c>
      <c r="B7833" t="inlineStr">
        <is>
          <t>&lt;http://purl.obolibrary.org/obo/UBERON_0010314&gt;</t>
        </is>
      </c>
      <c r="C7833" t="inlineStr">
        <is>
          <t>Sublaterodorsal nucleus</t>
        </is>
      </c>
      <c r="D7833" t="inlineStr">
        <is>
          <t>&lt;http://purl.obolibrary.org/obo/MBA_358&gt;</t>
        </is>
      </c>
    </row>
    <row r="7834">
      <c r="A7834">
        <f>HYPERLINK("https://www.ebi.ac.uk/ols/ontologies/uberon/terms?iri=http://purl.obolibrary.org/obo/UBERON_0010314","structure with developmental contribution from neural crest")</f>
        <v/>
      </c>
      <c r="B7834" t="inlineStr">
        <is>
          <t>&lt;http://purl.obolibrary.org/obo/UBERON_0010314&gt;</t>
        </is>
      </c>
      <c r="C7834" t="inlineStr">
        <is>
          <t>Gustatory areas, layer 1</t>
        </is>
      </c>
      <c r="D7834" t="inlineStr">
        <is>
          <t>&lt;http://purl.obolibrary.org/obo/MBA_36&gt;</t>
        </is>
      </c>
    </row>
    <row r="7835">
      <c r="A7835">
        <f>HYPERLINK("https://www.ebi.ac.uk/ols/ontologies/uberon/terms?iri=http://purl.obolibrary.org/obo/UBERON_0010314","structure with developmental contribution from neural crest")</f>
        <v/>
      </c>
      <c r="B7835" t="inlineStr">
        <is>
          <t>&lt;http://purl.obolibrary.org/obo/UBERON_0010314&gt;</t>
        </is>
      </c>
      <c r="C7835" t="inlineStr">
        <is>
          <t>Dorsal peduncular area, layer 2/3</t>
        </is>
      </c>
      <c r="D7835" t="inlineStr">
        <is>
          <t>&lt;http://purl.obolibrary.org/obo/MBA_360&gt;</t>
        </is>
      </c>
    </row>
    <row r="7836">
      <c r="A7836">
        <f>HYPERLINK("https://www.ebi.ac.uk/ols/ontologies/uberon/terms?iri=http://purl.obolibrary.org/obo/UBERON_0010314","structure with developmental contribution from neural crest")</f>
        <v/>
      </c>
      <c r="B7836" t="inlineStr">
        <is>
          <t>&lt;http://purl.obolibrary.org/obo/UBERON_0010314&gt;</t>
        </is>
      </c>
      <c r="C7836" t="inlineStr">
        <is>
          <t>Primary somatosensory area, trunk</t>
        </is>
      </c>
      <c r="D7836" t="inlineStr">
        <is>
          <t>&lt;http://purl.obolibrary.org/obo/MBA_361&gt;</t>
        </is>
      </c>
    </row>
    <row r="7837">
      <c r="A7837">
        <f>HYPERLINK("https://www.ebi.ac.uk/ols/ontologies/uberon/terms?iri=http://purl.obolibrary.org/obo/UBERON_0010314","structure with developmental contribution from neural crest")</f>
        <v/>
      </c>
      <c r="B7837" t="inlineStr">
        <is>
          <t>&lt;http://purl.obolibrary.org/obo/UBERON_0010314&gt;</t>
        </is>
      </c>
      <c r="C7837" t="inlineStr">
        <is>
          <t>Prelimbic area, layer 5</t>
        </is>
      </c>
      <c r="D7837" t="inlineStr">
        <is>
          <t>&lt;http://purl.obolibrary.org/obo/MBA_363&gt;</t>
        </is>
      </c>
    </row>
    <row r="7838">
      <c r="A7838">
        <f>HYPERLINK("https://www.ebi.ac.uk/ols/ontologies/uberon/terms?iri=http://purl.obolibrary.org/obo/UBERON_0010314","structure with developmental contribution from neural crest")</f>
        <v/>
      </c>
      <c r="B7838" t="inlineStr">
        <is>
          <t>&lt;http://purl.obolibrary.org/obo/UBERON_0010314&gt;</t>
        </is>
      </c>
      <c r="C7838" t="inlineStr">
        <is>
          <t>Perirhinal area, layer 6b</t>
        </is>
      </c>
      <c r="D7838" t="inlineStr">
        <is>
          <t>&lt;http://purl.obolibrary.org/obo/MBA_368&gt;</t>
        </is>
      </c>
    </row>
    <row r="7839">
      <c r="A7839">
        <f>HYPERLINK("https://www.ebi.ac.uk/ols/ontologies/uberon/terms?iri=http://purl.obolibrary.org/obo/UBERON_0010314","structure with developmental contribution from neural crest")</f>
        <v/>
      </c>
      <c r="B7839" t="inlineStr">
        <is>
          <t>&lt;http://purl.obolibrary.org/obo/UBERON_0010314&gt;</t>
        </is>
      </c>
      <c r="C7839" t="inlineStr">
        <is>
          <t>Primary somatosensory area, upper limb</t>
        </is>
      </c>
      <c r="D7839" t="inlineStr">
        <is>
          <t>&lt;http://purl.obolibrary.org/obo/MBA_369&gt;</t>
        </is>
      </c>
    </row>
    <row r="7840">
      <c r="A7840">
        <f>HYPERLINK("https://www.ebi.ac.uk/ols/ontologies/uberon/terms?iri=http://purl.obolibrary.org/obo/UBERON_0010314","structure with developmental contribution from neural crest")</f>
        <v/>
      </c>
      <c r="B7840" t="inlineStr">
        <is>
          <t>&lt;http://purl.obolibrary.org/obo/UBERON_0010314&gt;</t>
        </is>
      </c>
      <c r="C7840" t="inlineStr">
        <is>
          <t>Medulla, motor related</t>
        </is>
      </c>
      <c r="D7840" t="inlineStr">
        <is>
          <t>&lt;http://purl.obolibrary.org/obo/MBA_370&gt;</t>
        </is>
      </c>
    </row>
    <row r="7841">
      <c r="A7841">
        <f>HYPERLINK("https://www.ebi.ac.uk/ols/ontologies/uberon/terms?iri=http://purl.obolibrary.org/obo/UBERON_0010314","structure with developmental contribution from neural crest")</f>
        <v/>
      </c>
      <c r="B7841" t="inlineStr">
        <is>
          <t>&lt;http://purl.obolibrary.org/obo/UBERON_0010314&gt;</t>
        </is>
      </c>
      <c r="C7841" t="inlineStr">
        <is>
          <t>Entorhinal area, medial part, ventral zone, layer 3</t>
        </is>
      </c>
      <c r="D7841" t="inlineStr">
        <is>
          <t>&lt;http://purl.obolibrary.org/obo/MBA_371&gt;</t>
        </is>
      </c>
    </row>
    <row r="7842">
      <c r="A7842">
        <f>HYPERLINK("https://www.ebi.ac.uk/ols/ontologies/uberon/terms?iri=http://purl.obolibrary.org/obo/UBERON_0010314","structure with developmental contribution from neural crest")</f>
        <v/>
      </c>
      <c r="B7842" t="inlineStr">
        <is>
          <t>&lt;http://purl.obolibrary.org/obo/UBERON_0010314&gt;</t>
        </is>
      </c>
      <c r="C7842" t="inlineStr">
        <is>
          <t>Infracerebellar nucleus</t>
        </is>
      </c>
      <c r="D7842" t="inlineStr">
        <is>
          <t>&lt;http://purl.obolibrary.org/obo/MBA_372&gt;</t>
        </is>
      </c>
    </row>
    <row r="7843">
      <c r="A7843">
        <f>HYPERLINK("https://www.ebi.ac.uk/ols/ontologies/uberon/terms?iri=http://purl.obolibrary.org/obo/UBERON_0010314","structure with developmental contribution from neural crest")</f>
        <v/>
      </c>
      <c r="B7843" t="inlineStr">
        <is>
          <t>&lt;http://purl.obolibrary.org/obo/UBERON_0010314&gt;</t>
        </is>
      </c>
      <c r="C7843" t="inlineStr">
        <is>
          <t>Cortical amygdalar area, posterior part, lateral zone, layers 1-3</t>
        </is>
      </c>
      <c r="D7843" t="inlineStr">
        <is>
          <t>&lt;http://purl.obolibrary.org/obo/MBA_376&gt;</t>
        </is>
      </c>
    </row>
    <row r="7844">
      <c r="A7844">
        <f>HYPERLINK("https://www.ebi.ac.uk/ols/ontologies/uberon/terms?iri=http://purl.obolibrary.org/obo/UBERON_0010314","structure with developmental contribution from neural crest")</f>
        <v/>
      </c>
      <c r="B7844" t="inlineStr">
        <is>
          <t>&lt;http://purl.obolibrary.org/obo/UBERON_0010314&gt;</t>
        </is>
      </c>
      <c r="C7844" t="inlineStr">
        <is>
          <t>Posterolateral visual area, layer 6a</t>
        </is>
      </c>
      <c r="D7844" t="inlineStr">
        <is>
          <t>&lt;http://purl.obolibrary.org/obo/MBA_377&gt;</t>
        </is>
      </c>
    </row>
    <row r="7845">
      <c r="A7845">
        <f>HYPERLINK("https://www.ebi.ac.uk/ols/ontologies/uberon/terms?iri=http://purl.obolibrary.org/obo/UBERON_0010314","structure with developmental contribution from neural crest")</f>
        <v/>
      </c>
      <c r="B7845" t="inlineStr">
        <is>
          <t>&lt;http://purl.obolibrary.org/obo/UBERON_0010314&gt;</t>
        </is>
      </c>
      <c r="C7845" t="inlineStr">
        <is>
          <t>Medulla, behavioral state related</t>
        </is>
      </c>
      <c r="D7845" t="inlineStr">
        <is>
          <t>&lt;http://purl.obolibrary.org/obo/MBA_379&gt;</t>
        </is>
      </c>
    </row>
    <row r="7846">
      <c r="A7846">
        <f>HYPERLINK("https://www.ebi.ac.uk/ols/ontologies/uberon/terms?iri=http://purl.obolibrary.org/obo/UBERON_0010314","structure with developmental contribution from neural crest")</f>
        <v/>
      </c>
      <c r="B7846" t="inlineStr">
        <is>
          <t>&lt;http://purl.obolibrary.org/obo/UBERON_0010314&gt;</t>
        </is>
      </c>
      <c r="C7846" t="inlineStr">
        <is>
          <t>Cortical amygdalar area, posterior part, medial zone, layers 1-3</t>
        </is>
      </c>
      <c r="D7846" t="inlineStr">
        <is>
          <t>&lt;http://purl.obolibrary.org/obo/MBA_383&gt;</t>
        </is>
      </c>
    </row>
    <row r="7847">
      <c r="A7847">
        <f>HYPERLINK("https://www.ebi.ac.uk/ols/ontologies/uberon/terms?iri=http://purl.obolibrary.org/obo/UBERON_0010314","structure with developmental contribution from neural crest")</f>
        <v/>
      </c>
      <c r="B7847" t="inlineStr">
        <is>
          <t>&lt;http://purl.obolibrary.org/obo/UBERON_0010314&gt;</t>
        </is>
      </c>
      <c r="C7847" t="inlineStr">
        <is>
          <t>trochlear nerve decussation</t>
        </is>
      </c>
      <c r="D7847" t="inlineStr">
        <is>
          <t>&lt;http://purl.obolibrary.org/obo/MBA_384&gt;</t>
        </is>
      </c>
    </row>
    <row r="7848">
      <c r="A7848">
        <f>HYPERLINK("https://www.ebi.ac.uk/ols/ontologies/uberon/terms?iri=http://purl.obolibrary.org/obo/UBERON_0010314","structure with developmental contribution from neural crest")</f>
        <v/>
      </c>
      <c r="B7848" t="inlineStr">
        <is>
          <t>&lt;http://purl.obolibrary.org/obo/UBERON_0010314&gt;</t>
        </is>
      </c>
      <c r="C7848" t="inlineStr">
        <is>
          <t>Medulla, sensory related</t>
        </is>
      </c>
      <c r="D7848" t="inlineStr">
        <is>
          <t>&lt;http://purl.obolibrary.org/obo/MBA_386&gt;</t>
        </is>
      </c>
    </row>
    <row r="7849">
      <c r="A7849">
        <f>HYPERLINK("https://www.ebi.ac.uk/ols/ontologies/uberon/terms?iri=http://purl.obolibrary.org/obo/UBERON_0010314","structure with developmental contribution from neural crest")</f>
        <v/>
      </c>
      <c r="B7849" t="inlineStr">
        <is>
          <t>&lt;http://purl.obolibrary.org/obo/UBERON_0010314&gt;</t>
        </is>
      </c>
      <c r="C7849" t="inlineStr">
        <is>
          <t>Entorhinal area, lateral part, layer 5/6</t>
        </is>
      </c>
      <c r="D7849" t="inlineStr">
        <is>
          <t>&lt;http://purl.obolibrary.org/obo/MBA_387&gt;</t>
        </is>
      </c>
    </row>
    <row r="7850">
      <c r="A7850">
        <f>HYPERLINK("https://www.ebi.ac.uk/ols/ontologies/uberon/terms?iri=http://purl.obolibrary.org/obo/UBERON_0010314","structure with developmental contribution from neural crest")</f>
        <v/>
      </c>
      <c r="B7850" t="inlineStr">
        <is>
          <t>&lt;http://purl.obolibrary.org/obo/UBERON_0010314&gt;</t>
        </is>
      </c>
      <c r="C7850" t="inlineStr">
        <is>
          <t>Anterior cingulate area, dorsal part</t>
        </is>
      </c>
      <c r="D7850" t="inlineStr">
        <is>
          <t>&lt;http://purl.obolibrary.org/obo/MBA_39&gt;</t>
        </is>
      </c>
    </row>
    <row r="7851">
      <c r="A7851">
        <f>HYPERLINK("https://www.ebi.ac.uk/ols/ontologies/uberon/terms?iri=http://purl.obolibrary.org/obo/UBERON_0010314","structure with developmental contribution from neural crest")</f>
        <v/>
      </c>
      <c r="B7851" t="inlineStr">
        <is>
          <t>&lt;http://purl.obolibrary.org/obo/UBERON_0010314&gt;</t>
        </is>
      </c>
      <c r="C7851" t="inlineStr">
        <is>
          <t>Field CA1, stratum lacunosum-moleculare</t>
        </is>
      </c>
      <c r="D7851" t="inlineStr">
        <is>
          <t>&lt;http://purl.obolibrary.org/obo/MBA_391&gt;</t>
        </is>
      </c>
    </row>
    <row r="7852">
      <c r="A7852">
        <f>HYPERLINK("https://www.ebi.ac.uk/ols/ontologies/uberon/terms?iri=http://purl.obolibrary.org/obo/UBERON_0010314","structure with developmental contribution from neural crest")</f>
        <v/>
      </c>
      <c r="B7852" t="inlineStr">
        <is>
          <t>&lt;http://purl.obolibrary.org/obo/UBERON_0010314&gt;</t>
        </is>
      </c>
      <c r="C7852" t="inlineStr">
        <is>
          <t>Nucleus of the lateral olfactory tract, layers 1-3</t>
        </is>
      </c>
      <c r="D7852" t="inlineStr">
        <is>
          <t>&lt;http://purl.obolibrary.org/obo/MBA_392&gt;</t>
        </is>
      </c>
    </row>
    <row r="7853">
      <c r="A7853">
        <f>HYPERLINK("https://www.ebi.ac.uk/ols/ontologies/uberon/terms?iri=http://purl.obolibrary.org/obo/UBERON_0010314","structure with developmental contribution from neural crest")</f>
        <v/>
      </c>
      <c r="B7853" t="inlineStr">
        <is>
          <t>&lt;http://purl.obolibrary.org/obo/UBERON_0010314&gt;</t>
        </is>
      </c>
      <c r="C7853" t="inlineStr">
        <is>
          <t>Posterolateral visual area, layer 6b</t>
        </is>
      </c>
      <c r="D7853" t="inlineStr">
        <is>
          <t>&lt;http://purl.obolibrary.org/obo/MBA_393&gt;</t>
        </is>
      </c>
    </row>
    <row r="7854">
      <c r="A7854">
        <f>HYPERLINK("https://www.ebi.ac.uk/ols/ontologies/uberon/terms?iri=http://purl.obolibrary.org/obo/UBERON_0010314","structure with developmental contribution from neural crest")</f>
        <v/>
      </c>
      <c r="B7854" t="inlineStr">
        <is>
          <t>&lt;http://purl.obolibrary.org/obo/UBERON_0010314&gt;</t>
        </is>
      </c>
      <c r="C7854" t="inlineStr">
        <is>
          <t>Medullary reticular nucleus</t>
        </is>
      </c>
      <c r="D7854" t="inlineStr">
        <is>
          <t>&lt;http://purl.obolibrary.org/obo/MBA_395&gt;</t>
        </is>
      </c>
    </row>
    <row r="7855">
      <c r="A7855">
        <f>HYPERLINK("https://www.ebi.ac.uk/ols/ontologies/uberon/terms?iri=http://purl.obolibrary.org/obo/UBERON_0010314","structure with developmental contribution from neural crest")</f>
        <v/>
      </c>
      <c r="B7855" t="inlineStr">
        <is>
          <t>&lt;http://purl.obolibrary.org/obo/UBERON_0010314&gt;</t>
        </is>
      </c>
      <c r="C7855" t="inlineStr">
        <is>
          <t>internal arcuate fibers</t>
        </is>
      </c>
      <c r="D7855" t="inlineStr">
        <is>
          <t>&lt;http://purl.obolibrary.org/obo/MBA_396&gt;</t>
        </is>
      </c>
    </row>
    <row r="7856">
      <c r="A7856">
        <f>HYPERLINK("https://www.ebi.ac.uk/ols/ontologies/uberon/terms?iri=http://purl.obolibrary.org/obo/UBERON_0010314","structure with developmental contribution from neural crest")</f>
        <v/>
      </c>
      <c r="B7856" t="inlineStr">
        <is>
          <t>&lt;http://purl.obolibrary.org/obo/UBERON_0010314&gt;</t>
        </is>
      </c>
      <c r="C7856" t="inlineStr">
        <is>
          <t>ventral tegmental decussation</t>
        </is>
      </c>
      <c r="D7856" t="inlineStr">
        <is>
          <t>&lt;http://purl.obolibrary.org/obo/MBA_397&gt;</t>
        </is>
      </c>
    </row>
    <row r="7857">
      <c r="A7857">
        <f>HYPERLINK("https://www.ebi.ac.uk/ols/ontologies/uberon/terms?iri=http://purl.obolibrary.org/obo/UBERON_0010314","structure with developmental contribution from neural crest")</f>
        <v/>
      </c>
      <c r="B7857" t="inlineStr">
        <is>
          <t>&lt;http://purl.obolibrary.org/obo/UBERON_0010314&gt;</t>
        </is>
      </c>
      <c r="C7857" t="inlineStr">
        <is>
          <t>Superior olivary complex</t>
        </is>
      </c>
      <c r="D7857" t="inlineStr">
        <is>
          <t>&lt;http://purl.obolibrary.org/obo/MBA_398&gt;</t>
        </is>
      </c>
    </row>
    <row r="7858">
      <c r="A7858">
        <f>HYPERLINK("https://www.ebi.ac.uk/ols/ontologies/uberon/terms?iri=http://purl.obolibrary.org/obo/UBERON_0010314","structure with developmental contribution from neural crest")</f>
        <v/>
      </c>
      <c r="B7858" t="inlineStr">
        <is>
          <t>&lt;http://purl.obolibrary.org/obo/UBERON_0010314&gt;</t>
        </is>
      </c>
      <c r="C7858" t="inlineStr">
        <is>
          <t>Field CA1, stratum oriens</t>
        </is>
      </c>
      <c r="D7858" t="inlineStr">
        <is>
          <t>&lt;http://purl.obolibrary.org/obo/MBA_399&gt;</t>
        </is>
      </c>
    </row>
    <row r="7859">
      <c r="A7859">
        <f>HYPERLINK("https://www.ebi.ac.uk/ols/ontologies/uberon/terms?iri=http://purl.obolibrary.org/obo/UBERON_0010314","structure with developmental contribution from neural crest")</f>
        <v/>
      </c>
      <c r="B7859" t="inlineStr">
        <is>
          <t>&lt;http://purl.obolibrary.org/obo/UBERON_0010314&gt;</t>
        </is>
      </c>
      <c r="C7859" t="inlineStr">
        <is>
          <t>Piriform-amygdalar area, layers 1-3</t>
        </is>
      </c>
      <c r="D7859" t="inlineStr">
        <is>
          <t>&lt;http://purl.obolibrary.org/obo/MBA_400&gt;</t>
        </is>
      </c>
    </row>
    <row r="7860">
      <c r="A7860">
        <f>HYPERLINK("https://www.ebi.ac.uk/ols/ontologies/uberon/terms?iri=http://purl.obolibrary.org/obo/UBERON_0010314","structure with developmental contribution from neural crest")</f>
        <v/>
      </c>
      <c r="B7860" t="inlineStr">
        <is>
          <t>&lt;http://purl.obolibrary.org/obo/UBERON_0010314&gt;</t>
        </is>
      </c>
      <c r="C7860" t="inlineStr">
        <is>
          <t>Anteromedial visual area, layer 4</t>
        </is>
      </c>
      <c r="D7860" t="inlineStr">
        <is>
          <t>&lt;http://purl.obolibrary.org/obo/MBA_401&gt;</t>
        </is>
      </c>
    </row>
    <row r="7861">
      <c r="A7861">
        <f>HYPERLINK("https://www.ebi.ac.uk/ols/ontologies/uberon/terms?iri=http://purl.obolibrary.org/obo/UBERON_0010314","structure with developmental contribution from neural crest")</f>
        <v/>
      </c>
      <c r="B7861" t="inlineStr">
        <is>
          <t>&lt;http://purl.obolibrary.org/obo/UBERON_0010314&gt;</t>
        </is>
      </c>
      <c r="C7861" t="inlineStr">
        <is>
          <t>olivocerebellar tract</t>
        </is>
      </c>
      <c r="D7861" t="inlineStr">
        <is>
          <t>&lt;http://purl.obolibrary.org/obo/MBA_404&gt;</t>
        </is>
      </c>
    </row>
    <row r="7862">
      <c r="A7862">
        <f>HYPERLINK("https://www.ebi.ac.uk/ols/ontologies/uberon/terms?iri=http://purl.obolibrary.org/obo/UBERON_0010314","structure with developmental contribution from neural crest")</f>
        <v/>
      </c>
      <c r="B7862" t="inlineStr">
        <is>
          <t>&lt;http://purl.obolibrary.org/obo/UBERON_0010314&gt;</t>
        </is>
      </c>
      <c r="C7862" t="inlineStr">
        <is>
          <t>Field CA1, pyramidal layer</t>
        </is>
      </c>
      <c r="D7862" t="inlineStr">
        <is>
          <t>&lt;http://purl.obolibrary.org/obo/MBA_407&gt;</t>
        </is>
      </c>
    </row>
    <row r="7863">
      <c r="A7863">
        <f>HYPERLINK("https://www.ebi.ac.uk/ols/ontologies/uberon/terms?iri=http://purl.obolibrary.org/obo/UBERON_0010314","structure with developmental contribution from neural crest")</f>
        <v/>
      </c>
      <c r="B7863" t="inlineStr">
        <is>
          <t>&lt;http://purl.obolibrary.org/obo/UBERON_0010314&gt;</t>
        </is>
      </c>
      <c r="C7863" t="inlineStr">
        <is>
          <t>Piriform-amygdalar area, molecular layer</t>
        </is>
      </c>
      <c r="D7863" t="inlineStr">
        <is>
          <t>&lt;http://purl.obolibrary.org/obo/MBA_408&gt;</t>
        </is>
      </c>
    </row>
    <row r="7864">
      <c r="A7864">
        <f>HYPERLINK("https://www.ebi.ac.uk/ols/ontologies/uberon/terms?iri=http://purl.obolibrary.org/obo/UBERON_0010314","structure with developmental contribution from neural crest")</f>
        <v/>
      </c>
      <c r="B7864" t="inlineStr">
        <is>
          <t>&lt;http://purl.obolibrary.org/obo/UBERON_0010314&gt;</t>
        </is>
      </c>
      <c r="C7864" t="inlineStr">
        <is>
          <t>posteromedial visual area, layer 2/3</t>
        </is>
      </c>
      <c r="D7864" t="inlineStr">
        <is>
          <t>&lt;http://purl.obolibrary.org/obo/MBA_41&gt;</t>
        </is>
      </c>
    </row>
    <row r="7865">
      <c r="A7865">
        <f>HYPERLINK("https://www.ebi.ac.uk/ols/ontologies/uberon/terms?iri=http://purl.obolibrary.org/obo/UBERON_0010314","structure with developmental contribution from neural crest")</f>
        <v/>
      </c>
      <c r="B7865" t="inlineStr">
        <is>
          <t>&lt;http://purl.obolibrary.org/obo/UBERON_0010314&gt;</t>
        </is>
      </c>
      <c r="C7865" t="inlineStr">
        <is>
          <t>reticulocerebellar tract</t>
        </is>
      </c>
      <c r="D7865" t="inlineStr">
        <is>
          <t>&lt;http://purl.obolibrary.org/obo/MBA_410&gt;</t>
        </is>
      </c>
    </row>
    <row r="7866">
      <c r="A7866">
        <f>HYPERLINK("https://www.ebi.ac.uk/ols/ontologies/uberon/terms?iri=http://purl.obolibrary.org/obo/UBERON_0010314","structure with developmental contribution from neural crest")</f>
        <v/>
      </c>
      <c r="B7866" t="inlineStr">
        <is>
          <t>&lt;http://purl.obolibrary.org/obo/UBERON_0010314&gt;</t>
        </is>
      </c>
      <c r="C7866" t="inlineStr">
        <is>
          <t>Medial amygdalar nucleus, anterodorsal part</t>
        </is>
      </c>
      <c r="D7866" t="inlineStr">
        <is>
          <t>&lt;http://purl.obolibrary.org/obo/MBA_411&gt;</t>
        </is>
      </c>
    </row>
    <row r="7867">
      <c r="A7867">
        <f>HYPERLINK("https://www.ebi.ac.uk/ols/ontologies/uberon/terms?iri=http://purl.obolibrary.org/obo/UBERON_0010314","structure with developmental contribution from neural crest")</f>
        <v/>
      </c>
      <c r="B7867" t="inlineStr">
        <is>
          <t>&lt;http://purl.obolibrary.org/obo/UBERON_0010314&gt;</t>
        </is>
      </c>
      <c r="C7867" t="inlineStr">
        <is>
          <t>Orbital area, lateral part, layer 2/3</t>
        </is>
      </c>
      <c r="D7867" t="inlineStr">
        <is>
          <t>&lt;http://purl.obolibrary.org/obo/MBA_412&gt;</t>
        </is>
      </c>
    </row>
    <row r="7868">
      <c r="A7868">
        <f>HYPERLINK("https://www.ebi.ac.uk/ols/ontologies/uberon/terms?iri=http://purl.obolibrary.org/obo/UBERON_0010314","structure with developmental contribution from neural crest")</f>
        <v/>
      </c>
      <c r="B7868" t="inlineStr">
        <is>
          <t>&lt;http://purl.obolibrary.org/obo/UBERON_0010314&gt;</t>
        </is>
      </c>
      <c r="C7868" t="inlineStr">
        <is>
          <t>vestibular nerve</t>
        </is>
      </c>
      <c r="D7868" t="inlineStr">
        <is>
          <t>&lt;http://purl.obolibrary.org/obo/MBA_413&gt;</t>
        </is>
      </c>
    </row>
    <row r="7869">
      <c r="A7869">
        <f>HYPERLINK("https://www.ebi.ac.uk/ols/ontologies/uberon/terms?iri=http://purl.obolibrary.org/obo/UBERON_0010314","structure with developmental contribution from neural crest")</f>
        <v/>
      </c>
      <c r="B7869" t="inlineStr">
        <is>
          <t>&lt;http://purl.obolibrary.org/obo/UBERON_0010314&gt;</t>
        </is>
      </c>
      <c r="C7869" t="inlineStr">
        <is>
          <t>Field CA1, stratum radiatum</t>
        </is>
      </c>
      <c r="D7869" t="inlineStr">
        <is>
          <t>&lt;http://purl.obolibrary.org/obo/MBA_415&gt;</t>
        </is>
      </c>
    </row>
    <row r="7870">
      <c r="A7870">
        <f>HYPERLINK("https://www.ebi.ac.uk/ols/ontologies/uberon/terms?iri=http://purl.obolibrary.org/obo/UBERON_0010314","structure with developmental contribution from neural crest")</f>
        <v/>
      </c>
      <c r="B7870" t="inlineStr">
        <is>
          <t>&lt;http://purl.obolibrary.org/obo/UBERON_0010314&gt;</t>
        </is>
      </c>
      <c r="C7870" t="inlineStr">
        <is>
          <t>Piriform-amygdalar area, pyramidal layer</t>
        </is>
      </c>
      <c r="D7870" t="inlineStr">
        <is>
          <t>&lt;http://purl.obolibrary.org/obo/MBA_416&gt;</t>
        </is>
      </c>
    </row>
    <row r="7871">
      <c r="A7871">
        <f>HYPERLINK("https://www.ebi.ac.uk/ols/ontologies/uberon/terms?iri=http://purl.obolibrary.org/obo/UBERON_0010314","structure with developmental contribution from neural crest")</f>
        <v/>
      </c>
      <c r="B7871" t="inlineStr">
        <is>
          <t>&lt;http://purl.obolibrary.org/obo/UBERON_0010314&gt;</t>
        </is>
      </c>
      <c r="C7871" t="inlineStr">
        <is>
          <t>Medial amygdalar nucleus, anteroventral part</t>
        </is>
      </c>
      <c r="D7871" t="inlineStr">
        <is>
          <t>&lt;http://purl.obolibrary.org/obo/MBA_418&gt;</t>
        </is>
      </c>
    </row>
    <row r="7872">
      <c r="A7872">
        <f>HYPERLINK("https://www.ebi.ac.uk/ols/ontologies/uberon/terms?iri=http://purl.obolibrary.org/obo/UBERON_0010314","structure with developmental contribution from neural crest")</f>
        <v/>
      </c>
      <c r="B7872" t="inlineStr">
        <is>
          <t>&lt;http://purl.obolibrary.org/obo/UBERON_0010314&gt;</t>
        </is>
      </c>
      <c r="C7872" t="inlineStr">
        <is>
          <t>Entorhinal area, medial part, ventral zone, layer 4</t>
        </is>
      </c>
      <c r="D7872" t="inlineStr">
        <is>
          <t>&lt;http://purl.obolibrary.org/obo/MBA_419&gt;</t>
        </is>
      </c>
    </row>
    <row r="7873">
      <c r="A7873">
        <f>HYPERLINK("https://www.ebi.ac.uk/ols/ontologies/uberon/terms?iri=http://purl.obolibrary.org/obo/UBERON_0010314","structure with developmental contribution from neural crest")</f>
        <v/>
      </c>
      <c r="B7873" t="inlineStr">
        <is>
          <t>&lt;http://purl.obolibrary.org/obo/UBERON_0010314&gt;</t>
        </is>
      </c>
      <c r="C7873" t="inlineStr">
        <is>
          <t>Lateral visual area, layer 1</t>
        </is>
      </c>
      <c r="D7873" t="inlineStr">
        <is>
          <t>&lt;http://purl.obolibrary.org/obo/MBA_421&gt;</t>
        </is>
      </c>
    </row>
    <row r="7874">
      <c r="A7874">
        <f>HYPERLINK("https://www.ebi.ac.uk/ols/ontologies/uberon/terms?iri=http://purl.obolibrary.org/obo/UBERON_0010314","structure with developmental contribution from neural crest")</f>
        <v/>
      </c>
      <c r="B7874" t="inlineStr">
        <is>
          <t>&lt;http://purl.obolibrary.org/obo/UBERON_0010314&gt;</t>
        </is>
      </c>
      <c r="C7874" t="inlineStr">
        <is>
          <t>Piriform-amygdalar area, polymorph layer</t>
        </is>
      </c>
      <c r="D7874" t="inlineStr">
        <is>
          <t>&lt;http://purl.obolibrary.org/obo/MBA_424&gt;</t>
        </is>
      </c>
    </row>
    <row r="7875">
      <c r="A7875">
        <f>HYPERLINK("https://www.ebi.ac.uk/ols/ontologies/uberon/terms?iri=http://purl.obolibrary.org/obo/UBERON_0010314","structure with developmental contribution from neural crest")</f>
        <v/>
      </c>
      <c r="B7875" t="inlineStr">
        <is>
          <t>&lt;http://purl.obolibrary.org/obo/UBERON_0010314&gt;</t>
        </is>
      </c>
      <c r="C7875" t="inlineStr">
        <is>
          <t>Medial amygdalar nucleus, posterodorsal part</t>
        </is>
      </c>
      <c r="D7875" t="inlineStr">
        <is>
          <t>&lt;http://purl.obolibrary.org/obo/MBA_426&gt;</t>
        </is>
      </c>
    </row>
    <row r="7876">
      <c r="A7876">
        <f>HYPERLINK("https://www.ebi.ac.uk/ols/ontologies/uberon/terms?iri=http://purl.obolibrary.org/obo/UBERON_0010314","structure with developmental contribution from neural crest")</f>
        <v/>
      </c>
      <c r="B7876" t="inlineStr">
        <is>
          <t>&lt;http://purl.obolibrary.org/obo/UBERON_0010314&gt;</t>
        </is>
      </c>
      <c r="C7876" t="inlineStr">
        <is>
          <t>Ectorhinal area/Layer 2/3</t>
        </is>
      </c>
      <c r="D7876" t="inlineStr">
        <is>
          <t>&lt;http://purl.obolibrary.org/obo/MBA_427&gt;</t>
        </is>
      </c>
    </row>
    <row r="7877">
      <c r="A7877">
        <f>HYPERLINK("https://www.ebi.ac.uk/ols/ontologies/uberon/terms?iri=http://purl.obolibrary.org/obo/UBERON_0010314","structure with developmental contribution from neural crest")</f>
        <v/>
      </c>
      <c r="B7877" t="inlineStr">
        <is>
          <t>&lt;http://purl.obolibrary.org/obo/UBERON_0010314&gt;</t>
        </is>
      </c>
      <c r="C7877" t="inlineStr">
        <is>
          <t>medial corticohypothalamic tract</t>
        </is>
      </c>
      <c r="D7877" t="inlineStr">
        <is>
          <t>&lt;http://purl.obolibrary.org/obo/MBA_428&gt;</t>
        </is>
      </c>
    </row>
    <row r="7878">
      <c r="A7878">
        <f>HYPERLINK("https://www.ebi.ac.uk/ols/ontologies/uberon/terms?iri=http://purl.obolibrary.org/obo/UBERON_0010314","structure with developmental contribution from neural crest")</f>
        <v/>
      </c>
      <c r="B7878" t="inlineStr">
        <is>
          <t>&lt;http://purl.obolibrary.org/obo/UBERON_0010314&gt;</t>
        </is>
      </c>
      <c r="C7878" t="inlineStr">
        <is>
          <t>Spinal nucleus of the trigeminal, caudal part</t>
        </is>
      </c>
      <c r="D7878" t="inlineStr">
        <is>
          <t>&lt;http://purl.obolibrary.org/obo/MBA_429&gt;</t>
        </is>
      </c>
    </row>
    <row r="7879">
      <c r="A7879">
        <f>HYPERLINK("https://www.ebi.ac.uk/ols/ontologies/uberon/terms?iri=http://purl.obolibrary.org/obo/UBERON_0010314","structure with developmental contribution from neural crest")</f>
        <v/>
      </c>
      <c r="B7879" t="inlineStr">
        <is>
          <t>&lt;http://purl.obolibrary.org/obo/UBERON_0010314&gt;</t>
        </is>
      </c>
      <c r="C7879" t="inlineStr">
        <is>
          <t>ansoparamedian fissure</t>
        </is>
      </c>
      <c r="D7879" t="inlineStr">
        <is>
          <t>&lt;http://purl.obolibrary.org/obo/MBA_43&gt;</t>
        </is>
      </c>
    </row>
    <row r="7880">
      <c r="A7880">
        <f>HYPERLINK("https://www.ebi.ac.uk/ols/ontologies/uberon/terms?iri=http://purl.obolibrary.org/obo/UBERON_0010314","structure with developmental contribution from neural crest")</f>
        <v/>
      </c>
      <c r="B7880" t="inlineStr">
        <is>
          <t>&lt;http://purl.obolibrary.org/obo/UBERON_0010314&gt;</t>
        </is>
      </c>
      <c r="C7880" t="inlineStr">
        <is>
          <t>Retrosplenial area, ventral part, layer 2/3</t>
        </is>
      </c>
      <c r="D7880" t="inlineStr">
        <is>
          <t>&lt;http://purl.obolibrary.org/obo/MBA_430&gt;</t>
        </is>
      </c>
    </row>
    <row r="7881">
      <c r="A7881">
        <f>HYPERLINK("https://www.ebi.ac.uk/ols/ontologies/uberon/terms?iri=http://purl.obolibrary.org/obo/UBERON_0010314","structure with developmental contribution from neural crest")</f>
        <v/>
      </c>
      <c r="B7881" t="inlineStr">
        <is>
          <t>&lt;http://purl.obolibrary.org/obo/UBERON_0010314&gt;</t>
        </is>
      </c>
      <c r="C7881" t="inlineStr">
        <is>
          <t>Field CA2, stratum lacunosum-moleculare</t>
        </is>
      </c>
      <c r="D7881" t="inlineStr">
        <is>
          <t>&lt;http://purl.obolibrary.org/obo/MBA_431&gt;</t>
        </is>
      </c>
    </row>
    <row r="7882">
      <c r="A7882">
        <f>HYPERLINK("https://www.ebi.ac.uk/ols/ontologies/uberon/terms?iri=http://purl.obolibrary.org/obo/UBERON_0010314","structure with developmental contribution from neural crest")</f>
        <v/>
      </c>
      <c r="B7882" t="inlineStr">
        <is>
          <t>&lt;http://purl.obolibrary.org/obo/UBERON_0010314&gt;</t>
        </is>
      </c>
      <c r="C7882" t="inlineStr">
        <is>
          <t>Retrosplenial area, dorsal part, layer 2/3</t>
        </is>
      </c>
      <c r="D7882" t="inlineStr">
        <is>
          <t>&lt;http://purl.obolibrary.org/obo/MBA_434&gt;</t>
        </is>
      </c>
    </row>
    <row r="7883">
      <c r="A7883">
        <f>HYPERLINK("https://www.ebi.ac.uk/ols/ontologies/uberon/terms?iri=http://purl.obolibrary.org/obo/UBERON_0010314","structure with developmental contribution from neural crest")</f>
        <v/>
      </c>
      <c r="B7883" t="inlineStr">
        <is>
          <t>&lt;http://purl.obolibrary.org/obo/UBERON_0010314&gt;</t>
        </is>
      </c>
      <c r="C7883" t="inlineStr">
        <is>
          <t>Medial amygdalar nucleus, posteroventral part</t>
        </is>
      </c>
      <c r="D7883" t="inlineStr">
        <is>
          <t>&lt;http://purl.obolibrary.org/obo/MBA_435&gt;</t>
        </is>
      </c>
    </row>
    <row r="7884">
      <c r="A7884">
        <f>HYPERLINK("https://www.ebi.ac.uk/ols/ontologies/uberon/terms?iri=http://purl.obolibrary.org/obo/UBERON_0010314","structure with developmental contribution from neural crest")</f>
        <v/>
      </c>
      <c r="B7884" t="inlineStr">
        <is>
          <t>&lt;http://purl.obolibrary.org/obo/UBERON_0010314&gt;</t>
        </is>
      </c>
      <c r="C7884" t="inlineStr">
        <is>
          <t>columns of the fornix</t>
        </is>
      </c>
      <c r="D7884" t="inlineStr">
        <is>
          <t>&lt;http://purl.obolibrary.org/obo/MBA_436&gt;</t>
        </is>
      </c>
    </row>
    <row r="7885">
      <c r="A7885">
        <f>HYPERLINK("https://www.ebi.ac.uk/ols/ontologies/uberon/terms?iri=http://purl.obolibrary.org/obo/UBERON_0010314","structure with developmental contribution from neural crest")</f>
        <v/>
      </c>
      <c r="B7885" t="inlineStr">
        <is>
          <t>&lt;http://purl.obolibrary.org/obo/UBERON_0010314&gt;</t>
        </is>
      </c>
      <c r="C7885" t="inlineStr">
        <is>
          <t>Spinal nucleus of the trigeminal, interpolar part</t>
        </is>
      </c>
      <c r="D7885" t="inlineStr">
        <is>
          <t>&lt;http://purl.obolibrary.org/obo/MBA_437&gt;</t>
        </is>
      </c>
    </row>
    <row r="7886">
      <c r="A7886">
        <f>HYPERLINK("https://www.ebi.ac.uk/ols/ontologies/uberon/terms?iri=http://purl.obolibrary.org/obo/UBERON_0010314","structure with developmental contribution from neural crest")</f>
        <v/>
      </c>
      <c r="B7886" t="inlineStr">
        <is>
          <t>&lt;http://purl.obolibrary.org/obo/UBERON_0010314&gt;</t>
        </is>
      </c>
      <c r="C7886" t="inlineStr">
        <is>
          <t>Field CA2, stratum oriens</t>
        </is>
      </c>
      <c r="D7886" t="inlineStr">
        <is>
          <t>&lt;http://purl.obolibrary.org/obo/MBA_438&gt;</t>
        </is>
      </c>
    </row>
    <row r="7887">
      <c r="A7887">
        <f>HYPERLINK("https://www.ebi.ac.uk/ols/ontologies/uberon/terms?iri=http://purl.obolibrary.org/obo/UBERON_0010314","structure with developmental contribution from neural crest")</f>
        <v/>
      </c>
      <c r="B7887" t="inlineStr">
        <is>
          <t>&lt;http://purl.obolibrary.org/obo/UBERON_0010314&gt;</t>
        </is>
      </c>
      <c r="C7887" t="inlineStr">
        <is>
          <t>Infralimbic area</t>
        </is>
      </c>
      <c r="D7887" t="inlineStr">
        <is>
          <t>&lt;http://purl.obolibrary.org/obo/MBA_44&gt;</t>
        </is>
      </c>
    </row>
    <row r="7888">
      <c r="A7888">
        <f>HYPERLINK("https://www.ebi.ac.uk/ols/ontologies/uberon/terms?iri=http://purl.obolibrary.org/obo/UBERON_0010314","structure with developmental contribution from neural crest")</f>
        <v/>
      </c>
      <c r="B7888" t="inlineStr">
        <is>
          <t>&lt;http://purl.obolibrary.org/obo/UBERON_0010314&gt;</t>
        </is>
      </c>
      <c r="C7888" t="inlineStr">
        <is>
          <t>Orbital area, lateral part, layer 6a</t>
        </is>
      </c>
      <c r="D7888" t="inlineStr">
        <is>
          <t>&lt;http://purl.obolibrary.org/obo/MBA_440&gt;</t>
        </is>
      </c>
    </row>
    <row r="7889">
      <c r="A7889">
        <f>HYPERLINK("https://www.ebi.ac.uk/ols/ontologies/uberon/terms?iri=http://purl.obolibrary.org/obo/UBERON_0010314","structure with developmental contribution from neural crest")</f>
        <v/>
      </c>
      <c r="B7889" t="inlineStr">
        <is>
          <t>&lt;http://purl.obolibrary.org/obo/UBERON_0010314&gt;</t>
        </is>
      </c>
      <c r="C7889" t="inlineStr">
        <is>
          <t>Anteromedial visual area, layer 6b</t>
        </is>
      </c>
      <c r="D7889" t="inlineStr">
        <is>
          <t>&lt;http://purl.obolibrary.org/obo/MBA_441&gt;</t>
        </is>
      </c>
    </row>
    <row r="7890">
      <c r="A7890">
        <f>HYPERLINK("https://www.ebi.ac.uk/ols/ontologies/uberon/terms?iri=http://purl.obolibrary.org/obo/UBERON_0010314","structure with developmental contribution from neural crest")</f>
        <v/>
      </c>
      <c r="B7890" t="inlineStr">
        <is>
          <t>&lt;http://purl.obolibrary.org/obo/UBERON_0010314&gt;</t>
        </is>
      </c>
      <c r="C7890" t="inlineStr">
        <is>
          <t>Retrosplenial area, dorsal part, layer 1</t>
        </is>
      </c>
      <c r="D7890" t="inlineStr">
        <is>
          <t>&lt;http://purl.obolibrary.org/obo/MBA_442&gt;</t>
        </is>
      </c>
    </row>
    <row r="7891">
      <c r="A7891">
        <f>HYPERLINK("https://www.ebi.ac.uk/ols/ontologies/uberon/terms?iri=http://purl.obolibrary.org/obo/UBERON_0010314","structure with developmental contribution from neural crest")</f>
        <v/>
      </c>
      <c r="B7891" t="inlineStr">
        <is>
          <t>&lt;http://purl.obolibrary.org/obo/UBERON_0010314&gt;</t>
        </is>
      </c>
      <c r="C7891" t="inlineStr">
        <is>
          <t>dorsal hippocampal commissure</t>
        </is>
      </c>
      <c r="D7891" t="inlineStr">
        <is>
          <t>&lt;http://purl.obolibrary.org/obo/MBA_443&gt;</t>
        </is>
      </c>
    </row>
    <row r="7892">
      <c r="A7892">
        <f>HYPERLINK("https://www.ebi.ac.uk/ols/ontologies/uberon/terms?iri=http://purl.obolibrary.org/obo/UBERON_0010314","structure with developmental contribution from neural crest")</f>
        <v/>
      </c>
      <c r="B7892" t="inlineStr">
        <is>
          <t>&lt;http://purl.obolibrary.org/obo/UBERON_0010314&gt;</t>
        </is>
      </c>
      <c r="C7892" t="inlineStr">
        <is>
          <t>Spinal nucleus of the trigeminal, oral part</t>
        </is>
      </c>
      <c r="D7892" t="inlineStr">
        <is>
          <t>&lt;http://purl.obolibrary.org/obo/MBA_445&gt;</t>
        </is>
      </c>
    </row>
    <row r="7893">
      <c r="A7893">
        <f>HYPERLINK("https://www.ebi.ac.uk/ols/ontologies/uberon/terms?iri=http://purl.obolibrary.org/obo/UBERON_0010314","structure with developmental contribution from neural crest")</f>
        <v/>
      </c>
      <c r="B7893" t="inlineStr">
        <is>
          <t>&lt;http://purl.obolibrary.org/obo/UBERON_0010314&gt;</t>
        </is>
      </c>
      <c r="C7893" t="inlineStr">
        <is>
          <t>Field CA2, pyramidal layer</t>
        </is>
      </c>
      <c r="D7893" t="inlineStr">
        <is>
          <t>&lt;http://purl.obolibrary.org/obo/MBA_446&gt;</t>
        </is>
      </c>
    </row>
    <row r="7894">
      <c r="A7894">
        <f>HYPERLINK("https://www.ebi.ac.uk/ols/ontologies/uberon/terms?iri=http://purl.obolibrary.org/obo/UBERON_0010314","structure with developmental contribution from neural crest")</f>
        <v/>
      </c>
      <c r="B7894" t="inlineStr">
        <is>
          <t>&lt;http://purl.obolibrary.org/obo/UBERON_0010314&gt;</t>
        </is>
      </c>
      <c r="C7894" t="inlineStr">
        <is>
          <t>Orbital area, lateral part, layer 1</t>
        </is>
      </c>
      <c r="D7894" t="inlineStr">
        <is>
          <t>&lt;http://purl.obolibrary.org/obo/MBA_448&gt;</t>
        </is>
      </c>
    </row>
    <row r="7895">
      <c r="A7895">
        <f>HYPERLINK("https://www.ebi.ac.uk/ols/ontologies/uberon/terms?iri=http://purl.obolibrary.org/obo/UBERON_0010314","structure with developmental contribution from neural crest")</f>
        <v/>
      </c>
      <c r="B7895" t="inlineStr">
        <is>
          <t>&lt;http://purl.obolibrary.org/obo/UBERON_0010314&gt;</t>
        </is>
      </c>
      <c r="C7895" t="inlineStr">
        <is>
          <t>ventral hippocampal commissure</t>
        </is>
      </c>
      <c r="D7895" t="inlineStr">
        <is>
          <t>&lt;http://purl.obolibrary.org/obo/MBA_449&gt;</t>
        </is>
      </c>
    </row>
    <row r="7896">
      <c r="A7896">
        <f>HYPERLINK("https://www.ebi.ac.uk/ols/ontologies/uberon/terms?iri=http://purl.obolibrary.org/obo/UBERON_0010314","structure with developmental contribution from neural crest")</f>
        <v/>
      </c>
      <c r="B7896" t="inlineStr">
        <is>
          <t>&lt;http://purl.obolibrary.org/obo/UBERON_0010314&gt;</t>
        </is>
      </c>
      <c r="C7896" t="inlineStr">
        <is>
          <t>Spinal nucleus of the trigeminal, oral part, rostral dorsomedial part</t>
        </is>
      </c>
      <c r="D7896" t="inlineStr">
        <is>
          <t>&lt;http://purl.obolibrary.org/obo/MBA_45&gt;</t>
        </is>
      </c>
    </row>
    <row r="7897">
      <c r="A7897">
        <f>HYPERLINK("https://www.ebi.ac.uk/ols/ontologies/uberon/terms?iri=http://purl.obolibrary.org/obo/UBERON_0010314","structure with developmental contribution from neural crest")</f>
        <v/>
      </c>
      <c r="B7897" t="inlineStr">
        <is>
          <t>&lt;http://purl.obolibrary.org/obo/UBERON_0010314&gt;</t>
        </is>
      </c>
      <c r="C7897" t="inlineStr">
        <is>
          <t>Primary somatosensory area, upper limb, layer 1</t>
        </is>
      </c>
      <c r="D7897" t="inlineStr">
        <is>
          <t>&lt;http://purl.obolibrary.org/obo/MBA_450&gt;</t>
        </is>
      </c>
    </row>
    <row r="7898">
      <c r="A7898">
        <f>HYPERLINK("https://www.ebi.ac.uk/ols/ontologies/uberon/terms?iri=http://purl.obolibrary.org/obo/UBERON_0010314","structure with developmental contribution from neural crest")</f>
        <v/>
      </c>
      <c r="B7898" t="inlineStr">
        <is>
          <t>&lt;http://purl.obolibrary.org/obo/UBERON_0010314&gt;</t>
        </is>
      </c>
      <c r="C7898" t="inlineStr">
        <is>
          <t>Basolateral amygdalar nucleus, ventral part</t>
        </is>
      </c>
      <c r="D7898" t="inlineStr">
        <is>
          <t>&lt;http://purl.obolibrary.org/obo/MBA_451&gt;</t>
        </is>
      </c>
    </row>
    <row r="7899">
      <c r="A7899">
        <f>HYPERLINK("https://www.ebi.ac.uk/ols/ontologies/uberon/terms?iri=http://purl.obolibrary.org/obo/UBERON_0010314","structure with developmental contribution from neural crest")</f>
        <v/>
      </c>
      <c r="B7899" t="inlineStr">
        <is>
          <t>&lt;http://purl.obolibrary.org/obo/UBERON_0010314&gt;</t>
        </is>
      </c>
      <c r="C7899" t="inlineStr">
        <is>
          <t>Field CA2, stratum radiatum</t>
        </is>
      </c>
      <c r="D7899" t="inlineStr">
        <is>
          <t>&lt;http://purl.obolibrary.org/obo/MBA_454&gt;</t>
        </is>
      </c>
    </row>
    <row r="7900">
      <c r="A7900">
        <f>HYPERLINK("https://www.ebi.ac.uk/ols/ontologies/uberon/terms?iri=http://purl.obolibrary.org/obo/UBERON_0010314","structure with developmental contribution from neural crest")</f>
        <v/>
      </c>
      <c r="B7900" t="inlineStr">
        <is>
          <t>&lt;http://purl.obolibrary.org/obo/UBERON_0010314&gt;</t>
        </is>
      </c>
      <c r="C7900" t="inlineStr">
        <is>
          <t>Posterior auditory area, layer 6b</t>
        </is>
      </c>
      <c r="D7900" t="inlineStr">
        <is>
          <t>&lt;http://purl.obolibrary.org/obo/MBA_456&gt;</t>
        </is>
      </c>
    </row>
    <row r="7901">
      <c r="A7901">
        <f>HYPERLINK("https://www.ebi.ac.uk/ols/ontologies/uberon/terms?iri=http://purl.obolibrary.org/obo/UBERON_0010314","structure with developmental contribution from neural crest")</f>
        <v/>
      </c>
      <c r="B7901" t="inlineStr">
        <is>
          <t>&lt;http://purl.obolibrary.org/obo/UBERON_0010314&gt;</t>
        </is>
      </c>
      <c r="C7901" t="inlineStr">
        <is>
          <t>Visual areas, layer 6a</t>
        </is>
      </c>
      <c r="D7901" t="inlineStr">
        <is>
          <t>&lt;http://purl.obolibrary.org/obo/MBA_457&gt;</t>
        </is>
      </c>
    </row>
    <row r="7902">
      <c r="A7902">
        <f>HYPERLINK("https://www.ebi.ac.uk/ols/ontologies/uberon/terms?iri=http://purl.obolibrary.org/obo/UBERON_0010314","structure with developmental contribution from neural crest")</f>
        <v/>
      </c>
      <c r="B7902" t="inlineStr">
        <is>
          <t>&lt;http://purl.obolibrary.org/obo/UBERON_0010314&gt;</t>
        </is>
      </c>
      <c r="C7902" t="inlineStr">
        <is>
          <t>Olfactory tubercle, molecular layer</t>
        </is>
      </c>
      <c r="D7902" t="inlineStr">
        <is>
          <t>&lt;http://purl.obolibrary.org/obo/MBA_458&gt;</t>
        </is>
      </c>
    </row>
    <row r="7903">
      <c r="A7903">
        <f>HYPERLINK("https://www.ebi.ac.uk/ols/ontologies/uberon/terms?iri=http://purl.obolibrary.org/obo/UBERON_0010314","structure with developmental contribution from neural crest")</f>
        <v/>
      </c>
      <c r="B7903" t="inlineStr">
        <is>
          <t>&lt;http://purl.obolibrary.org/obo/UBERON_0010314&gt;</t>
        </is>
      </c>
      <c r="C7903" t="inlineStr">
        <is>
          <t>Primary somatosensory area, trunk, layer 6b</t>
        </is>
      </c>
      <c r="D7903" t="inlineStr">
        <is>
          <t>&lt;http://purl.obolibrary.org/obo/MBA_461&gt;</t>
        </is>
      </c>
    </row>
    <row r="7904">
      <c r="A7904">
        <f>HYPERLINK("https://www.ebi.ac.uk/ols/ontologies/uberon/terms?iri=http://purl.obolibrary.org/obo/UBERON_0010314","structure with developmental contribution from neural crest")</f>
        <v/>
      </c>
      <c r="B7904" t="inlineStr">
        <is>
          <t>&lt;http://purl.obolibrary.org/obo/UBERON_0010314&gt;</t>
        </is>
      </c>
      <c r="C7904" t="inlineStr">
        <is>
          <t>Superior salivatory nucleus</t>
        </is>
      </c>
      <c r="D7904" t="inlineStr">
        <is>
          <t>&lt;http://purl.obolibrary.org/obo/MBA_462&gt;</t>
        </is>
      </c>
    </row>
    <row r="7905">
      <c r="A7905">
        <f>HYPERLINK("https://www.ebi.ac.uk/ols/ontologies/uberon/terms?iri=http://purl.obolibrary.org/obo/UBERON_0010314","structure with developmental contribution from neural crest")</f>
        <v/>
      </c>
      <c r="B7905" t="inlineStr">
        <is>
          <t>&lt;http://purl.obolibrary.org/obo/UBERON_0010314&gt;</t>
        </is>
      </c>
      <c r="C7905" t="inlineStr">
        <is>
          <t>Olfactory tubercle, pyramidal layer</t>
        </is>
      </c>
      <c r="D7905" t="inlineStr">
        <is>
          <t>&lt;http://purl.obolibrary.org/obo/MBA_465&gt;</t>
        </is>
      </c>
    </row>
    <row r="7906">
      <c r="A7906">
        <f>HYPERLINK("https://www.ebi.ac.uk/ols/ontologies/uberon/terms?iri=http://purl.obolibrary.org/obo/UBERON_0010314","structure with developmental contribution from neural crest")</f>
        <v/>
      </c>
      <c r="B7906" t="inlineStr">
        <is>
          <t>&lt;http://purl.obolibrary.org/obo/UBERON_0010314&gt;</t>
        </is>
      </c>
      <c r="C7906" t="inlineStr">
        <is>
          <t>alveus</t>
        </is>
      </c>
      <c r="D7906" t="inlineStr">
        <is>
          <t>&lt;http://purl.obolibrary.org/obo/MBA_466&gt;</t>
        </is>
      </c>
    </row>
    <row r="7907">
      <c r="A7907">
        <f>HYPERLINK("https://www.ebi.ac.uk/ols/ontologies/uberon/terms?iri=http://purl.obolibrary.org/obo/UBERON_0010314","structure with developmental contribution from neural crest")</f>
        <v/>
      </c>
      <c r="B7907" t="inlineStr">
        <is>
          <t>&lt;http://purl.obolibrary.org/obo/UBERON_0010314&gt;</t>
        </is>
      </c>
      <c r="C7907" t="inlineStr">
        <is>
          <t>Entorhinal area, medial part, dorsal zone, layer 2a</t>
        </is>
      </c>
      <c r="D7907" t="inlineStr">
        <is>
          <t>&lt;http://purl.obolibrary.org/obo/MBA_468&gt;</t>
        </is>
      </c>
    </row>
    <row r="7908">
      <c r="A7908">
        <f>HYPERLINK("https://www.ebi.ac.uk/ols/ontologies/uberon/terms?iri=http://purl.obolibrary.org/obo/UBERON_0010314","structure with developmental contribution from neural crest")</f>
        <v/>
      </c>
      <c r="B7908" t="inlineStr">
        <is>
          <t>&lt;http://purl.obolibrary.org/obo/UBERON_0010314&gt;</t>
        </is>
      </c>
      <c r="C7908" t="inlineStr">
        <is>
          <t>posteromedial visual area, layer 6b</t>
        </is>
      </c>
      <c r="D7908" t="inlineStr">
        <is>
          <t>&lt;http://purl.obolibrary.org/obo/MBA_469&gt;</t>
        </is>
      </c>
    </row>
    <row r="7909">
      <c r="A7909">
        <f>HYPERLINK("https://www.ebi.ac.uk/ols/ontologies/uberon/terms?iri=http://purl.obolibrary.org/obo/UBERON_0010314","structure with developmental contribution from neural crest")</f>
        <v/>
      </c>
      <c r="B7909" t="inlineStr">
        <is>
          <t>&lt;http://purl.obolibrary.org/obo/UBERON_0010314&gt;</t>
        </is>
      </c>
      <c r="C7909" t="inlineStr">
        <is>
          <t>Field CA3, stratum lacunosum-moleculare</t>
        </is>
      </c>
      <c r="D7909" t="inlineStr">
        <is>
          <t>&lt;http://purl.obolibrary.org/obo/MBA_471&gt;</t>
        </is>
      </c>
    </row>
    <row r="7910">
      <c r="A7910">
        <f>HYPERLINK("https://www.ebi.ac.uk/ols/ontologies/uberon/terms?iri=http://purl.obolibrary.org/obo/UBERON_0010314","structure with developmental contribution from neural crest")</f>
        <v/>
      </c>
      <c r="B7910" t="inlineStr">
        <is>
          <t>&lt;http://purl.obolibrary.org/obo/UBERON_0010314&gt;</t>
        </is>
      </c>
      <c r="C7910" t="inlineStr">
        <is>
          <t>Medial amygdalar nucleus, posterodorsal part, sublayer a</t>
        </is>
      </c>
      <c r="D7910" t="inlineStr">
        <is>
          <t>&lt;http://purl.obolibrary.org/obo/MBA_472&gt;</t>
        </is>
      </c>
    </row>
    <row r="7911">
      <c r="A7911">
        <f>HYPERLINK("https://www.ebi.ac.uk/ols/ontologies/uberon/terms?iri=http://purl.obolibrary.org/obo/UBERON_0010314","structure with developmental contribution from neural crest")</f>
        <v/>
      </c>
      <c r="B7911" t="inlineStr">
        <is>
          <t>&lt;http://purl.obolibrary.org/obo/UBERON_0010314&gt;</t>
        </is>
      </c>
      <c r="C7911" t="inlineStr">
        <is>
          <t>Olfactory tubercle, polymorph layer</t>
        </is>
      </c>
      <c r="D7911" t="inlineStr">
        <is>
          <t>&lt;http://purl.obolibrary.org/obo/MBA_473&gt;</t>
        </is>
      </c>
    </row>
    <row r="7912">
      <c r="A7912">
        <f>HYPERLINK("https://www.ebi.ac.uk/ols/ontologies/uberon/terms?iri=http://purl.obolibrary.org/obo/UBERON_0010314","structure with developmental contribution from neural crest")</f>
        <v/>
      </c>
      <c r="B7912" t="inlineStr">
        <is>
          <t>&lt;http://purl.obolibrary.org/obo/UBERON_0010314&gt;</t>
        </is>
      </c>
      <c r="C7912" t="inlineStr">
        <is>
          <t>Orbital area, layer 6a</t>
        </is>
      </c>
      <c r="D7912" t="inlineStr">
        <is>
          <t>&lt;http://purl.obolibrary.org/obo/MBA_476&gt;</t>
        </is>
      </c>
    </row>
    <row r="7913">
      <c r="A7913">
        <f>HYPERLINK("https://www.ebi.ac.uk/ols/ontologies/uberon/terms?iri=http://purl.obolibrary.org/obo/UBERON_0010314","structure with developmental contribution from neural crest")</f>
        <v/>
      </c>
      <c r="B7913" t="inlineStr">
        <is>
          <t>&lt;http://purl.obolibrary.org/obo/UBERON_0010314&gt;</t>
        </is>
      </c>
      <c r="C7913" t="inlineStr">
        <is>
          <t>Striatum</t>
        </is>
      </c>
      <c r="D7913" t="inlineStr">
        <is>
          <t>&lt;http://purl.obolibrary.org/obo/MBA_477&gt;</t>
        </is>
      </c>
    </row>
    <row r="7914">
      <c r="A7914">
        <f>HYPERLINK("https://www.ebi.ac.uk/ols/ontologies/uberon/terms?iri=http://purl.obolibrary.org/obo/UBERON_0010314","structure with developmental contribution from neural crest")</f>
        <v/>
      </c>
      <c r="B7914" t="inlineStr">
        <is>
          <t>&lt;http://purl.obolibrary.org/obo/UBERON_0010314&gt;</t>
        </is>
      </c>
      <c r="C7914" t="inlineStr">
        <is>
          <t>Primary somatosensory area, lower limb, layer 6a</t>
        </is>
      </c>
      <c r="D7914" t="inlineStr">
        <is>
          <t>&lt;http://purl.obolibrary.org/obo/MBA_478&gt;</t>
        </is>
      </c>
    </row>
    <row r="7915">
      <c r="A7915">
        <f>HYPERLINK("https://www.ebi.ac.uk/ols/ontologies/uberon/terms?iri=http://purl.obolibrary.org/obo/UBERON_0010314","structure with developmental contribution from neural crest")</f>
        <v/>
      </c>
      <c r="B7915" t="inlineStr">
        <is>
          <t>&lt;http://purl.obolibrary.org/obo/UBERON_0010314&gt;</t>
        </is>
      </c>
      <c r="C7915" t="inlineStr">
        <is>
          <t>Anterior cingulate area, ventral part</t>
        </is>
      </c>
      <c r="D7915" t="inlineStr">
        <is>
          <t>&lt;http://purl.obolibrary.org/obo/MBA_48&gt;</t>
        </is>
      </c>
    </row>
    <row r="7916">
      <c r="A7916">
        <f>HYPERLINK("https://www.ebi.ac.uk/ols/ontologies/uberon/terms?iri=http://purl.obolibrary.org/obo/UBERON_0010314","structure with developmental contribution from neural crest")</f>
        <v/>
      </c>
      <c r="B7916" t="inlineStr">
        <is>
          <t>&lt;http://purl.obolibrary.org/obo/UBERON_0010314&gt;</t>
        </is>
      </c>
      <c r="C7916" t="inlineStr">
        <is>
          <t>Medial amygdalar nucleus, posterodorsal part, sublayer b</t>
        </is>
      </c>
      <c r="D7916" t="inlineStr">
        <is>
          <t>&lt;http://purl.obolibrary.org/obo/MBA_480&gt;</t>
        </is>
      </c>
    </row>
    <row r="7917">
      <c r="A7917">
        <f>HYPERLINK("https://www.ebi.ac.uk/ols/ontologies/uberon/terms?iri=http://purl.obolibrary.org/obo/UBERON_0010314","structure with developmental contribution from neural crest")</f>
        <v/>
      </c>
      <c r="B7917" t="inlineStr">
        <is>
          <t>&lt;http://purl.obolibrary.org/obo/UBERON_0010314&gt;</t>
        </is>
      </c>
      <c r="C7917" t="inlineStr">
        <is>
          <t>Rostrolateral lateral visual area</t>
        </is>
      </c>
      <c r="D7917" t="inlineStr">
        <is>
          <t>&lt;http://purl.obolibrary.org/obo/MBA_480149202&gt;</t>
        </is>
      </c>
    </row>
    <row r="7918">
      <c r="A7918">
        <f>HYPERLINK("https://www.ebi.ac.uk/ols/ontologies/uberon/terms?iri=http://purl.obolibrary.org/obo/UBERON_0010314","structure with developmental contribution from neural crest")</f>
        <v/>
      </c>
      <c r="B7918" t="inlineStr">
        <is>
          <t>&lt;http://purl.obolibrary.org/obo/UBERON_0010314&gt;</t>
        </is>
      </c>
      <c r="C7918" t="inlineStr">
        <is>
          <t>Rostrolateral lateral visual area, layer 1</t>
        </is>
      </c>
      <c r="D7918" t="inlineStr">
        <is>
          <t>&lt;http://purl.obolibrary.org/obo/MBA_480149206&gt;</t>
        </is>
      </c>
    </row>
    <row r="7919">
      <c r="A7919">
        <f>HYPERLINK("https://www.ebi.ac.uk/ols/ontologies/uberon/terms?iri=http://purl.obolibrary.org/obo/UBERON_0010314","structure with developmental contribution from neural crest")</f>
        <v/>
      </c>
      <c r="B7919" t="inlineStr">
        <is>
          <t>&lt;http://purl.obolibrary.org/obo/UBERON_0010314&gt;</t>
        </is>
      </c>
      <c r="C7919" t="inlineStr">
        <is>
          <t>Rostrolateral lateral visual area, layer 2/3</t>
        </is>
      </c>
      <c r="D7919" t="inlineStr">
        <is>
          <t>&lt;http://purl.obolibrary.org/obo/MBA_480149210&gt;</t>
        </is>
      </c>
    </row>
    <row r="7920">
      <c r="A7920">
        <f>HYPERLINK("https://www.ebi.ac.uk/ols/ontologies/uberon/terms?iri=http://purl.obolibrary.org/obo/UBERON_0010314","structure with developmental contribution from neural crest")</f>
        <v/>
      </c>
      <c r="B7920" t="inlineStr">
        <is>
          <t>&lt;http://purl.obolibrary.org/obo/UBERON_0010314&gt;</t>
        </is>
      </c>
      <c r="C7920" t="inlineStr">
        <is>
          <t>Rostrolateral lateral visual area, layer 4</t>
        </is>
      </c>
      <c r="D7920" t="inlineStr">
        <is>
          <t>&lt;http://purl.obolibrary.org/obo/MBA_480149214&gt;</t>
        </is>
      </c>
    </row>
    <row r="7921">
      <c r="A7921">
        <f>HYPERLINK("https://www.ebi.ac.uk/ols/ontologies/uberon/terms?iri=http://purl.obolibrary.org/obo/UBERON_0010314","structure with developmental contribution from neural crest")</f>
        <v/>
      </c>
      <c r="B7921" t="inlineStr">
        <is>
          <t>&lt;http://purl.obolibrary.org/obo/UBERON_0010314&gt;</t>
        </is>
      </c>
      <c r="C7921" t="inlineStr">
        <is>
          <t>Rostrolateral lateral visual area,layer 5</t>
        </is>
      </c>
      <c r="D7921" t="inlineStr">
        <is>
          <t>&lt;http://purl.obolibrary.org/obo/MBA_480149218&gt;</t>
        </is>
      </c>
    </row>
    <row r="7922">
      <c r="A7922">
        <f>HYPERLINK("https://www.ebi.ac.uk/ols/ontologies/uberon/terms?iri=http://purl.obolibrary.org/obo/UBERON_0010314","structure with developmental contribution from neural crest")</f>
        <v/>
      </c>
      <c r="B7922" t="inlineStr">
        <is>
          <t>&lt;http://purl.obolibrary.org/obo/UBERON_0010314&gt;</t>
        </is>
      </c>
      <c r="C7922" t="inlineStr">
        <is>
          <t>Rostrolateral lateral visual area, layer 6a</t>
        </is>
      </c>
      <c r="D7922" t="inlineStr">
        <is>
          <t>&lt;http://purl.obolibrary.org/obo/MBA_480149222&gt;</t>
        </is>
      </c>
    </row>
    <row r="7923">
      <c r="A7923">
        <f>HYPERLINK("https://www.ebi.ac.uk/ols/ontologies/uberon/terms?iri=http://purl.obolibrary.org/obo/UBERON_0010314","structure with developmental contribution from neural crest")</f>
        <v/>
      </c>
      <c r="B7923" t="inlineStr">
        <is>
          <t>&lt;http://purl.obolibrary.org/obo/UBERON_0010314&gt;</t>
        </is>
      </c>
      <c r="C7923" t="inlineStr">
        <is>
          <t>Rostrolateral lateral visual area, layer 6b</t>
        </is>
      </c>
      <c r="D7923" t="inlineStr">
        <is>
          <t>&lt;http://purl.obolibrary.org/obo/MBA_480149226&gt;</t>
        </is>
      </c>
    </row>
    <row r="7924">
      <c r="A7924">
        <f>HYPERLINK("https://www.ebi.ac.uk/ols/ontologies/uberon/terms?iri=http://purl.obolibrary.org/obo/UBERON_0010314","structure with developmental contribution from neural crest")</f>
        <v/>
      </c>
      <c r="B7924" t="inlineStr">
        <is>
          <t>&lt;http://purl.obolibrary.org/obo/UBERON_0010314&gt;</t>
        </is>
      </c>
      <c r="C7924" t="inlineStr">
        <is>
          <t>Laterolateral anterior visual area</t>
        </is>
      </c>
      <c r="D7924" t="inlineStr">
        <is>
          <t>&lt;http://purl.obolibrary.org/obo/MBA_480149230&gt;</t>
        </is>
      </c>
    </row>
    <row r="7925">
      <c r="A7925">
        <f>HYPERLINK("https://www.ebi.ac.uk/ols/ontologies/uberon/terms?iri=http://purl.obolibrary.org/obo/UBERON_0010314","structure with developmental contribution from neural crest")</f>
        <v/>
      </c>
      <c r="B7925" t="inlineStr">
        <is>
          <t>&lt;http://purl.obolibrary.org/obo/UBERON_0010314&gt;</t>
        </is>
      </c>
      <c r="C7925" t="inlineStr">
        <is>
          <t>Laterolateral anterior visual area, layer 1</t>
        </is>
      </c>
      <c r="D7925" t="inlineStr">
        <is>
          <t>&lt;http://purl.obolibrary.org/obo/MBA_480149234&gt;</t>
        </is>
      </c>
    </row>
    <row r="7926">
      <c r="A7926">
        <f>HYPERLINK("https://www.ebi.ac.uk/ols/ontologies/uberon/terms?iri=http://purl.obolibrary.org/obo/UBERON_0010314","structure with developmental contribution from neural crest")</f>
        <v/>
      </c>
      <c r="B7926" t="inlineStr">
        <is>
          <t>&lt;http://purl.obolibrary.org/obo/UBERON_0010314&gt;</t>
        </is>
      </c>
      <c r="C7926" t="inlineStr">
        <is>
          <t>Laterolateral anterior visual area, layer 2/3</t>
        </is>
      </c>
      <c r="D7926" t="inlineStr">
        <is>
          <t>&lt;http://purl.obolibrary.org/obo/MBA_480149238&gt;</t>
        </is>
      </c>
    </row>
    <row r="7927">
      <c r="A7927">
        <f>HYPERLINK("https://www.ebi.ac.uk/ols/ontologies/uberon/terms?iri=http://purl.obolibrary.org/obo/UBERON_0010314","structure with developmental contribution from neural crest")</f>
        <v/>
      </c>
      <c r="B7927" t="inlineStr">
        <is>
          <t>&lt;http://purl.obolibrary.org/obo/UBERON_0010314&gt;</t>
        </is>
      </c>
      <c r="C7927" t="inlineStr">
        <is>
          <t>Laterolateral anterior visual area, layer 4</t>
        </is>
      </c>
      <c r="D7927" t="inlineStr">
        <is>
          <t>&lt;http://purl.obolibrary.org/obo/MBA_480149242&gt;</t>
        </is>
      </c>
    </row>
    <row r="7928">
      <c r="A7928">
        <f>HYPERLINK("https://www.ebi.ac.uk/ols/ontologies/uberon/terms?iri=http://purl.obolibrary.org/obo/UBERON_0010314","structure with developmental contribution from neural crest")</f>
        <v/>
      </c>
      <c r="B7928" t="inlineStr">
        <is>
          <t>&lt;http://purl.obolibrary.org/obo/UBERON_0010314&gt;</t>
        </is>
      </c>
      <c r="C7928" t="inlineStr">
        <is>
          <t>Laterolateral anterior visual area,layer 5</t>
        </is>
      </c>
      <c r="D7928" t="inlineStr">
        <is>
          <t>&lt;http://purl.obolibrary.org/obo/MBA_480149246&gt;</t>
        </is>
      </c>
    </row>
    <row r="7929">
      <c r="A7929">
        <f>HYPERLINK("https://www.ebi.ac.uk/ols/ontologies/uberon/terms?iri=http://purl.obolibrary.org/obo/UBERON_0010314","structure with developmental contribution from neural crest")</f>
        <v/>
      </c>
      <c r="B7929" t="inlineStr">
        <is>
          <t>&lt;http://purl.obolibrary.org/obo/UBERON_0010314&gt;</t>
        </is>
      </c>
      <c r="C7929" t="inlineStr">
        <is>
          <t>Laterolateral anterior visual area, layer 6a</t>
        </is>
      </c>
      <c r="D7929" t="inlineStr">
        <is>
          <t>&lt;http://purl.obolibrary.org/obo/MBA_480149250&gt;</t>
        </is>
      </c>
    </row>
    <row r="7930">
      <c r="A7930">
        <f>HYPERLINK("https://www.ebi.ac.uk/ols/ontologies/uberon/terms?iri=http://purl.obolibrary.org/obo/UBERON_0010314","structure with developmental contribution from neural crest")</f>
        <v/>
      </c>
      <c r="B7930" t="inlineStr">
        <is>
          <t>&lt;http://purl.obolibrary.org/obo/UBERON_0010314&gt;</t>
        </is>
      </c>
      <c r="C7930" t="inlineStr">
        <is>
          <t>Laterolateral anterior visual area, layer 6b</t>
        </is>
      </c>
      <c r="D7930" t="inlineStr">
        <is>
          <t>&lt;http://purl.obolibrary.org/obo/MBA_480149254&gt;</t>
        </is>
      </c>
    </row>
    <row r="7931">
      <c r="A7931">
        <f>HYPERLINK("https://www.ebi.ac.uk/ols/ontologies/uberon/terms?iri=http://purl.obolibrary.org/obo/UBERON_0010314","structure with developmental contribution from neural crest")</f>
        <v/>
      </c>
      <c r="B7931" t="inlineStr">
        <is>
          <t>&lt;http://purl.obolibrary.org/obo/UBERON_0010314&gt;</t>
        </is>
      </c>
      <c r="C7931" t="inlineStr">
        <is>
          <t>Mediomedial anterior visual area</t>
        </is>
      </c>
      <c r="D7931" t="inlineStr">
        <is>
          <t>&lt;http://purl.obolibrary.org/obo/MBA_480149258&gt;</t>
        </is>
      </c>
    </row>
    <row r="7932">
      <c r="A7932">
        <f>HYPERLINK("https://www.ebi.ac.uk/ols/ontologies/uberon/terms?iri=http://purl.obolibrary.org/obo/UBERON_0010314","structure with developmental contribution from neural crest")</f>
        <v/>
      </c>
      <c r="B7932" t="inlineStr">
        <is>
          <t>&lt;http://purl.obolibrary.org/obo/UBERON_0010314&gt;</t>
        </is>
      </c>
      <c r="C7932" t="inlineStr">
        <is>
          <t>Mediomedial anterior visual area, layer 1</t>
        </is>
      </c>
      <c r="D7932" t="inlineStr">
        <is>
          <t>&lt;http://purl.obolibrary.org/obo/MBA_480149262&gt;</t>
        </is>
      </c>
    </row>
    <row r="7933">
      <c r="A7933">
        <f>HYPERLINK("https://www.ebi.ac.uk/ols/ontologies/uberon/terms?iri=http://purl.obolibrary.org/obo/UBERON_0010314","structure with developmental contribution from neural crest")</f>
        <v/>
      </c>
      <c r="B7933" t="inlineStr">
        <is>
          <t>&lt;http://purl.obolibrary.org/obo/UBERON_0010314&gt;</t>
        </is>
      </c>
      <c r="C7933" t="inlineStr">
        <is>
          <t>Mediomedial anterior visual area, layer 2/3</t>
        </is>
      </c>
      <c r="D7933" t="inlineStr">
        <is>
          <t>&lt;http://purl.obolibrary.org/obo/MBA_480149266&gt;</t>
        </is>
      </c>
    </row>
    <row r="7934">
      <c r="A7934">
        <f>HYPERLINK("https://www.ebi.ac.uk/ols/ontologies/uberon/terms?iri=http://purl.obolibrary.org/obo/UBERON_0010314","structure with developmental contribution from neural crest")</f>
        <v/>
      </c>
      <c r="B7934" t="inlineStr">
        <is>
          <t>&lt;http://purl.obolibrary.org/obo/UBERON_0010314&gt;</t>
        </is>
      </c>
      <c r="C7934" t="inlineStr">
        <is>
          <t>Mediomedial anterior visual area, layer 4</t>
        </is>
      </c>
      <c r="D7934" t="inlineStr">
        <is>
          <t>&lt;http://purl.obolibrary.org/obo/MBA_480149270&gt;</t>
        </is>
      </c>
    </row>
    <row r="7935">
      <c r="A7935">
        <f>HYPERLINK("https://www.ebi.ac.uk/ols/ontologies/uberon/terms?iri=http://purl.obolibrary.org/obo/UBERON_0010314","structure with developmental contribution from neural crest")</f>
        <v/>
      </c>
      <c r="B7935" t="inlineStr">
        <is>
          <t>&lt;http://purl.obolibrary.org/obo/UBERON_0010314&gt;</t>
        </is>
      </c>
      <c r="C7935" t="inlineStr">
        <is>
          <t>Mediomedial anterior visual area,layer 5</t>
        </is>
      </c>
      <c r="D7935" t="inlineStr">
        <is>
          <t>&lt;http://purl.obolibrary.org/obo/MBA_480149274&gt;</t>
        </is>
      </c>
    </row>
    <row r="7936">
      <c r="A7936">
        <f>HYPERLINK("https://www.ebi.ac.uk/ols/ontologies/uberon/terms?iri=http://purl.obolibrary.org/obo/UBERON_0010314","structure with developmental contribution from neural crest")</f>
        <v/>
      </c>
      <c r="B7936" t="inlineStr">
        <is>
          <t>&lt;http://purl.obolibrary.org/obo/UBERON_0010314&gt;</t>
        </is>
      </c>
      <c r="C7936" t="inlineStr">
        <is>
          <t>Mediomedial anterior visual area, layer 6a</t>
        </is>
      </c>
      <c r="D7936" t="inlineStr">
        <is>
          <t>&lt;http://purl.obolibrary.org/obo/MBA_480149278&gt;</t>
        </is>
      </c>
    </row>
    <row r="7937">
      <c r="A7937">
        <f>HYPERLINK("https://www.ebi.ac.uk/ols/ontologies/uberon/terms?iri=http://purl.obolibrary.org/obo/UBERON_0010314","structure with developmental contribution from neural crest")</f>
        <v/>
      </c>
      <c r="B7937" t="inlineStr">
        <is>
          <t>&lt;http://purl.obolibrary.org/obo/UBERON_0010314&gt;</t>
        </is>
      </c>
      <c r="C7937" t="inlineStr">
        <is>
          <t>Mediomedial anterior visual area, layer 6b</t>
        </is>
      </c>
      <c r="D7937" t="inlineStr">
        <is>
          <t>&lt;http://purl.obolibrary.org/obo/MBA_480149282&gt;</t>
        </is>
      </c>
    </row>
    <row r="7938">
      <c r="A7938">
        <f>HYPERLINK("https://www.ebi.ac.uk/ols/ontologies/uberon/terms?iri=http://purl.obolibrary.org/obo/UBERON_0010314","structure with developmental contribution from neural crest")</f>
        <v/>
      </c>
      <c r="B7938" t="inlineStr">
        <is>
          <t>&lt;http://purl.obolibrary.org/obo/UBERON_0010314&gt;</t>
        </is>
      </c>
      <c r="C7938" t="inlineStr">
        <is>
          <t>Mediomedial posterior visual area</t>
        </is>
      </c>
      <c r="D7938" t="inlineStr">
        <is>
          <t>&lt;http://purl.obolibrary.org/obo/MBA_480149286&gt;</t>
        </is>
      </c>
    </row>
    <row r="7939">
      <c r="A7939">
        <f>HYPERLINK("https://www.ebi.ac.uk/ols/ontologies/uberon/terms?iri=http://purl.obolibrary.org/obo/UBERON_0010314","structure with developmental contribution from neural crest")</f>
        <v/>
      </c>
      <c r="B7939" t="inlineStr">
        <is>
          <t>&lt;http://purl.obolibrary.org/obo/UBERON_0010314&gt;</t>
        </is>
      </c>
      <c r="C7939" t="inlineStr">
        <is>
          <t>Mediomedial posterior visual area, layer 1</t>
        </is>
      </c>
      <c r="D7939" t="inlineStr">
        <is>
          <t>&lt;http://purl.obolibrary.org/obo/MBA_480149290&gt;</t>
        </is>
      </c>
    </row>
    <row r="7940">
      <c r="A7940">
        <f>HYPERLINK("https://www.ebi.ac.uk/ols/ontologies/uberon/terms?iri=http://purl.obolibrary.org/obo/UBERON_0010314","structure with developmental contribution from neural crest")</f>
        <v/>
      </c>
      <c r="B7940" t="inlineStr">
        <is>
          <t>&lt;http://purl.obolibrary.org/obo/UBERON_0010314&gt;</t>
        </is>
      </c>
      <c r="C7940" t="inlineStr">
        <is>
          <t>Mediomedial posterior visual area, layer 2/3</t>
        </is>
      </c>
      <c r="D7940" t="inlineStr">
        <is>
          <t>&lt;http://purl.obolibrary.org/obo/MBA_480149294&gt;</t>
        </is>
      </c>
    </row>
    <row r="7941">
      <c r="A7941">
        <f>HYPERLINK("https://www.ebi.ac.uk/ols/ontologies/uberon/terms?iri=http://purl.obolibrary.org/obo/UBERON_0010314","structure with developmental contribution from neural crest")</f>
        <v/>
      </c>
      <c r="B7941" t="inlineStr">
        <is>
          <t>&lt;http://purl.obolibrary.org/obo/UBERON_0010314&gt;</t>
        </is>
      </c>
      <c r="C7941" t="inlineStr">
        <is>
          <t>Mediomedial posterior visual area, layer 4</t>
        </is>
      </c>
      <c r="D7941" t="inlineStr">
        <is>
          <t>&lt;http://purl.obolibrary.org/obo/MBA_480149298&gt;</t>
        </is>
      </c>
    </row>
    <row r="7942">
      <c r="A7942">
        <f>HYPERLINK("https://www.ebi.ac.uk/ols/ontologies/uberon/terms?iri=http://purl.obolibrary.org/obo/UBERON_0010314","structure with developmental contribution from neural crest")</f>
        <v/>
      </c>
      <c r="B7942" t="inlineStr">
        <is>
          <t>&lt;http://purl.obolibrary.org/obo/UBERON_0010314&gt;</t>
        </is>
      </c>
      <c r="C7942" t="inlineStr">
        <is>
          <t>Mediomedial posterior visual area,layer 5</t>
        </is>
      </c>
      <c r="D7942" t="inlineStr">
        <is>
          <t>&lt;http://purl.obolibrary.org/obo/MBA_480149302&gt;</t>
        </is>
      </c>
    </row>
    <row r="7943">
      <c r="A7943">
        <f>HYPERLINK("https://www.ebi.ac.uk/ols/ontologies/uberon/terms?iri=http://purl.obolibrary.org/obo/UBERON_0010314","structure with developmental contribution from neural crest")</f>
        <v/>
      </c>
      <c r="B7943" t="inlineStr">
        <is>
          <t>&lt;http://purl.obolibrary.org/obo/UBERON_0010314&gt;</t>
        </is>
      </c>
      <c r="C7943" t="inlineStr">
        <is>
          <t>Mediomedial posterior visual area, layer 6a</t>
        </is>
      </c>
      <c r="D7943" t="inlineStr">
        <is>
          <t>&lt;http://purl.obolibrary.org/obo/MBA_480149306&gt;</t>
        </is>
      </c>
    </row>
    <row r="7944">
      <c r="A7944">
        <f>HYPERLINK("https://www.ebi.ac.uk/ols/ontologies/uberon/terms?iri=http://purl.obolibrary.org/obo/UBERON_0010314","structure with developmental contribution from neural crest")</f>
        <v/>
      </c>
      <c r="B7944" t="inlineStr">
        <is>
          <t>&lt;http://purl.obolibrary.org/obo/UBERON_0010314&gt;</t>
        </is>
      </c>
      <c r="C7944" t="inlineStr">
        <is>
          <t>Mediomedial posterior visual area, layer 6b</t>
        </is>
      </c>
      <c r="D7944" t="inlineStr">
        <is>
          <t>&lt;http://purl.obolibrary.org/obo/MBA_480149310&gt;</t>
        </is>
      </c>
    </row>
    <row r="7945">
      <c r="A7945">
        <f>HYPERLINK("https://www.ebi.ac.uk/ols/ontologies/uberon/terms?iri=http://purl.obolibrary.org/obo/UBERON_0010314","structure with developmental contribution from neural crest")</f>
        <v/>
      </c>
      <c r="B7945" t="inlineStr">
        <is>
          <t>&lt;http://purl.obolibrary.org/obo/UBERON_0010314&gt;</t>
        </is>
      </c>
      <c r="C7945" t="inlineStr">
        <is>
          <t>Medial visual area</t>
        </is>
      </c>
      <c r="D7945" t="inlineStr">
        <is>
          <t>&lt;http://purl.obolibrary.org/obo/MBA_480149314&gt;</t>
        </is>
      </c>
    </row>
    <row r="7946">
      <c r="A7946">
        <f>HYPERLINK("https://www.ebi.ac.uk/ols/ontologies/uberon/terms?iri=http://purl.obolibrary.org/obo/UBERON_0010314","structure with developmental contribution from neural crest")</f>
        <v/>
      </c>
      <c r="B7946" t="inlineStr">
        <is>
          <t>&lt;http://purl.obolibrary.org/obo/UBERON_0010314&gt;</t>
        </is>
      </c>
      <c r="C7946" t="inlineStr">
        <is>
          <t>Medial visual area, layer 1</t>
        </is>
      </c>
      <c r="D7946" t="inlineStr">
        <is>
          <t>&lt;http://purl.obolibrary.org/obo/MBA_480149318&gt;</t>
        </is>
      </c>
    </row>
    <row r="7947">
      <c r="A7947">
        <f>HYPERLINK("https://www.ebi.ac.uk/ols/ontologies/uberon/terms?iri=http://purl.obolibrary.org/obo/UBERON_0010314","structure with developmental contribution from neural crest")</f>
        <v/>
      </c>
      <c r="B7947" t="inlineStr">
        <is>
          <t>&lt;http://purl.obolibrary.org/obo/UBERON_0010314&gt;</t>
        </is>
      </c>
      <c r="C7947" t="inlineStr">
        <is>
          <t>Medial visual area, layer 2/3</t>
        </is>
      </c>
      <c r="D7947" t="inlineStr">
        <is>
          <t>&lt;http://purl.obolibrary.org/obo/MBA_480149322&gt;</t>
        </is>
      </c>
    </row>
    <row r="7948">
      <c r="A7948">
        <f>HYPERLINK("https://www.ebi.ac.uk/ols/ontologies/uberon/terms?iri=http://purl.obolibrary.org/obo/UBERON_0010314","structure with developmental contribution from neural crest")</f>
        <v/>
      </c>
      <c r="B7948" t="inlineStr">
        <is>
          <t>&lt;http://purl.obolibrary.org/obo/UBERON_0010314&gt;</t>
        </is>
      </c>
      <c r="C7948" t="inlineStr">
        <is>
          <t>Medial visual area, layer 4</t>
        </is>
      </c>
      <c r="D7948" t="inlineStr">
        <is>
          <t>&lt;http://purl.obolibrary.org/obo/MBA_480149326&gt;</t>
        </is>
      </c>
    </row>
    <row r="7949">
      <c r="A7949">
        <f>HYPERLINK("https://www.ebi.ac.uk/ols/ontologies/uberon/terms?iri=http://purl.obolibrary.org/obo/UBERON_0010314","structure with developmental contribution from neural crest")</f>
        <v/>
      </c>
      <c r="B7949" t="inlineStr">
        <is>
          <t>&lt;http://purl.obolibrary.org/obo/UBERON_0010314&gt;</t>
        </is>
      </c>
      <c r="C7949" t="inlineStr">
        <is>
          <t>Medial visual area,layer 5</t>
        </is>
      </c>
      <c r="D7949" t="inlineStr">
        <is>
          <t>&lt;http://purl.obolibrary.org/obo/MBA_480149330&gt;</t>
        </is>
      </c>
    </row>
    <row r="7950">
      <c r="A7950">
        <f>HYPERLINK("https://www.ebi.ac.uk/ols/ontologies/uberon/terms?iri=http://purl.obolibrary.org/obo/UBERON_0010314","structure with developmental contribution from neural crest")</f>
        <v/>
      </c>
      <c r="B7950" t="inlineStr">
        <is>
          <t>&lt;http://purl.obolibrary.org/obo/UBERON_0010314&gt;</t>
        </is>
      </c>
      <c r="C7950" t="inlineStr">
        <is>
          <t>Medial visual area, layer 6a</t>
        </is>
      </c>
      <c r="D7950" t="inlineStr">
        <is>
          <t>&lt;http://purl.obolibrary.org/obo/MBA_480149334&gt;</t>
        </is>
      </c>
    </row>
    <row r="7951">
      <c r="A7951">
        <f>HYPERLINK("https://www.ebi.ac.uk/ols/ontologies/uberon/terms?iri=http://purl.obolibrary.org/obo/UBERON_0010314","structure with developmental contribution from neural crest")</f>
        <v/>
      </c>
      <c r="B7951" t="inlineStr">
        <is>
          <t>&lt;http://purl.obolibrary.org/obo/UBERON_0010314&gt;</t>
        </is>
      </c>
      <c r="C7951" t="inlineStr">
        <is>
          <t>Medial visual area, layer 6b</t>
        </is>
      </c>
      <c r="D7951" t="inlineStr">
        <is>
          <t>&lt;http://purl.obolibrary.org/obo/MBA_480149338&gt;</t>
        </is>
      </c>
    </row>
    <row r="7952">
      <c r="A7952">
        <f>HYPERLINK("https://www.ebi.ac.uk/ols/ontologies/uberon/terms?iri=http://purl.obolibrary.org/obo/UBERON_0010314","structure with developmental contribution from neural crest")</f>
        <v/>
      </c>
      <c r="B7952" t="inlineStr">
        <is>
          <t>&lt;http://purl.obolibrary.org/obo/UBERON_0010314&gt;</t>
        </is>
      </c>
      <c r="C7952" t="inlineStr">
        <is>
          <t>Islands of Calleja</t>
        </is>
      </c>
      <c r="D7952" t="inlineStr">
        <is>
          <t>&lt;http://purl.obolibrary.org/obo/MBA_481&gt;</t>
        </is>
      </c>
    </row>
    <row r="7953">
      <c r="A7953">
        <f>HYPERLINK("https://www.ebi.ac.uk/ols/ontologies/uberon/terms?iri=http://purl.obolibrary.org/obo/UBERON_0010314","structure with developmental contribution from neural crest")</f>
        <v/>
      </c>
      <c r="B7953" t="inlineStr">
        <is>
          <t>&lt;http://purl.obolibrary.org/obo/UBERON_0010314&gt;</t>
        </is>
      </c>
      <c r="C7953" t="inlineStr">
        <is>
          <t>brachium of the inferior colliculus</t>
        </is>
      </c>
      <c r="D7953" t="inlineStr">
        <is>
          <t>&lt;http://purl.obolibrary.org/obo/MBA_482&gt;</t>
        </is>
      </c>
    </row>
    <row r="7954">
      <c r="A7954">
        <f>HYPERLINK("https://www.ebi.ac.uk/ols/ontologies/uberon/terms?iri=http://purl.obolibrary.org/obo/UBERON_0010314","structure with developmental contribution from neural crest")</f>
        <v/>
      </c>
      <c r="B7954" t="inlineStr">
        <is>
          <t>&lt;http://purl.obolibrary.org/obo/UBERON_0010314&gt;</t>
        </is>
      </c>
      <c r="C7954" t="inlineStr">
        <is>
          <t>Orbital area, medial part, layer 1</t>
        </is>
      </c>
      <c r="D7954" t="inlineStr">
        <is>
          <t>&lt;http://purl.obolibrary.org/obo/MBA_484&gt;</t>
        </is>
      </c>
    </row>
    <row r="7955">
      <c r="A7955">
        <f>HYPERLINK("https://www.ebi.ac.uk/ols/ontologies/uberon/terms?iri=http://purl.obolibrary.org/obo/UBERON_0010314","structure with developmental contribution from neural crest")</f>
        <v/>
      </c>
      <c r="B7955" t="inlineStr">
        <is>
          <t>&lt;http://purl.obolibrary.org/obo/UBERON_0010314&gt;</t>
        </is>
      </c>
      <c r="C7955" t="inlineStr">
        <is>
          <t>Prosubiculum</t>
        </is>
      </c>
      <c r="D7955" t="inlineStr">
        <is>
          <t>&lt;http://purl.obolibrary.org/obo/MBA_484682470&gt;</t>
        </is>
      </c>
    </row>
    <row r="7956">
      <c r="A7956">
        <f>HYPERLINK("https://www.ebi.ac.uk/ols/ontologies/uberon/terms?iri=http://purl.obolibrary.org/obo/UBERON_0010314","structure with developmental contribution from neural crest")</f>
        <v/>
      </c>
      <c r="B7956" t="inlineStr">
        <is>
          <t>&lt;http://purl.obolibrary.org/obo/UBERON_0010314&gt;</t>
        </is>
      </c>
      <c r="C7956" t="inlineStr">
        <is>
          <t>Prosubiculum, dorsal part</t>
        </is>
      </c>
      <c r="D7956" t="inlineStr">
        <is>
          <t>&lt;http://purl.obolibrary.org/obo/MBA_484682475&gt;</t>
        </is>
      </c>
    </row>
    <row r="7957">
      <c r="A7957">
        <f>HYPERLINK("https://www.ebi.ac.uk/ols/ontologies/uberon/terms?iri=http://purl.obolibrary.org/obo/UBERON_0010314","structure with developmental contribution from neural crest")</f>
        <v/>
      </c>
      <c r="B7957" t="inlineStr">
        <is>
          <t>&lt;http://purl.obolibrary.org/obo/UBERON_0010314&gt;</t>
        </is>
      </c>
      <c r="C7957" t="inlineStr">
        <is>
          <t>Prosubiculum, dorsal part, molecular layer</t>
        </is>
      </c>
      <c r="D7957" t="inlineStr">
        <is>
          <t>&lt;http://purl.obolibrary.org/obo/MBA_484682479&gt;</t>
        </is>
      </c>
    </row>
    <row r="7958">
      <c r="A7958">
        <f>HYPERLINK("https://www.ebi.ac.uk/ols/ontologies/uberon/terms?iri=http://purl.obolibrary.org/obo/UBERON_0010314","structure with developmental contribution from neural crest")</f>
        <v/>
      </c>
      <c r="B7958" t="inlineStr">
        <is>
          <t>&lt;http://purl.obolibrary.org/obo/UBERON_0010314&gt;</t>
        </is>
      </c>
      <c r="C7958" t="inlineStr">
        <is>
          <t>Prosubiculum, dorsal part, pyramidal layer</t>
        </is>
      </c>
      <c r="D7958" t="inlineStr">
        <is>
          <t>&lt;http://purl.obolibrary.org/obo/MBA_484682483&gt;</t>
        </is>
      </c>
    </row>
    <row r="7959">
      <c r="A7959">
        <f>HYPERLINK("https://www.ebi.ac.uk/ols/ontologies/uberon/terms?iri=http://purl.obolibrary.org/obo/UBERON_0010314","structure with developmental contribution from neural crest")</f>
        <v/>
      </c>
      <c r="B7959" t="inlineStr">
        <is>
          <t>&lt;http://purl.obolibrary.org/obo/UBERON_0010314&gt;</t>
        </is>
      </c>
      <c r="C7959" t="inlineStr">
        <is>
          <t>Prosubiculum, dorsal part, stratum radiatum</t>
        </is>
      </c>
      <c r="D7959" t="inlineStr">
        <is>
          <t>&lt;http://purl.obolibrary.org/obo/MBA_484682487&gt;</t>
        </is>
      </c>
    </row>
    <row r="7960">
      <c r="A7960">
        <f>HYPERLINK("https://www.ebi.ac.uk/ols/ontologies/uberon/terms?iri=http://purl.obolibrary.org/obo/UBERON_0010314","structure with developmental contribution from neural crest")</f>
        <v/>
      </c>
      <c r="B7960" t="inlineStr">
        <is>
          <t>&lt;http://purl.obolibrary.org/obo/UBERON_0010314&gt;</t>
        </is>
      </c>
      <c r="C7960" t="inlineStr">
        <is>
          <t>Prosubiculum, ventral part</t>
        </is>
      </c>
      <c r="D7960" t="inlineStr">
        <is>
          <t>&lt;http://purl.obolibrary.org/obo/MBA_484682492&gt;</t>
        </is>
      </c>
    </row>
    <row r="7961">
      <c r="A7961">
        <f>HYPERLINK("https://www.ebi.ac.uk/ols/ontologies/uberon/terms?iri=http://purl.obolibrary.org/obo/UBERON_0010314","structure with developmental contribution from neural crest")</f>
        <v/>
      </c>
      <c r="B7961" t="inlineStr">
        <is>
          <t>&lt;http://purl.obolibrary.org/obo/UBERON_0010314&gt;</t>
        </is>
      </c>
      <c r="C7961" t="inlineStr">
        <is>
          <t>Prosubiculum, ventral part, molecular layer</t>
        </is>
      </c>
      <c r="D7961" t="inlineStr">
        <is>
          <t>&lt;http://purl.obolibrary.org/obo/MBA_484682496&gt;</t>
        </is>
      </c>
    </row>
    <row r="7962">
      <c r="A7962">
        <f>HYPERLINK("https://www.ebi.ac.uk/ols/ontologies/uberon/terms?iri=http://purl.obolibrary.org/obo/UBERON_0010314","structure with developmental contribution from neural crest")</f>
        <v/>
      </c>
      <c r="B7962" t="inlineStr">
        <is>
          <t>&lt;http://purl.obolibrary.org/obo/UBERON_0010314&gt;</t>
        </is>
      </c>
      <c r="C7962" t="inlineStr">
        <is>
          <t>Prosubiculum, ventral part, pyramidal layer</t>
        </is>
      </c>
      <c r="D7962" t="inlineStr">
        <is>
          <t>&lt;http://purl.obolibrary.org/obo/MBA_484682500&gt;</t>
        </is>
      </c>
    </row>
    <row r="7963">
      <c r="A7963">
        <f>HYPERLINK("https://www.ebi.ac.uk/ols/ontologies/uberon/terms?iri=http://purl.obolibrary.org/obo/UBERON_0010314","structure with developmental contribution from neural crest")</f>
        <v/>
      </c>
      <c r="B7963" t="inlineStr">
        <is>
          <t>&lt;http://purl.obolibrary.org/obo/UBERON_0010314&gt;</t>
        </is>
      </c>
      <c r="C7963" t="inlineStr">
        <is>
          <t>Prosubiculum, ventral part, stratum radiatum</t>
        </is>
      </c>
      <c r="D7963" t="inlineStr">
        <is>
          <t>&lt;http://purl.obolibrary.org/obo/MBA_484682504&gt;</t>
        </is>
      </c>
    </row>
    <row r="7964">
      <c r="A7964">
        <f>HYPERLINK("https://www.ebi.ac.uk/ols/ontologies/uberon/terms?iri=http://purl.obolibrary.org/obo/UBERON_0010314","structure with developmental contribution from neural crest")</f>
        <v/>
      </c>
      <c r="B7964" t="inlineStr">
        <is>
          <t>&lt;http://purl.obolibrary.org/obo/UBERON_0010314&gt;</t>
        </is>
      </c>
      <c r="C7964" t="inlineStr">
        <is>
          <t>Area prostriata</t>
        </is>
      </c>
      <c r="D7964" t="inlineStr">
        <is>
          <t>&lt;http://purl.obolibrary.org/obo/MBA_484682508&gt;</t>
        </is>
      </c>
    </row>
    <row r="7965">
      <c r="A7965">
        <f>HYPERLINK("https://www.ebi.ac.uk/ols/ontologies/uberon/terms?iri=http://purl.obolibrary.org/obo/UBERON_0010314","structure with developmental contribution from neural crest")</f>
        <v/>
      </c>
      <c r="B7965" t="inlineStr">
        <is>
          <t>&lt;http://purl.obolibrary.org/obo/UBERON_0010314&gt;</t>
        </is>
      </c>
      <c r="C7965" t="inlineStr">
        <is>
          <t>corpus callosum, body</t>
        </is>
      </c>
      <c r="D7965" t="inlineStr">
        <is>
          <t>&lt;http://purl.obolibrary.org/obo/MBA_484682516&gt;</t>
        </is>
      </c>
    </row>
    <row r="7966">
      <c r="A7966">
        <f>HYPERLINK("https://www.ebi.ac.uk/ols/ontologies/uberon/terms?iri=http://purl.obolibrary.org/obo/UBERON_0010314","structure with developmental contribution from neural crest")</f>
        <v/>
      </c>
      <c r="B7966" t="inlineStr">
        <is>
          <t>&lt;http://purl.obolibrary.org/obo/UBERON_0010314&gt;</t>
        </is>
      </c>
      <c r="C7966" t="inlineStr">
        <is>
          <t>commissural branch of stria terminalis</t>
        </is>
      </c>
      <c r="D7966" t="inlineStr">
        <is>
          <t>&lt;http://purl.obolibrary.org/obo/MBA_484682528&gt;</t>
        </is>
      </c>
    </row>
    <row r="7967">
      <c r="A7967">
        <f>HYPERLINK("https://www.ebi.ac.uk/ols/ontologies/uberon/terms?iri=http://purl.obolibrary.org/obo/UBERON_0010314","structure with developmental contribution from neural crest")</f>
        <v/>
      </c>
      <c r="B7967" t="inlineStr">
        <is>
          <t>&lt;http://purl.obolibrary.org/obo/UBERON_0010314&gt;</t>
        </is>
      </c>
      <c r="C7967" t="inlineStr">
        <is>
          <t>Striatum dorsal region</t>
        </is>
      </c>
      <c r="D7967" t="inlineStr">
        <is>
          <t>&lt;http://purl.obolibrary.org/obo/MBA_485&gt;</t>
        </is>
      </c>
    </row>
    <row r="7968">
      <c r="A7968">
        <f>HYPERLINK("https://www.ebi.ac.uk/ols/ontologies/uberon/terms?iri=http://purl.obolibrary.org/obo/UBERON_0010314","structure with developmental contribution from neural crest")</f>
        <v/>
      </c>
      <c r="B7968" t="inlineStr">
        <is>
          <t>&lt;http://purl.obolibrary.org/obo/UBERON_0010314&gt;</t>
        </is>
      </c>
      <c r="C7968" t="inlineStr">
        <is>
          <t>Field CA3, stratum oriens</t>
        </is>
      </c>
      <c r="D7968" t="inlineStr">
        <is>
          <t>&lt;http://purl.obolibrary.org/obo/MBA_486&gt;</t>
        </is>
      </c>
    </row>
    <row r="7969">
      <c r="A7969">
        <f>HYPERLINK("https://www.ebi.ac.uk/ols/ontologies/uberon/terms?iri=http://purl.obolibrary.org/obo/UBERON_0010314","structure with developmental contribution from neural crest")</f>
        <v/>
      </c>
      <c r="B7969" t="inlineStr">
        <is>
          <t>&lt;http://purl.obolibrary.org/obo/UBERON_0010314&gt;</t>
        </is>
      </c>
      <c r="C7969" t="inlineStr">
        <is>
          <t>Medial amygdalar nucleus, posterodorsal part, sublayer c</t>
        </is>
      </c>
      <c r="D7969" t="inlineStr">
        <is>
          <t>&lt;http://purl.obolibrary.org/obo/MBA_487&gt;</t>
        </is>
      </c>
    </row>
    <row r="7970">
      <c r="A7970">
        <f>HYPERLINK("https://www.ebi.ac.uk/ols/ontologies/uberon/terms?iri=http://purl.obolibrary.org/obo/UBERON_0010314","structure with developmental contribution from neural crest")</f>
        <v/>
      </c>
      <c r="B7970" t="inlineStr">
        <is>
          <t>&lt;http://purl.obolibrary.org/obo/UBERON_0010314&gt;</t>
        </is>
      </c>
      <c r="C7970" t="inlineStr">
        <is>
          <t>Orbital area, lateral part, layer 6b</t>
        </is>
      </c>
      <c r="D7970" t="inlineStr">
        <is>
          <t>&lt;http://purl.obolibrary.org/obo/MBA_488&gt;</t>
        </is>
      </c>
    </row>
    <row r="7971">
      <c r="A7971">
        <f>HYPERLINK("https://www.ebi.ac.uk/ols/ontologies/uberon/terms?iri=http://purl.obolibrary.org/obo/UBERON_0010314","structure with developmental contribution from neural crest")</f>
        <v/>
      </c>
      <c r="B7971" t="inlineStr">
        <is>
          <t>&lt;http://purl.obolibrary.org/obo/UBERON_0010314&gt;</t>
        </is>
      </c>
      <c r="C7971" t="inlineStr">
        <is>
          <t>bulbocerebellar tract</t>
        </is>
      </c>
      <c r="D7971" t="inlineStr">
        <is>
          <t>&lt;http://purl.obolibrary.org/obo/MBA_490&gt;</t>
        </is>
      </c>
    </row>
    <row r="7972">
      <c r="A7972">
        <f>HYPERLINK("https://www.ebi.ac.uk/ols/ontologies/uberon/terms?iri=http://purl.obolibrary.org/obo/UBERON_0010314","structure with developmental contribution from neural crest")</f>
        <v/>
      </c>
      <c r="B7972" t="inlineStr">
        <is>
          <t>&lt;http://purl.obolibrary.org/obo/UBERON_0010314&gt;</t>
        </is>
      </c>
      <c r="C7972" t="inlineStr">
        <is>
          <t>Orbital area, layer 2/3</t>
        </is>
      </c>
      <c r="D7972" t="inlineStr">
        <is>
          <t>&lt;http://purl.obolibrary.org/obo/MBA_492&gt;</t>
        </is>
      </c>
    </row>
    <row r="7973">
      <c r="A7973">
        <f>HYPERLINK("https://www.ebi.ac.uk/ols/ontologies/uberon/terms?iri=http://purl.obolibrary.org/obo/UBERON_0010314","structure with developmental contribution from neural crest")</f>
        <v/>
      </c>
      <c r="B7973" t="inlineStr">
        <is>
          <t>&lt;http://purl.obolibrary.org/obo/UBERON_0010314&gt;</t>
        </is>
      </c>
      <c r="C7973" t="inlineStr">
        <is>
          <t>Striatum ventral region</t>
        </is>
      </c>
      <c r="D7973" t="inlineStr">
        <is>
          <t>&lt;http://purl.obolibrary.org/obo/MBA_493&gt;</t>
        </is>
      </c>
    </row>
    <row r="7974">
      <c r="A7974">
        <f>HYPERLINK("https://www.ebi.ac.uk/ols/ontologies/uberon/terms?iri=http://purl.obolibrary.org/obo/UBERON_0010314","structure with developmental contribution from neural crest")</f>
        <v/>
      </c>
      <c r="B7974" t="inlineStr">
        <is>
          <t>&lt;http://purl.obolibrary.org/obo/UBERON_0010314&gt;</t>
        </is>
      </c>
      <c r="C7974" t="inlineStr">
        <is>
          <t>Field CA3, pyramidal layer</t>
        </is>
      </c>
      <c r="D7974" t="inlineStr">
        <is>
          <t>&lt;http://purl.obolibrary.org/obo/MBA_495&gt;</t>
        </is>
      </c>
    </row>
    <row r="7975">
      <c r="A7975">
        <f>HYPERLINK("https://www.ebi.ac.uk/ols/ontologies/uberon/terms?iri=http://purl.obolibrary.org/obo/UBERON_0010314","structure with developmental contribution from neural crest")</f>
        <v/>
      </c>
      <c r="B7975" t="inlineStr">
        <is>
          <t>&lt;http://purl.obolibrary.org/obo/UBERON_0010314&gt;</t>
        </is>
      </c>
      <c r="C7975" t="inlineStr">
        <is>
          <t>Dorsal peduncular area, layer 1</t>
        </is>
      </c>
      <c r="D7975" t="inlineStr">
        <is>
          <t>&lt;http://purl.obolibrary.org/obo/MBA_496&gt;</t>
        </is>
      </c>
    </row>
    <row r="7976">
      <c r="A7976">
        <f>HYPERLINK("https://www.ebi.ac.uk/ols/ontologies/uberon/terms?iri=http://purl.obolibrary.org/obo/UBERON_0010314","structure with developmental contribution from neural crest")</f>
        <v/>
      </c>
      <c r="B7976" t="inlineStr">
        <is>
          <t>&lt;http://purl.obolibrary.org/obo/UBERON_0010314&gt;</t>
        </is>
      </c>
      <c r="C7976" t="inlineStr">
        <is>
          <t>Visual areas, layer 6b</t>
        </is>
      </c>
      <c r="D7976" t="inlineStr">
        <is>
          <t>&lt;http://purl.obolibrary.org/obo/MBA_497&gt;</t>
        </is>
      </c>
    </row>
    <row r="7977">
      <c r="A7977">
        <f>HYPERLINK("https://www.ebi.ac.uk/ols/ontologies/uberon/terms?iri=http://purl.obolibrary.org/obo/UBERON_0010314","structure with developmental contribution from neural crest")</f>
        <v/>
      </c>
      <c r="B7977" t="inlineStr">
        <is>
          <t>&lt;http://purl.obolibrary.org/obo/UBERON_0010314&gt;</t>
        </is>
      </c>
      <c r="C7977" t="inlineStr">
        <is>
          <t>Bed nuclei of the stria terminalis, anterior division, anteromedial area</t>
        </is>
      </c>
      <c r="D7977" t="inlineStr">
        <is>
          <t>&lt;http://purl.obolibrary.org/obo/MBA_498&gt;</t>
        </is>
      </c>
    </row>
    <row r="7978">
      <c r="A7978">
        <f>HYPERLINK("https://www.ebi.ac.uk/ols/ontologies/uberon/terms?iri=http://purl.obolibrary.org/obo/UBERON_0010314","structure with developmental contribution from neural crest")</f>
        <v/>
      </c>
      <c r="B7978" t="inlineStr">
        <is>
          <t>&lt;http://purl.obolibrary.org/obo/UBERON_0010314&gt;</t>
        </is>
      </c>
      <c r="C7978" t="inlineStr">
        <is>
          <t>cuneocerebellar tract</t>
        </is>
      </c>
      <c r="D7978" t="inlineStr">
        <is>
          <t>&lt;http://purl.obolibrary.org/obo/MBA_499&gt;</t>
        </is>
      </c>
    </row>
    <row r="7979">
      <c r="A7979">
        <f>HYPERLINK("https://www.ebi.ac.uk/ols/ontologies/uberon/terms?iri=http://purl.obolibrary.org/obo/UBERON_0010314","structure with developmental contribution from neural crest")</f>
        <v/>
      </c>
      <c r="B7979" t="inlineStr">
        <is>
          <t>&lt;http://purl.obolibrary.org/obo/UBERON_0010314&gt;</t>
        </is>
      </c>
      <c r="C7979" t="inlineStr">
        <is>
          <t>Somatomotor areas</t>
        </is>
      </c>
      <c r="D7979" t="inlineStr">
        <is>
          <t>&lt;http://purl.obolibrary.org/obo/MBA_500&gt;</t>
        </is>
      </c>
    </row>
    <row r="7980">
      <c r="A7980">
        <f>HYPERLINK("https://www.ebi.ac.uk/ols/ontologies/uberon/terms?iri=http://purl.obolibrary.org/obo/UBERON_0010314","structure with developmental contribution from neural crest")</f>
        <v/>
      </c>
      <c r="B7980" t="inlineStr">
        <is>
          <t>&lt;http://purl.obolibrary.org/obo/UBERON_0010314&gt;</t>
        </is>
      </c>
      <c r="C7980" t="inlineStr">
        <is>
          <t>Field CA3, stratum radiatum</t>
        </is>
      </c>
      <c r="D7980" t="inlineStr">
        <is>
          <t>&lt;http://purl.obolibrary.org/obo/MBA_504&gt;</t>
        </is>
      </c>
    </row>
    <row r="7981">
      <c r="A7981">
        <f>HYPERLINK("https://www.ebi.ac.uk/ols/ontologies/uberon/terms?iri=http://purl.obolibrary.org/obo/UBERON_0010314","structure with developmental contribution from neural crest")</f>
        <v/>
      </c>
      <c r="B7981" t="inlineStr">
        <is>
          <t>&lt;http://purl.obolibrary.org/obo/UBERON_0010314&gt;</t>
        </is>
      </c>
      <c r="C7981" t="inlineStr">
        <is>
          <t>Bed nuclei of the stria terminalis, anterior division, dorsomedial nucleus</t>
        </is>
      </c>
      <c r="D7981" t="inlineStr">
        <is>
          <t>&lt;http://purl.obolibrary.org/obo/MBA_505&gt;</t>
        </is>
      </c>
    </row>
    <row r="7982">
      <c r="A7982">
        <f>HYPERLINK("https://www.ebi.ac.uk/ols/ontologies/uberon/terms?iri=http://purl.obolibrary.org/obo/UBERON_0010314","structure with developmental contribution from neural crest")</f>
        <v/>
      </c>
      <c r="B7982" t="inlineStr">
        <is>
          <t>&lt;http://purl.obolibrary.org/obo/UBERON_0010314&gt;</t>
        </is>
      </c>
      <c r="C7982" t="inlineStr">
        <is>
          <t>dorsal acoustic stria</t>
        </is>
      </c>
      <c r="D7982" t="inlineStr">
        <is>
          <t>&lt;http://purl.obolibrary.org/obo/MBA_506&gt;</t>
        </is>
      </c>
    </row>
    <row r="7983">
      <c r="A7983">
        <f>HYPERLINK("https://www.ebi.ac.uk/ols/ontologies/uberon/terms?iri=http://purl.obolibrary.org/obo/UBERON_0010314","structure with developmental contribution from neural crest")</f>
        <v/>
      </c>
      <c r="B7983" t="inlineStr">
        <is>
          <t>&lt;http://purl.obolibrary.org/obo/UBERON_0010314&gt;</t>
        </is>
      </c>
      <c r="C7983" t="inlineStr">
        <is>
          <t>Entorhinal area, medial part, dorsal zone, layer 2b</t>
        </is>
      </c>
      <c r="D7983" t="inlineStr">
        <is>
          <t>&lt;http://purl.obolibrary.org/obo/MBA_508&gt;</t>
        </is>
      </c>
    </row>
    <row r="7984">
      <c r="A7984">
        <f>HYPERLINK("https://www.ebi.ac.uk/ols/ontologies/uberon/terms?iri=http://purl.obolibrary.org/obo/UBERON_0010314","structure with developmental contribution from neural crest")</f>
        <v/>
      </c>
      <c r="B7984" t="inlineStr">
        <is>
          <t>&lt;http://purl.obolibrary.org/obo/UBERON_0010314&gt;</t>
        </is>
      </c>
      <c r="C7984" t="inlineStr">
        <is>
          <t>Subiculum, dorsal part</t>
        </is>
      </c>
      <c r="D7984" t="inlineStr">
        <is>
          <t>&lt;http://purl.obolibrary.org/obo/MBA_509&gt;</t>
        </is>
      </c>
    </row>
    <row r="7985">
      <c r="A7985">
        <f>HYPERLINK("https://www.ebi.ac.uk/ols/ontologies/uberon/terms?iri=http://purl.obolibrary.org/obo/UBERON_0010314","structure with developmental contribution from neural crest")</f>
        <v/>
      </c>
      <c r="B7985" t="inlineStr">
        <is>
          <t>&lt;http://purl.obolibrary.org/obo/UBERON_0010314&gt;</t>
        </is>
      </c>
      <c r="C7985" t="inlineStr">
        <is>
          <t>Primary somatosensory area, lower limb, layer 6b</t>
        </is>
      </c>
      <c r="D7985" t="inlineStr">
        <is>
          <t>&lt;http://purl.obolibrary.org/obo/MBA_510&gt;</t>
        </is>
      </c>
    </row>
    <row r="7986">
      <c r="A7986">
        <f>HYPERLINK("https://www.ebi.ac.uk/ols/ontologies/uberon/terms?iri=http://purl.obolibrary.org/obo/UBERON_0010314","structure with developmental contribution from neural crest")</f>
        <v/>
      </c>
      <c r="B7986" t="inlineStr">
        <is>
          <t>&lt;http://purl.obolibrary.org/obo/UBERON_0010314&gt;</t>
        </is>
      </c>
      <c r="C7986" t="inlineStr">
        <is>
          <t>Bed nuclei of the stria terminalis, anterior division, fusiform nucleus</t>
        </is>
      </c>
      <c r="D7986" t="inlineStr">
        <is>
          <t>&lt;http://purl.obolibrary.org/obo/MBA_513&gt;</t>
        </is>
      </c>
    </row>
    <row r="7987">
      <c r="A7987">
        <f>HYPERLINK("https://www.ebi.ac.uk/ols/ontologies/uberon/terms?iri=http://purl.obolibrary.org/obo/UBERON_0010314","structure with developmental contribution from neural crest")</f>
        <v/>
      </c>
      <c r="B7987" t="inlineStr">
        <is>
          <t>&lt;http://purl.obolibrary.org/obo/UBERON_0010314&gt;</t>
        </is>
      </c>
      <c r="C7987" t="inlineStr">
        <is>
          <t>Orbital area, layer 6b</t>
        </is>
      </c>
      <c r="D7987" t="inlineStr">
        <is>
          <t>&lt;http://purl.obolibrary.org/obo/MBA_516&gt;</t>
        </is>
      </c>
    </row>
    <row r="7988">
      <c r="A7988">
        <f>HYPERLINK("https://www.ebi.ac.uk/ols/ontologies/uberon/terms?iri=http://purl.obolibrary.org/obo/UBERON_0010314","structure with developmental contribution from neural crest")</f>
        <v/>
      </c>
      <c r="B7988" t="inlineStr">
        <is>
          <t>&lt;http://purl.obolibrary.org/obo/UBERON_0010314&gt;</t>
        </is>
      </c>
      <c r="C7988" t="inlineStr">
        <is>
          <t>Postpiriform transition area, layers 1-3</t>
        </is>
      </c>
      <c r="D7988" t="inlineStr">
        <is>
          <t>&lt;http://purl.obolibrary.org/obo/MBA_517&gt;</t>
        </is>
      </c>
    </row>
    <row r="7989">
      <c r="A7989">
        <f>HYPERLINK("https://www.ebi.ac.uk/ols/ontologies/uberon/terms?iri=http://purl.obolibrary.org/obo/UBERON_0010314","structure with developmental contribution from neural crest")</f>
        <v/>
      </c>
      <c r="B7989" t="inlineStr">
        <is>
          <t>&lt;http://purl.obolibrary.org/obo/UBERON_0010314&gt;</t>
        </is>
      </c>
      <c r="C7989" t="inlineStr">
        <is>
          <t>Subiculum, ventral part</t>
        </is>
      </c>
      <c r="D7989" t="inlineStr">
        <is>
          <t>&lt;http://purl.obolibrary.org/obo/MBA_518&gt;</t>
        </is>
      </c>
    </row>
    <row r="7990">
      <c r="A7990">
        <f>HYPERLINK("https://www.ebi.ac.uk/ols/ontologies/uberon/terms?iri=http://purl.obolibrary.org/obo/UBERON_0010314","structure with developmental contribution from neural crest")</f>
        <v/>
      </c>
      <c r="B7990" t="inlineStr">
        <is>
          <t>&lt;http://purl.obolibrary.org/obo/UBERON_0010314&gt;</t>
        </is>
      </c>
      <c r="C7990" t="inlineStr">
        <is>
          <t>Cerebellar nuclei</t>
        </is>
      </c>
      <c r="D7990" t="inlineStr">
        <is>
          <t>&lt;http://purl.obolibrary.org/obo/MBA_519&gt;</t>
        </is>
      </c>
    </row>
    <row r="7991">
      <c r="A7991">
        <f>HYPERLINK("https://www.ebi.ac.uk/ols/ontologies/uberon/terms?iri=http://purl.obolibrary.org/obo/UBERON_0010314","structure with developmental contribution from neural crest")</f>
        <v/>
      </c>
      <c r="B7991" t="inlineStr">
        <is>
          <t>&lt;http://purl.obolibrary.org/obo/UBERON_0010314&gt;</t>
        </is>
      </c>
      <c r="C7991" t="inlineStr">
        <is>
          <t>Entorhinal area, lateral part, layer 3</t>
        </is>
      </c>
      <c r="D7991" t="inlineStr">
        <is>
          <t>&lt;http://purl.obolibrary.org/obo/MBA_52&gt;</t>
        </is>
      </c>
    </row>
    <row r="7992">
      <c r="A7992">
        <f>HYPERLINK("https://www.ebi.ac.uk/ols/ontologies/uberon/terms?iri=http://purl.obolibrary.org/obo/UBERON_0010314","structure with developmental contribution from neural crest")</f>
        <v/>
      </c>
      <c r="B7992" t="inlineStr">
        <is>
          <t>&lt;http://purl.obolibrary.org/obo/UBERON_0010314&gt;</t>
        </is>
      </c>
      <c r="C7992" t="inlineStr">
        <is>
          <t>Ventral auditory area, layer 6a</t>
        </is>
      </c>
      <c r="D7992" t="inlineStr">
        <is>
          <t>&lt;http://purl.obolibrary.org/obo/MBA_520&gt;</t>
        </is>
      </c>
    </row>
    <row r="7993">
      <c r="A7993">
        <f>HYPERLINK("https://www.ebi.ac.uk/ols/ontologies/uberon/terms?iri=http://purl.obolibrary.org/obo/UBERON_0010314","structure with developmental contribution from neural crest")</f>
        <v/>
      </c>
      <c r="B7993" t="inlineStr">
        <is>
          <t>&lt;http://purl.obolibrary.org/obo/UBERON_0010314&gt;</t>
        </is>
      </c>
      <c r="C7993" t="inlineStr">
        <is>
          <t>Bed nuclei of the stria terminalis, anterior division, magnocellular nucleus</t>
        </is>
      </c>
      <c r="D7993" t="inlineStr">
        <is>
          <t>&lt;http://purl.obolibrary.org/obo/MBA_521&gt;</t>
        </is>
      </c>
    </row>
    <row r="7994">
      <c r="A7994">
        <f>HYPERLINK("https://www.ebi.ac.uk/ols/ontologies/uberon/terms?iri=http://purl.obolibrary.org/obo/UBERON_0010314","structure with developmental contribution from neural crest")</f>
        <v/>
      </c>
      <c r="B7994" t="inlineStr">
        <is>
          <t>&lt;http://purl.obolibrary.org/obo/UBERON_0010314&gt;</t>
        </is>
      </c>
      <c r="C7994" t="inlineStr">
        <is>
          <t>Orbital area, medial part, layer 2</t>
        </is>
      </c>
      <c r="D7994" t="inlineStr">
        <is>
          <t>&lt;http://purl.obolibrary.org/obo/MBA_524&gt;</t>
        </is>
      </c>
    </row>
    <row r="7995">
      <c r="A7995">
        <f>HYPERLINK("https://www.ebi.ac.uk/ols/ontologies/uberon/terms?iri=http://purl.obolibrary.org/obo/UBERON_0010314","structure with developmental contribution from neural crest")</f>
        <v/>
      </c>
      <c r="B7995" t="inlineStr">
        <is>
          <t>&lt;http://purl.obolibrary.org/obo/UBERON_0010314&gt;</t>
        </is>
      </c>
      <c r="C7995" t="inlineStr">
        <is>
          <t>Entorhinal area, medial part, dorsal zone, layer 1</t>
        </is>
      </c>
      <c r="D7995" t="inlineStr">
        <is>
          <t>&lt;http://purl.obolibrary.org/obo/MBA_526&gt;</t>
        </is>
      </c>
    </row>
    <row r="7996">
      <c r="A7996">
        <f>HYPERLINK("https://www.ebi.ac.uk/ols/ontologies/uberon/terms?iri=http://purl.obolibrary.org/obo/UBERON_0010314","structure with developmental contribution from neural crest")</f>
        <v/>
      </c>
      <c r="B7996" t="inlineStr">
        <is>
          <t>&lt;http://purl.obolibrary.org/obo/UBERON_0010314&gt;</t>
        </is>
      </c>
      <c r="C7996" t="inlineStr">
        <is>
          <t>Frontal pole, layer 5</t>
        </is>
      </c>
      <c r="D7996" t="inlineStr">
        <is>
          <t>&lt;http://purl.obolibrary.org/obo/MBA_526157192&gt;</t>
        </is>
      </c>
    </row>
    <row r="7997">
      <c r="A7997">
        <f>HYPERLINK("https://www.ebi.ac.uk/ols/ontologies/uberon/terms?iri=http://purl.obolibrary.org/obo/UBERON_0010314","structure with developmental contribution from neural crest")</f>
        <v/>
      </c>
      <c r="B7997" t="inlineStr">
        <is>
          <t>&lt;http://purl.obolibrary.org/obo/UBERON_0010314&gt;</t>
        </is>
      </c>
      <c r="C7997" t="inlineStr">
        <is>
          <t>Frontal pole, layer 6a</t>
        </is>
      </c>
      <c r="D7997" t="inlineStr">
        <is>
          <t>&lt;http://purl.obolibrary.org/obo/MBA_526157196&gt;</t>
        </is>
      </c>
    </row>
    <row r="7998">
      <c r="A7998">
        <f>HYPERLINK("https://www.ebi.ac.uk/ols/ontologies/uberon/terms?iri=http://purl.obolibrary.org/obo/UBERON_0010314","structure with developmental contribution from neural crest")</f>
        <v/>
      </c>
      <c r="B7998" t="inlineStr">
        <is>
          <t>&lt;http://purl.obolibrary.org/obo/UBERON_0010314&gt;</t>
        </is>
      </c>
      <c r="C7998" t="inlineStr">
        <is>
          <t>Frontal pole, layer 6b</t>
        </is>
      </c>
      <c r="D7998" t="inlineStr">
        <is>
          <t>&lt;http://purl.obolibrary.org/obo/MBA_526322264&gt;</t>
        </is>
      </c>
    </row>
    <row r="7999">
      <c r="A7999">
        <f>HYPERLINK("https://www.ebi.ac.uk/ols/ontologies/uberon/terms?iri=http://purl.obolibrary.org/obo/UBERON_0010314","structure with developmental contribution from neural crest")</f>
        <v/>
      </c>
      <c r="B7999" t="inlineStr">
        <is>
          <t>&lt;http://purl.obolibrary.org/obo/UBERON_0010314&gt;</t>
        </is>
      </c>
      <c r="C7999" t="inlineStr">
        <is>
          <t>Dorsal auditory area, layer 1</t>
        </is>
      </c>
      <c r="D7999" t="inlineStr">
        <is>
          <t>&lt;http://purl.obolibrary.org/obo/MBA_527&gt;</t>
        </is>
      </c>
    </row>
    <row r="8000">
      <c r="A8000">
        <f>HYPERLINK("https://www.ebi.ac.uk/ols/ontologies/uberon/terms?iri=http://purl.obolibrary.org/obo/UBERON_0010314","structure with developmental contribution from neural crest")</f>
        <v/>
      </c>
      <c r="B8000" t="inlineStr">
        <is>
          <t>&lt;http://purl.obolibrary.org/obo/UBERON_0010314&gt;</t>
        </is>
      </c>
      <c r="C8000" t="inlineStr">
        <is>
          <t>Orbital area, medial part, layer 6b</t>
        </is>
      </c>
      <c r="D8000" t="inlineStr">
        <is>
          <t>&lt;http://purl.obolibrary.org/obo/MBA_527696977&gt;</t>
        </is>
      </c>
    </row>
    <row r="8001">
      <c r="A8001">
        <f>HYPERLINK("https://www.ebi.ac.uk/ols/ontologies/uberon/terms?iri=http://purl.obolibrary.org/obo/UBERON_0010314","structure with developmental contribution from neural crest")</f>
        <v/>
      </c>
      <c r="B8001" t="inlineStr">
        <is>
          <t>&lt;http://purl.obolibrary.org/obo/UBERON_0010314&gt;</t>
        </is>
      </c>
      <c r="C8001" t="inlineStr">
        <is>
          <t>Bed nuclei of the stria terminalis, anterior division, ventral nucleus</t>
        </is>
      </c>
      <c r="D8001" t="inlineStr">
        <is>
          <t>&lt;http://purl.obolibrary.org/obo/MBA_529&gt;</t>
        </is>
      </c>
    </row>
    <row r="8002">
      <c r="A8002">
        <f>HYPERLINK("https://www.ebi.ac.uk/ols/ontologies/uberon/terms?iri=http://purl.obolibrary.org/obo/UBERON_0010314","structure with developmental contribution from neural crest")</f>
        <v/>
      </c>
      <c r="B8002" t="inlineStr">
        <is>
          <t>&lt;http://purl.obolibrary.org/obo/UBERON_0010314&gt;</t>
        </is>
      </c>
      <c r="C8002" t="inlineStr">
        <is>
          <t>Spinal nucleus of the trigeminal, oral part, middle dorsomedial part, dorsal zone</t>
        </is>
      </c>
      <c r="D8002" t="inlineStr">
        <is>
          <t>&lt;http://purl.obolibrary.org/obo/MBA_53&gt;</t>
        </is>
      </c>
    </row>
    <row r="8003">
      <c r="A8003">
        <f>HYPERLINK("https://www.ebi.ac.uk/ols/ontologies/uberon/terms?iri=http://purl.obolibrary.org/obo/UBERON_0010314","structure with developmental contribution from neural crest")</f>
        <v/>
      </c>
      <c r="B8003" t="inlineStr">
        <is>
          <t>&lt;http://purl.obolibrary.org/obo/UBERON_0010314&gt;</t>
        </is>
      </c>
      <c r="C8003" t="inlineStr">
        <is>
          <t>Posterior parietal association areas, layer 1</t>
        </is>
      </c>
      <c r="D8003" t="inlineStr">
        <is>
          <t>&lt;http://purl.obolibrary.org/obo/MBA_532&gt;</t>
        </is>
      </c>
    </row>
    <row r="8004">
      <c r="A8004">
        <f>HYPERLINK("https://www.ebi.ac.uk/ols/ontologies/uberon/terms?iri=http://purl.obolibrary.org/obo/UBERON_0010314","structure with developmental contribution from neural crest")</f>
        <v/>
      </c>
      <c r="B8004" t="inlineStr">
        <is>
          <t>&lt;http://purl.obolibrary.org/obo/UBERON_0010314&gt;</t>
        </is>
      </c>
      <c r="C8004" t="inlineStr">
        <is>
          <t>Supratrigeminal nucleus</t>
        </is>
      </c>
      <c r="D8004" t="inlineStr">
        <is>
          <t>&lt;http://purl.obolibrary.org/obo/MBA_534&gt;</t>
        </is>
      </c>
    </row>
    <row r="8005">
      <c r="A8005">
        <f>HYPERLINK("https://www.ebi.ac.uk/ols/ontologies/uberon/terms?iri=http://purl.obolibrary.org/obo/UBERON_0010314","structure with developmental contribution from neural crest")</f>
        <v/>
      </c>
      <c r="B8005" t="inlineStr">
        <is>
          <t>&lt;http://purl.obolibrary.org/obo/UBERON_0010314&gt;</t>
        </is>
      </c>
      <c r="C8005" t="inlineStr">
        <is>
          <t>Dorsal peduncular area, layer 2</t>
        </is>
      </c>
      <c r="D8005" t="inlineStr">
        <is>
          <t>&lt;http://purl.obolibrary.org/obo/MBA_535&gt;</t>
        </is>
      </c>
    </row>
    <row r="8006">
      <c r="A8006">
        <f>HYPERLINK("https://www.ebi.ac.uk/ols/ontologies/uberon/terms?iri=http://purl.obolibrary.org/obo/UBERON_0010314","structure with developmental contribution from neural crest")</f>
        <v/>
      </c>
      <c r="B8006" t="inlineStr">
        <is>
          <t>&lt;http://purl.obolibrary.org/obo/UBERON_0010314&gt;</t>
        </is>
      </c>
      <c r="C8006" t="inlineStr">
        <is>
          <t>Central amygdalar nucleus</t>
        </is>
      </c>
      <c r="D8006" t="inlineStr">
        <is>
          <t>&lt;http://purl.obolibrary.org/obo/MBA_536&gt;</t>
        </is>
      </c>
    </row>
    <row r="8007">
      <c r="A8007">
        <f>HYPERLINK("https://www.ebi.ac.uk/ols/ontologies/uberon/terms?iri=http://purl.obolibrary.org/obo/UBERON_0010314","structure with developmental contribution from neural crest")</f>
        <v/>
      </c>
      <c r="B8007" t="inlineStr">
        <is>
          <t>&lt;http://purl.obolibrary.org/obo/UBERON_0010314&gt;</t>
        </is>
      </c>
      <c r="C8007" t="inlineStr">
        <is>
          <t>Bed nuclei of the stria terminalis, anterior division, anterolateral area</t>
        </is>
      </c>
      <c r="D8007" t="inlineStr">
        <is>
          <t>&lt;http://purl.obolibrary.org/obo/MBA_537&gt;</t>
        </is>
      </c>
    </row>
    <row r="8008">
      <c r="A8008">
        <f>HYPERLINK("https://www.ebi.ac.uk/ols/ontologies/uberon/terms?iri=http://purl.obolibrary.org/obo/UBERON_0010314","structure with developmental contribution from neural crest")</f>
        <v/>
      </c>
      <c r="B8008" t="inlineStr">
        <is>
          <t>&lt;http://purl.obolibrary.org/obo/UBERON_0010314&gt;</t>
        </is>
      </c>
      <c r="C8008" t="inlineStr">
        <is>
          <t>Perirhinal area, layer 1</t>
        </is>
      </c>
      <c r="D8008" t="inlineStr">
        <is>
          <t>&lt;http://purl.obolibrary.org/obo/MBA_540&gt;</t>
        </is>
      </c>
    </row>
    <row r="8009">
      <c r="A8009">
        <f>HYPERLINK("https://www.ebi.ac.uk/ols/ontologies/uberon/terms?iri=http://purl.obolibrary.org/obo/UBERON_0010314","structure with developmental contribution from neural crest")</f>
        <v/>
      </c>
      <c r="B8009" t="inlineStr">
        <is>
          <t>&lt;http://purl.obolibrary.org/obo/UBERON_0010314&gt;</t>
        </is>
      </c>
      <c r="C8009" t="inlineStr">
        <is>
          <t>Retrosplenial area, ventral part, layer 1</t>
        </is>
      </c>
      <c r="D8009" t="inlineStr">
        <is>
          <t>&lt;http://purl.obolibrary.org/obo/MBA_542&gt;</t>
        </is>
      </c>
    </row>
    <row r="8010">
      <c r="A8010">
        <f>HYPERLINK("https://www.ebi.ac.uk/ols/ontologies/uberon/terms?iri=http://purl.obolibrary.org/obo/UBERON_0010314","structure with developmental contribution from neural crest")</f>
        <v/>
      </c>
      <c r="B8010" t="inlineStr">
        <is>
          <t>&lt;http://purl.obolibrary.org/obo/UBERON_0010314&gt;</t>
        </is>
      </c>
      <c r="C8010" t="inlineStr">
        <is>
          <t>Entorhinal area, medial part, dorsal zone, layer 2</t>
        </is>
      </c>
      <c r="D8010" t="inlineStr">
        <is>
          <t>&lt;http://purl.obolibrary.org/obo/MBA_543&gt;</t>
        </is>
      </c>
    </row>
    <row r="8011">
      <c r="A8011">
        <f>HYPERLINK("https://www.ebi.ac.uk/ols/ontologies/uberon/terms?iri=http://purl.obolibrary.org/obo/UBERON_0010314","structure with developmental contribution from neural crest")</f>
        <v/>
      </c>
      <c r="B8011" t="inlineStr">
        <is>
          <t>&lt;http://purl.obolibrary.org/obo/UBERON_0010314&gt;</t>
        </is>
      </c>
      <c r="C8011" t="inlineStr">
        <is>
          <t>Central amygdalar nucleus, capsular part</t>
        </is>
      </c>
      <c r="D8011" t="inlineStr">
        <is>
          <t>&lt;http://purl.obolibrary.org/obo/MBA_544&gt;</t>
        </is>
      </c>
    </row>
    <row r="8012">
      <c r="A8012">
        <f>HYPERLINK("https://www.ebi.ac.uk/ols/ontologies/uberon/terms?iri=http://purl.obolibrary.org/obo/UBERON_0010314","structure with developmental contribution from neural crest")</f>
        <v/>
      </c>
      <c r="B8012" t="inlineStr">
        <is>
          <t>&lt;http://purl.obolibrary.org/obo/UBERON_0010314&gt;</t>
        </is>
      </c>
      <c r="C8012" t="inlineStr">
        <is>
          <t>Retrosplenial area, dorsal part, layer 4</t>
        </is>
      </c>
      <c r="D8012" t="inlineStr">
        <is>
          <t>&lt;http://purl.obolibrary.org/obo/MBA_545&gt;</t>
        </is>
      </c>
    </row>
    <row r="8013">
      <c r="A8013">
        <f>HYPERLINK("https://www.ebi.ac.uk/ols/ontologies/uberon/terms?iri=http://purl.obolibrary.org/obo/UBERON_0010314","structure with developmental contribution from neural crest")</f>
        <v/>
      </c>
      <c r="B8013" t="inlineStr">
        <is>
          <t>&lt;http://purl.obolibrary.org/obo/UBERON_0010314&gt;</t>
        </is>
      </c>
      <c r="C8013" t="inlineStr">
        <is>
          <t>Bed nuclei of the stria terminalis, anterior division, juxtacapsular nucleus</t>
        </is>
      </c>
      <c r="D8013" t="inlineStr">
        <is>
          <t>&lt;http://purl.obolibrary.org/obo/MBA_546&gt;</t>
        </is>
      </c>
    </row>
    <row r="8014">
      <c r="A8014">
        <f>HYPERLINK("https://www.ebi.ac.uk/ols/ontologies/uberon/terms?iri=http://purl.obolibrary.org/obo/UBERON_0010314","structure with developmental contribution from neural crest")</f>
        <v/>
      </c>
      <c r="B8014" t="inlineStr">
        <is>
          <t>&lt;http://purl.obolibrary.org/obo/UBERON_0010314&gt;</t>
        </is>
      </c>
      <c r="C8014" t="inlineStr">
        <is>
          <t>Lateral strip of striatum</t>
        </is>
      </c>
      <c r="D8014" t="inlineStr">
        <is>
          <t>&lt;http://purl.obolibrary.org/obo/MBA_549009199&gt;</t>
        </is>
      </c>
    </row>
    <row r="8015">
      <c r="A8015">
        <f>HYPERLINK("https://www.ebi.ac.uk/ols/ontologies/uberon/terms?iri=http://purl.obolibrary.org/obo/UBERON_0010314","structure with developmental contribution from neural crest")</f>
        <v/>
      </c>
      <c r="B8015" t="inlineStr">
        <is>
          <t>&lt;http://purl.obolibrary.org/obo/UBERON_0010314&gt;</t>
        </is>
      </c>
      <c r="C8015" t="inlineStr">
        <is>
          <t>Peritrigeminal zone</t>
        </is>
      </c>
      <c r="D8015" t="inlineStr">
        <is>
          <t>&lt;http://purl.obolibrary.org/obo/MBA_549009215&gt;</t>
        </is>
      </c>
    </row>
    <row r="8016">
      <c r="A8016">
        <f>HYPERLINK("https://www.ebi.ac.uk/ols/ontologies/uberon/terms?iri=http://purl.obolibrary.org/obo/UBERON_0010314","structure with developmental contribution from neural crest")</f>
        <v/>
      </c>
      <c r="B8016" t="inlineStr">
        <is>
          <t>&lt;http://purl.obolibrary.org/obo/UBERON_0010314&gt;</t>
        </is>
      </c>
      <c r="C8016" t="inlineStr">
        <is>
          <t>Accessory trigeminal nucleus</t>
        </is>
      </c>
      <c r="D8016" t="inlineStr">
        <is>
          <t>&lt;http://purl.obolibrary.org/obo/MBA_549009219&gt;</t>
        </is>
      </c>
    </row>
    <row r="8017">
      <c r="A8017">
        <f>HYPERLINK("https://www.ebi.ac.uk/ols/ontologies/uberon/terms?iri=http://purl.obolibrary.org/obo/UBERON_0010314","structure with developmental contribution from neural crest")</f>
        <v/>
      </c>
      <c r="B8017" t="inlineStr">
        <is>
          <t>&lt;http://purl.obolibrary.org/obo/UBERON_0010314&gt;</t>
        </is>
      </c>
      <c r="C8017" t="inlineStr">
        <is>
          <t>Parvicellular motor 5 nucleus</t>
        </is>
      </c>
      <c r="D8017" t="inlineStr">
        <is>
          <t>&lt;http://purl.obolibrary.org/obo/MBA_549009223&gt;</t>
        </is>
      </c>
    </row>
    <row r="8018">
      <c r="A8018">
        <f>HYPERLINK("https://www.ebi.ac.uk/ols/ontologies/uberon/terms?iri=http://purl.obolibrary.org/obo/UBERON_0010314","structure with developmental contribution from neural crest")</f>
        <v/>
      </c>
      <c r="B8018" t="inlineStr">
        <is>
          <t>&lt;http://purl.obolibrary.org/obo/UBERON_0010314&gt;</t>
        </is>
      </c>
      <c r="C8018" t="inlineStr">
        <is>
          <t>Intertrigeminal nucleus</t>
        </is>
      </c>
      <c r="D8018" t="inlineStr">
        <is>
          <t>&lt;http://purl.obolibrary.org/obo/MBA_549009227&gt;</t>
        </is>
      </c>
    </row>
    <row r="8019">
      <c r="A8019">
        <f>HYPERLINK("https://www.ebi.ac.uk/ols/ontologies/uberon/terms?iri=http://purl.obolibrary.org/obo/UBERON_0010314","structure with developmental contribution from neural crest")</f>
        <v/>
      </c>
      <c r="B8019" t="inlineStr">
        <is>
          <t>&lt;http://purl.obolibrary.org/obo/UBERON_0010314&gt;</t>
        </is>
      </c>
      <c r="C8019" t="inlineStr">
        <is>
          <t>Entorhinal area, medial part, dorsal zone, layer 5/6</t>
        </is>
      </c>
      <c r="D8019" t="inlineStr">
        <is>
          <t>&lt;http://purl.obolibrary.org/obo/MBA_550&gt;</t>
        </is>
      </c>
    </row>
    <row r="8020">
      <c r="A8020">
        <f>HYPERLINK("https://www.ebi.ac.uk/ols/ontologies/uberon/terms?iri=http://purl.obolibrary.org/obo/UBERON_0010314","structure with developmental contribution from neural crest")</f>
        <v/>
      </c>
      <c r="B8020" t="inlineStr">
        <is>
          <t>&lt;http://purl.obolibrary.org/obo/UBERON_0010314&gt;</t>
        </is>
      </c>
      <c r="C8020" t="inlineStr">
        <is>
          <t>Central amygdalar nucleus, lateral part</t>
        </is>
      </c>
      <c r="D8020" t="inlineStr">
        <is>
          <t>&lt;http://purl.obolibrary.org/obo/MBA_551&gt;</t>
        </is>
      </c>
    </row>
    <row r="8021">
      <c r="A8021">
        <f>HYPERLINK("https://www.ebi.ac.uk/ols/ontologies/uberon/terms?iri=http://purl.obolibrary.org/obo/UBERON_0010314","structure with developmental contribution from neural crest")</f>
        <v/>
      </c>
      <c r="B8021" t="inlineStr">
        <is>
          <t>&lt;http://purl.obolibrary.org/obo/UBERON_0010314&gt;</t>
        </is>
      </c>
      <c r="C8021" t="inlineStr">
        <is>
          <t>dorsal spinocerebellar tract</t>
        </is>
      </c>
      <c r="D8021" t="inlineStr">
        <is>
          <t>&lt;http://purl.obolibrary.org/obo/MBA_553&gt;</t>
        </is>
      </c>
    </row>
    <row r="8022">
      <c r="A8022">
        <f>HYPERLINK("https://www.ebi.ac.uk/ols/ontologies/uberon/terms?iri=http://purl.obolibrary.org/obo/UBERON_0010314","structure with developmental contribution from neural crest")</f>
        <v/>
      </c>
      <c r="B8022" t="inlineStr">
        <is>
          <t>&lt;http://purl.obolibrary.org/obo/UBERON_0010314&gt;</t>
        </is>
      </c>
      <c r="C8022" t="inlineStr">
        <is>
          <t>Bed nuclei of the stria terminalis, anterior division, oval nucleus</t>
        </is>
      </c>
      <c r="D8022" t="inlineStr">
        <is>
          <t>&lt;http://purl.obolibrary.org/obo/MBA_554&gt;</t>
        </is>
      </c>
    </row>
    <row r="8023">
      <c r="A8023">
        <f>HYPERLINK("https://www.ebi.ac.uk/ols/ontologies/uberon/terms?iri=http://purl.obolibrary.org/obo/UBERON_0010314","structure with developmental contribution from neural crest")</f>
        <v/>
      </c>
      <c r="B8023" t="inlineStr">
        <is>
          <t>&lt;http://purl.obolibrary.org/obo/UBERON_0010314&gt;</t>
        </is>
      </c>
      <c r="C8023" t="inlineStr">
        <is>
          <t>Infralimbic area, layer 2/3</t>
        </is>
      </c>
      <c r="D8023" t="inlineStr">
        <is>
          <t>&lt;http://purl.obolibrary.org/obo/MBA_556&gt;</t>
        </is>
      </c>
    </row>
    <row r="8024">
      <c r="A8024">
        <f>HYPERLINK("https://www.ebi.ac.uk/ols/ontologies/uberon/terms?iri=http://purl.obolibrary.org/obo/UBERON_0010314","structure with developmental contribution from neural crest")</f>
        <v/>
      </c>
      <c r="B8024" t="inlineStr">
        <is>
          <t>&lt;http://purl.obolibrary.org/obo/UBERON_0010314&gt;</t>
        </is>
      </c>
      <c r="C8024" t="inlineStr">
        <is>
          <t>Primary somatosensory area, nose, layer 1</t>
        </is>
      </c>
      <c r="D8024" t="inlineStr">
        <is>
          <t>&lt;http://purl.obolibrary.org/obo/MBA_558&gt;</t>
        </is>
      </c>
    </row>
    <row r="8025">
      <c r="A8025">
        <f>HYPERLINK("https://www.ebi.ac.uk/ols/ontologies/uberon/terms?iri=http://purl.obolibrary.org/obo/UBERON_0010314","structure with developmental contribution from neural crest")</f>
        <v/>
      </c>
      <c r="B8025" t="inlineStr">
        <is>
          <t>&lt;http://purl.obolibrary.org/obo/UBERON_0010314&gt;</t>
        </is>
      </c>
      <c r="C8025" t="inlineStr">
        <is>
          <t>Central amygdalar nucleus, medial part</t>
        </is>
      </c>
      <c r="D8025" t="inlineStr">
        <is>
          <t>&lt;http://purl.obolibrary.org/obo/MBA_559&gt;</t>
        </is>
      </c>
    </row>
    <row r="8026">
      <c r="A8026">
        <f>HYPERLINK("https://www.ebi.ac.uk/ols/ontologies/uberon/terms?iri=http://purl.obolibrary.org/obo/UBERON_0010314","structure with developmental contribution from neural crest")</f>
        <v/>
      </c>
      <c r="B8026" t="inlineStr">
        <is>
          <t>&lt;http://purl.obolibrary.org/obo/UBERON_0010314&gt;</t>
        </is>
      </c>
      <c r="C8026" t="inlineStr">
        <is>
          <t>Nucleus accumbens</t>
        </is>
      </c>
      <c r="D8026" t="inlineStr">
        <is>
          <t>&lt;http://purl.obolibrary.org/obo/MBA_56&gt;</t>
        </is>
      </c>
    </row>
    <row r="8027">
      <c r="A8027">
        <f>HYPERLINK("https://www.ebi.ac.uk/ols/ontologies/uberon/terms?iri=http://purl.obolibrary.org/obo/UBERON_0010314","structure with developmental contribution from neural crest")</f>
        <v/>
      </c>
      <c r="B8027" t="inlineStr">
        <is>
          <t>&lt;http://purl.obolibrary.org/obo/UBERON_0010314&gt;</t>
        </is>
      </c>
      <c r="C8027" t="inlineStr">
        <is>
          <t>Cochlear nucleus, subpedunclular granular region</t>
        </is>
      </c>
      <c r="D8027" t="inlineStr">
        <is>
          <t>&lt;http://purl.obolibrary.org/obo/MBA_560&gt;</t>
        </is>
      </c>
    </row>
    <row r="8028">
      <c r="A8028">
        <f>HYPERLINK("https://www.ebi.ac.uk/ols/ontologies/uberon/terms?iri=http://purl.obolibrary.org/obo/UBERON_0010314","structure with developmental contribution from neural crest")</f>
        <v/>
      </c>
      <c r="B8028" t="inlineStr">
        <is>
          <t>&lt;http://purl.obolibrary.org/obo/UBERON_0010314&gt;</t>
        </is>
      </c>
      <c r="C8028" t="inlineStr">
        <is>
          <t>Visual areas, layer 2/3</t>
        </is>
      </c>
      <c r="D8028" t="inlineStr">
        <is>
          <t>&lt;http://purl.obolibrary.org/obo/MBA_561&gt;</t>
        </is>
      </c>
    </row>
    <row r="8029">
      <c r="A8029">
        <f>HYPERLINK("https://www.ebi.ac.uk/ols/ontologies/uberon/terms?iri=http://purl.obolibrary.org/obo/UBERON_0010314","structure with developmental contribution from neural crest")</f>
        <v/>
      </c>
      <c r="B8029" t="inlineStr">
        <is>
          <t>&lt;http://purl.obolibrary.org/obo/UBERON_0010314&gt;</t>
        </is>
      </c>
      <c r="C8029" t="inlineStr">
        <is>
          <t>Bed nuclei of the stria terminalis, anterior division, rhomboid nucleus</t>
        </is>
      </c>
      <c r="D8029" t="inlineStr">
        <is>
          <t>&lt;http://purl.obolibrary.org/obo/MBA_562&gt;</t>
        </is>
      </c>
    </row>
    <row r="8030">
      <c r="A8030">
        <f>HYPERLINK("https://www.ebi.ac.uk/ols/ontologies/uberon/terms?iri=http://purl.obolibrary.org/obo/UBERON_0010314","structure with developmental contribution from neural crest")</f>
        <v/>
      </c>
      <c r="B8030" t="inlineStr">
        <is>
          <t>&lt;http://purl.obolibrary.org/obo/UBERON_0010314&gt;</t>
        </is>
      </c>
      <c r="C8030" t="inlineStr">
        <is>
          <t>Medial septal nucleus</t>
        </is>
      </c>
      <c r="D8030" t="inlineStr">
        <is>
          <t>&lt;http://purl.obolibrary.org/obo/MBA_564&gt;</t>
        </is>
      </c>
    </row>
    <row r="8031">
      <c r="A8031">
        <f>HYPERLINK("https://www.ebi.ac.uk/ols/ontologies/uberon/terms?iri=http://purl.obolibrary.org/obo/UBERON_0010314","structure with developmental contribution from neural crest")</f>
        <v/>
      </c>
      <c r="B8031" t="inlineStr">
        <is>
          <t>&lt;http://purl.obolibrary.org/obo/UBERON_0010314&gt;</t>
        </is>
      </c>
      <c r="C8031" t="inlineStr">
        <is>
          <t>posteromedial visual area, layer 5</t>
        </is>
      </c>
      <c r="D8031" t="inlineStr">
        <is>
          <t>&lt;http://purl.obolibrary.org/obo/MBA_565&gt;</t>
        </is>
      </c>
    </row>
    <row r="8032">
      <c r="A8032">
        <f>HYPERLINK("https://www.ebi.ac.uk/ols/ontologies/uberon/terms?iri=http://purl.obolibrary.org/obo/UBERON_0010314","structure with developmental contribution from neural crest")</f>
        <v/>
      </c>
      <c r="B8032" t="inlineStr">
        <is>
          <t>&lt;http://purl.obolibrary.org/obo/UBERON_0010314&gt;</t>
        </is>
      </c>
      <c r="C8032" t="inlineStr">
        <is>
          <t>Postpiriform transition area</t>
        </is>
      </c>
      <c r="D8032" t="inlineStr">
        <is>
          <t>&lt;http://purl.obolibrary.org/obo/MBA_566&gt;</t>
        </is>
      </c>
    </row>
    <row r="8033">
      <c r="A8033">
        <f>HYPERLINK("https://www.ebi.ac.uk/ols/ontologies/uberon/terms?iri=http://purl.obolibrary.org/obo/UBERON_0010314","structure with developmental contribution from neural crest")</f>
        <v/>
      </c>
      <c r="B8033" t="inlineStr">
        <is>
          <t>&lt;http://purl.obolibrary.org/obo/UBERON_0010314&gt;</t>
        </is>
      </c>
      <c r="C8033" t="inlineStr">
        <is>
          <t>Bed nuclei of the stria terminalis, posterior division, dorsal nucleus</t>
        </is>
      </c>
      <c r="D8033" t="inlineStr">
        <is>
          <t>&lt;http://purl.obolibrary.org/obo/MBA_569&gt;</t>
        </is>
      </c>
    </row>
    <row r="8034">
      <c r="A8034">
        <f>HYPERLINK("https://www.ebi.ac.uk/ols/ontologies/uberon/terms?iri=http://purl.obolibrary.org/obo/UBERON_0010314","structure with developmental contribution from neural crest")</f>
        <v/>
      </c>
      <c r="B8034" t="inlineStr">
        <is>
          <t>&lt;http://purl.obolibrary.org/obo/UBERON_0010314&gt;</t>
        </is>
      </c>
      <c r="C8034" t="inlineStr">
        <is>
          <t>Anterior cingulate area, layer 1</t>
        </is>
      </c>
      <c r="D8034" t="inlineStr">
        <is>
          <t>&lt;http://purl.obolibrary.org/obo/MBA_572&gt;</t>
        </is>
      </c>
    </row>
    <row r="8035">
      <c r="A8035">
        <f>HYPERLINK("https://www.ebi.ac.uk/ols/ontologies/uberon/terms?iri=http://purl.obolibrary.org/obo/UBERON_0010314","structure with developmental contribution from neural crest")</f>
        <v/>
      </c>
      <c r="B8035" t="inlineStr">
        <is>
          <t>&lt;http://purl.obolibrary.org/obo/UBERON_0010314&gt;</t>
        </is>
      </c>
      <c r="C8035" t="inlineStr">
        <is>
          <t>Tegmental reticular nucleus</t>
        </is>
      </c>
      <c r="D8035" t="inlineStr">
        <is>
          <t>&lt;http://purl.obolibrary.org/obo/MBA_574&gt;</t>
        </is>
      </c>
    </row>
    <row r="8036">
      <c r="A8036">
        <f>HYPERLINK("https://www.ebi.ac.uk/ols/ontologies/uberon/terms?iri=http://purl.obolibrary.org/obo/UBERON_0010314","structure with developmental contribution from neural crest")</f>
        <v/>
      </c>
      <c r="B8036" t="inlineStr">
        <is>
          <t>&lt;http://purl.obolibrary.org/obo/UBERON_0010314&gt;</t>
        </is>
      </c>
      <c r="C8036" t="inlineStr">
        <is>
          <t>Accessory facial motor nucleus</t>
        </is>
      </c>
      <c r="D8036" t="inlineStr">
        <is>
          <t>&lt;http://purl.obolibrary.org/obo/MBA_576&gt;</t>
        </is>
      </c>
    </row>
    <row r="8037">
      <c r="A8037">
        <f>HYPERLINK("https://www.ebi.ac.uk/ols/ontologies/uberon/terms?iri=http://purl.obolibrary.org/obo/UBERON_0010314","structure with developmental contribution from neural crest")</f>
        <v/>
      </c>
      <c r="B8037" t="inlineStr">
        <is>
          <t>&lt;http://purl.obolibrary.org/obo/UBERON_0010314&gt;</t>
        </is>
      </c>
      <c r="C8037" t="inlineStr">
        <is>
          <t>Primary somatosensory area, upper limb, layer 4</t>
        </is>
      </c>
      <c r="D8037" t="inlineStr">
        <is>
          <t>&lt;http://purl.obolibrary.org/obo/MBA_577&gt;</t>
        </is>
      </c>
    </row>
    <row r="8038">
      <c r="A8038">
        <f>HYPERLINK("https://www.ebi.ac.uk/ols/ontologies/uberon/terms?iri=http://purl.obolibrary.org/obo/UBERON_0010314","structure with developmental contribution from neural crest")</f>
        <v/>
      </c>
      <c r="B8038" t="inlineStr">
        <is>
          <t>&lt;http://purl.obolibrary.org/obo/UBERON_0010314&gt;</t>
        </is>
      </c>
      <c r="C8038" t="inlineStr">
        <is>
          <t>Bed nuclei of the stria terminalis, posterior division, principal nucleus</t>
        </is>
      </c>
      <c r="D8038" t="inlineStr">
        <is>
          <t>&lt;http://purl.obolibrary.org/obo/MBA_578&gt;</t>
        </is>
      </c>
    </row>
    <row r="8039">
      <c r="A8039">
        <f>HYPERLINK("https://www.ebi.ac.uk/ols/ontologies/uberon/terms?iri=http://purl.obolibrary.org/obo/UBERON_0010314","structure with developmental contribution from neural crest")</f>
        <v/>
      </c>
      <c r="B8039" t="inlineStr">
        <is>
          <t>&lt;http://purl.obolibrary.org/obo/UBERON_0010314&gt;</t>
        </is>
      </c>
      <c r="C8039" t="inlineStr">
        <is>
          <t>external capsule</t>
        </is>
      </c>
      <c r="D8039" t="inlineStr">
        <is>
          <t>&lt;http://purl.obolibrary.org/obo/MBA_579&gt;</t>
        </is>
      </c>
    </row>
    <row r="8040">
      <c r="A8040">
        <f>HYPERLINK("https://www.ebi.ac.uk/ols/ontologies/uberon/terms?iri=http://purl.obolibrary.org/obo/UBERON_0010314","structure with developmental contribution from neural crest")</f>
        <v/>
      </c>
      <c r="B8040" t="inlineStr">
        <is>
          <t>&lt;http://purl.obolibrary.org/obo/UBERON_0010314&gt;</t>
        </is>
      </c>
      <c r="C8040" t="inlineStr">
        <is>
          <t>Triangular nucleus of septum</t>
        </is>
      </c>
      <c r="D8040" t="inlineStr">
        <is>
          <t>&lt;http://purl.obolibrary.org/obo/MBA_581&gt;</t>
        </is>
      </c>
    </row>
    <row r="8041">
      <c r="A8041">
        <f>HYPERLINK("https://www.ebi.ac.uk/ols/ontologies/uberon/terms?iri=http://purl.obolibrary.org/obo/UBERON_0010314","structure with developmental contribution from neural crest")</f>
        <v/>
      </c>
      <c r="B8041" t="inlineStr">
        <is>
          <t>&lt;http://purl.obolibrary.org/obo/UBERON_0010314&gt;</t>
        </is>
      </c>
      <c r="C8041" t="inlineStr">
        <is>
          <t>Orbital area, medial part, layer 2/3</t>
        </is>
      </c>
      <c r="D8041" t="inlineStr">
        <is>
          <t>&lt;http://purl.obolibrary.org/obo/MBA_582&gt;</t>
        </is>
      </c>
    </row>
    <row r="8042">
      <c r="A8042">
        <f>HYPERLINK("https://www.ebi.ac.uk/ols/ontologies/uberon/terms?iri=http://purl.obolibrary.org/obo/UBERON_0010314","structure with developmental contribution from neural crest")</f>
        <v/>
      </c>
      <c r="B8042" t="inlineStr">
        <is>
          <t>&lt;http://purl.obolibrary.org/obo/UBERON_0010314&gt;</t>
        </is>
      </c>
      <c r="C8042" t="inlineStr">
        <is>
          <t>Claustrum</t>
        </is>
      </c>
      <c r="D8042" t="inlineStr">
        <is>
          <t>&lt;http://purl.obolibrary.org/obo/MBA_583&gt;</t>
        </is>
      </c>
    </row>
    <row r="8043">
      <c r="A8043">
        <f>HYPERLINK("https://www.ebi.ac.uk/ols/ontologies/uberon/terms?iri=http://purl.obolibrary.org/obo/UBERON_0010314","structure with developmental contribution from neural crest")</f>
        <v/>
      </c>
      <c r="B8043" t="inlineStr">
        <is>
          <t>&lt;http://purl.obolibrary.org/obo/UBERON_0010314&gt;</t>
        </is>
      </c>
      <c r="C8043" t="inlineStr">
        <is>
          <t>Cortical amygdalar area, posterior part, lateral zone, layers 1-2</t>
        </is>
      </c>
      <c r="D8043" t="inlineStr">
        <is>
          <t>&lt;http://purl.obolibrary.org/obo/MBA_584&gt;</t>
        </is>
      </c>
    </row>
    <row r="8044">
      <c r="A8044">
        <f>HYPERLINK("https://www.ebi.ac.uk/ols/ontologies/uberon/terms?iri=http://purl.obolibrary.org/obo/UBERON_0010314","structure with developmental contribution from neural crest")</f>
        <v/>
      </c>
      <c r="B8044" t="inlineStr">
        <is>
          <t>&lt;http://purl.obolibrary.org/obo/UBERON_0010314&gt;</t>
        </is>
      </c>
      <c r="C8044" t="inlineStr">
        <is>
          <t>Bed nuclei of the stria terminalis, posterior division, interfascicular nucleus</t>
        </is>
      </c>
      <c r="D8044" t="inlineStr">
        <is>
          <t>&lt;http://purl.obolibrary.org/obo/MBA_585&gt;</t>
        </is>
      </c>
    </row>
    <row r="8045">
      <c r="A8045">
        <f>HYPERLINK("https://www.ebi.ac.uk/ols/ontologies/uberon/terms?iri=http://purl.obolibrary.org/obo/UBERON_0010314","structure with developmental contribution from neural crest")</f>
        <v/>
      </c>
      <c r="B8045" t="inlineStr">
        <is>
          <t>&lt;http://purl.obolibrary.org/obo/UBERON_0010314&gt;</t>
        </is>
      </c>
      <c r="C8045" t="inlineStr">
        <is>
          <t>Anterior cingulate area, ventral part, layer 1</t>
        </is>
      </c>
      <c r="D8045" t="inlineStr">
        <is>
          <t>&lt;http://purl.obolibrary.org/obo/MBA_588&gt;</t>
        </is>
      </c>
    </row>
    <row r="8046">
      <c r="A8046">
        <f>HYPERLINK("https://www.ebi.ac.uk/ols/ontologies/uberon/terms?iri=http://purl.obolibrary.org/obo/UBERON_0010314","structure with developmental contribution from neural crest")</f>
        <v/>
      </c>
      <c r="B8046" t="inlineStr">
        <is>
          <t>&lt;http://purl.obolibrary.org/obo/UBERON_0010314&gt;</t>
        </is>
      </c>
      <c r="C8046" t="inlineStr">
        <is>
          <t>Taenia tecta</t>
        </is>
      </c>
      <c r="D8046" t="inlineStr">
        <is>
          <t>&lt;http://purl.obolibrary.org/obo/MBA_589&gt;</t>
        </is>
      </c>
    </row>
    <row r="8047">
      <c r="A8047">
        <f>HYPERLINK("https://www.ebi.ac.uk/ols/ontologies/uberon/terms?iri=http://purl.obolibrary.org/obo/UBERON_0010314","structure with developmental contribution from neural crest")</f>
        <v/>
      </c>
      <c r="B8047" t="inlineStr">
        <is>
          <t>&lt;http://purl.obolibrary.org/obo/UBERON_0010314&gt;</t>
        </is>
      </c>
      <c r="C8047" t="inlineStr">
        <is>
          <t>Hippocampo-amygdalar transition area</t>
        </is>
      </c>
      <c r="D8047" t="inlineStr">
        <is>
          <t>&lt;http://purl.obolibrary.org/obo/MBA_589508447&gt;</t>
        </is>
      </c>
    </row>
    <row r="8048">
      <c r="A8048">
        <f>HYPERLINK("https://www.ebi.ac.uk/ols/ontologies/uberon/terms?iri=http://purl.obolibrary.org/obo/UBERON_0010314","structure with developmental contribution from neural crest")</f>
        <v/>
      </c>
      <c r="B8048" t="inlineStr">
        <is>
          <t>&lt;http://purl.obolibrary.org/obo/UBERON_0010314&gt;</t>
        </is>
      </c>
      <c r="C8048" t="inlineStr">
        <is>
          <t>Paratrigeminal nucleus</t>
        </is>
      </c>
      <c r="D8048" t="inlineStr">
        <is>
          <t>&lt;http://purl.obolibrary.org/obo/MBA_589508451&gt;</t>
        </is>
      </c>
    </row>
    <row r="8049">
      <c r="A8049">
        <f>HYPERLINK("https://www.ebi.ac.uk/ols/ontologies/uberon/terms?iri=http://purl.obolibrary.org/obo/UBERON_0010314","structure with developmental contribution from neural crest")</f>
        <v/>
      </c>
      <c r="B8049" t="inlineStr">
        <is>
          <t>&lt;http://purl.obolibrary.org/obo/UBERON_0010314&gt;</t>
        </is>
      </c>
      <c r="C8049" t="inlineStr">
        <is>
          <t>Vestibulocerebellar nucleus</t>
        </is>
      </c>
      <c r="D8049" t="inlineStr">
        <is>
          <t>&lt;http://purl.obolibrary.org/obo/MBA_589508455&gt;</t>
        </is>
      </c>
    </row>
    <row r="8050">
      <c r="A8050">
        <f>HYPERLINK("https://www.ebi.ac.uk/ols/ontologies/uberon/terms?iri=http://purl.obolibrary.org/obo/UBERON_0010314","structure with developmental contribution from neural crest")</f>
        <v/>
      </c>
      <c r="B8050" t="inlineStr">
        <is>
          <t>&lt;http://purl.obolibrary.org/obo/UBERON_0010314&gt;</t>
        </is>
      </c>
      <c r="C8050" t="inlineStr">
        <is>
          <t>Retrosplenial area, ventral part, layer 6a</t>
        </is>
      </c>
      <c r="D8050" t="inlineStr">
        <is>
          <t>&lt;http://purl.obolibrary.org/obo/MBA_590&gt;</t>
        </is>
      </c>
    </row>
    <row r="8051">
      <c r="A8051">
        <f>HYPERLINK("https://www.ebi.ac.uk/ols/ontologies/uberon/terms?iri=http://purl.obolibrary.org/obo/UBERON_0010314","structure with developmental contribution from neural crest")</f>
        <v/>
      </c>
      <c r="B8051" t="inlineStr">
        <is>
          <t>&lt;http://purl.obolibrary.org/obo/UBERON_0010314&gt;</t>
        </is>
      </c>
      <c r="C8051" t="inlineStr">
        <is>
          <t>Cortical amygdalar area, posterior part, medial zone, layers 1-2</t>
        </is>
      </c>
      <c r="D8051" t="inlineStr">
        <is>
          <t>&lt;http://purl.obolibrary.org/obo/MBA_592&gt;</t>
        </is>
      </c>
    </row>
    <row r="8052">
      <c r="A8052">
        <f>HYPERLINK("https://www.ebi.ac.uk/ols/ontologies/uberon/terms?iri=http://purl.obolibrary.org/obo/UBERON_0010314","structure with developmental contribution from neural crest")</f>
        <v/>
      </c>
      <c r="B8052" t="inlineStr">
        <is>
          <t>&lt;http://purl.obolibrary.org/obo/UBERON_0010314&gt;</t>
        </is>
      </c>
      <c r="C8052" t="inlineStr">
        <is>
          <t>Primary visual area, layer 1</t>
        </is>
      </c>
      <c r="D8052" t="inlineStr">
        <is>
          <t>&lt;http://purl.obolibrary.org/obo/MBA_593&gt;</t>
        </is>
      </c>
    </row>
    <row r="8053">
      <c r="A8053">
        <f>HYPERLINK("https://www.ebi.ac.uk/ols/ontologies/uberon/terms?iri=http://purl.obolibrary.org/obo/UBERON_0010314","structure with developmental contribution from neural crest")</f>
        <v/>
      </c>
      <c r="B8053" t="inlineStr">
        <is>
          <t>&lt;http://purl.obolibrary.org/obo/UBERON_0010314&gt;</t>
        </is>
      </c>
      <c r="C8053" t="inlineStr">
        <is>
          <t>Bed nuclei of the stria terminalis, posterior division, transverse nucleus</t>
        </is>
      </c>
      <c r="D8053" t="inlineStr">
        <is>
          <t>&lt;http://purl.obolibrary.org/obo/MBA_594&gt;</t>
        </is>
      </c>
    </row>
    <row r="8054">
      <c r="A8054">
        <f>HYPERLINK("https://www.ebi.ac.uk/ols/ontologies/uberon/terms?iri=http://purl.obolibrary.org/obo/UBERON_0010314","structure with developmental contribution from neural crest")</f>
        <v/>
      </c>
      <c r="B8054" t="inlineStr">
        <is>
          <t>&lt;http://purl.obolibrary.org/obo/UBERON_0010314&gt;</t>
        </is>
      </c>
      <c r="C8054" t="inlineStr">
        <is>
          <t>Diagonal band nucleus</t>
        </is>
      </c>
      <c r="D8054" t="inlineStr">
        <is>
          <t>&lt;http://purl.obolibrary.org/obo/MBA_596&gt;</t>
        </is>
      </c>
    </row>
    <row r="8055">
      <c r="A8055">
        <f>HYPERLINK("https://www.ebi.ac.uk/ols/ontologies/uberon/terms?iri=http://purl.obolibrary.org/obo/UBERON_0010314","structure with developmental contribution from neural crest")</f>
        <v/>
      </c>
      <c r="B8055" t="inlineStr">
        <is>
          <t>&lt;http://purl.obolibrary.org/obo/UBERON_0010314&gt;</t>
        </is>
      </c>
      <c r="C8055" t="inlineStr">
        <is>
          <t>Taenia tecta, dorsal part</t>
        </is>
      </c>
      <c r="D8055" t="inlineStr">
        <is>
          <t>&lt;http://purl.obolibrary.org/obo/MBA_597&gt;</t>
        </is>
      </c>
    </row>
    <row r="8056">
      <c r="A8056">
        <f>HYPERLINK("https://www.ebi.ac.uk/ols/ontologies/uberon/terms?iri=http://purl.obolibrary.org/obo/UBERON_0010314","structure with developmental contribution from neural crest")</f>
        <v/>
      </c>
      <c r="B8056" t="inlineStr">
        <is>
          <t>&lt;http://purl.obolibrary.org/obo/UBERON_0010314&gt;</t>
        </is>
      </c>
      <c r="C8056" t="inlineStr">
        <is>
          <t>Ventral auditory area, layer 6b</t>
        </is>
      </c>
      <c r="D8056" t="inlineStr">
        <is>
          <t>&lt;http://purl.obolibrary.org/obo/MBA_598&gt;</t>
        </is>
      </c>
    </row>
    <row r="8057">
      <c r="A8057">
        <f>HYPERLINK("https://www.ebi.ac.uk/ols/ontologies/uberon/terms?iri=http://purl.obolibrary.org/obo/UBERON_0010314","structure with developmental contribution from neural crest")</f>
        <v/>
      </c>
      <c r="B8057" t="inlineStr">
        <is>
          <t>&lt;http://purl.obolibrary.org/obo/UBERON_0010314&gt;</t>
        </is>
      </c>
      <c r="C8057" t="inlineStr">
        <is>
          <t>Posterodorsal tegmental nucleus</t>
        </is>
      </c>
      <c r="D8057" t="inlineStr">
        <is>
          <t>&lt;http://purl.obolibrary.org/obo/MBA_599626927&gt;</t>
        </is>
      </c>
    </row>
    <row r="8058">
      <c r="A8058">
        <f>HYPERLINK("https://www.ebi.ac.uk/ols/ontologies/uberon/terms?iri=http://purl.obolibrary.org/obo/UBERON_0010314","structure with developmental contribution from neural crest")</f>
        <v/>
      </c>
      <c r="B8058" t="inlineStr">
        <is>
          <t>&lt;http://purl.obolibrary.org/obo/UBERON_0010314&gt;</t>
        </is>
      </c>
      <c r="C8058" t="inlineStr">
        <is>
          <t>internal capsule</t>
        </is>
      </c>
      <c r="D8058" t="inlineStr">
        <is>
          <t>&lt;http://purl.obolibrary.org/obo/MBA_6&gt;</t>
        </is>
      </c>
    </row>
    <row r="8059">
      <c r="A8059">
        <f>HYPERLINK("https://www.ebi.ac.uk/ols/ontologies/uberon/terms?iri=http://purl.obolibrary.org/obo/UBERON_0010314","structure with developmental contribution from neural crest")</f>
        <v/>
      </c>
      <c r="B8059" t="inlineStr">
        <is>
          <t>&lt;http://purl.obolibrary.org/obo/UBERON_0010314&gt;</t>
        </is>
      </c>
      <c r="C8059" t="inlineStr">
        <is>
          <t>Entorhinal area, lateral part, layer 6b</t>
        </is>
      </c>
      <c r="D8059" t="inlineStr">
        <is>
          <t>&lt;http://purl.obolibrary.org/obo/MBA_60&gt;</t>
        </is>
      </c>
    </row>
    <row r="8060">
      <c r="A8060">
        <f>HYPERLINK("https://www.ebi.ac.uk/ols/ontologies/uberon/terms?iri=http://purl.obolibrary.org/obo/UBERON_0010314","structure with developmental contribution from neural crest")</f>
        <v/>
      </c>
      <c r="B8060" t="inlineStr">
        <is>
          <t>&lt;http://purl.obolibrary.org/obo/UBERON_0010314&gt;</t>
        </is>
      </c>
      <c r="C8060" t="inlineStr">
        <is>
          <t>Dorsal auditory area, layer 2/3</t>
        </is>
      </c>
      <c r="D8060" t="inlineStr">
        <is>
          <t>&lt;http://purl.obolibrary.org/obo/MBA_600&gt;</t>
        </is>
      </c>
    </row>
    <row r="8061">
      <c r="A8061">
        <f>HYPERLINK("https://www.ebi.ac.uk/ols/ontologies/uberon/terms?iri=http://purl.obolibrary.org/obo/UBERON_0010314","structure with developmental contribution from neural crest")</f>
        <v/>
      </c>
      <c r="B8061" t="inlineStr">
        <is>
          <t>&lt;http://purl.obolibrary.org/obo/UBERON_0010314&gt;</t>
        </is>
      </c>
      <c r="C8061" t="inlineStr">
        <is>
          <t>Anterolateral visual area, layer 6a</t>
        </is>
      </c>
      <c r="D8061" t="inlineStr">
        <is>
          <t>&lt;http://purl.obolibrary.org/obo/MBA_601&gt;</t>
        </is>
      </c>
    </row>
    <row r="8062">
      <c r="A8062">
        <f>HYPERLINK("https://www.ebi.ac.uk/ols/ontologies/uberon/terms?iri=http://purl.obolibrary.org/obo/UBERON_0010314","structure with developmental contribution from neural crest")</f>
        <v/>
      </c>
      <c r="B8062" t="inlineStr">
        <is>
          <t>&lt;http://purl.obolibrary.org/obo/UBERON_0010314&gt;</t>
        </is>
      </c>
      <c r="C8062" t="inlineStr">
        <is>
          <t>Bed nuclei of the stria terminalis, posterior division, strial extension</t>
        </is>
      </c>
      <c r="D8062" t="inlineStr">
        <is>
          <t>&lt;http://purl.obolibrary.org/obo/MBA_602&gt;</t>
        </is>
      </c>
    </row>
    <row r="8063">
      <c r="A8063">
        <f>HYPERLINK("https://www.ebi.ac.uk/ols/ontologies/uberon/terms?iri=http://purl.obolibrary.org/obo/UBERON_0010314","structure with developmental contribution from neural crest")</f>
        <v/>
      </c>
      <c r="B8063" t="inlineStr">
        <is>
          <t>&lt;http://purl.obolibrary.org/obo/UBERON_0010314&gt;</t>
        </is>
      </c>
      <c r="C8063" t="inlineStr">
        <is>
          <t>fimbria</t>
        </is>
      </c>
      <c r="D8063" t="inlineStr">
        <is>
          <t>&lt;http://purl.obolibrary.org/obo/MBA_603&gt;</t>
        </is>
      </c>
    </row>
    <row r="8064">
      <c r="A8064">
        <f>HYPERLINK("https://www.ebi.ac.uk/ols/ontologies/uberon/terms?iri=http://purl.obolibrary.org/obo/UBERON_0010314","structure with developmental contribution from neural crest")</f>
        <v/>
      </c>
      <c r="B8064" t="inlineStr">
        <is>
          <t>&lt;http://purl.obolibrary.org/obo/UBERON_0010314&gt;</t>
        </is>
      </c>
      <c r="C8064" t="inlineStr">
        <is>
          <t>Nucleus incertus</t>
        </is>
      </c>
      <c r="D8064" t="inlineStr">
        <is>
          <t>&lt;http://purl.obolibrary.org/obo/MBA_604&gt;</t>
        </is>
      </c>
    </row>
    <row r="8065">
      <c r="A8065">
        <f>HYPERLINK("https://www.ebi.ac.uk/ols/ontologies/uberon/terms?iri=http://purl.obolibrary.org/obo/UBERON_0010314","structure with developmental contribution from neural crest")</f>
        <v/>
      </c>
      <c r="B8065" t="inlineStr">
        <is>
          <t>&lt;http://purl.obolibrary.org/obo/UBERON_0010314&gt;</t>
        </is>
      </c>
      <c r="C8065" t="inlineStr">
        <is>
          <t>Taenia tecta, ventral part</t>
        </is>
      </c>
      <c r="D8065" t="inlineStr">
        <is>
          <t>&lt;http://purl.obolibrary.org/obo/MBA_605&gt;</t>
        </is>
      </c>
    </row>
    <row r="8066">
      <c r="A8066">
        <f>HYPERLINK("https://www.ebi.ac.uk/ols/ontologies/uberon/terms?iri=http://purl.obolibrary.org/obo/UBERON_0010314","structure with developmental contribution from neural crest")</f>
        <v/>
      </c>
      <c r="B8066" t="inlineStr">
        <is>
          <t>&lt;http://purl.obolibrary.org/obo/UBERON_0010314&gt;</t>
        </is>
      </c>
      <c r="C8066" t="inlineStr">
        <is>
          <t>Retrosplenial area, ventral part, layer 2</t>
        </is>
      </c>
      <c r="D8066" t="inlineStr">
        <is>
          <t>&lt;http://purl.obolibrary.org/obo/MBA_606&gt;</t>
        </is>
      </c>
    </row>
    <row r="8067">
      <c r="A8067">
        <f>HYPERLINK("https://www.ebi.ac.uk/ols/ontologies/uberon/terms?iri=http://purl.obolibrary.org/obo/UBERON_0010314","structure with developmental contribution from neural crest")</f>
        <v/>
      </c>
      <c r="B8067" t="inlineStr">
        <is>
          <t>&lt;http://purl.obolibrary.org/obo/UBERON_0010314&gt;</t>
        </is>
      </c>
      <c r="C8067" t="inlineStr">
        <is>
          <t>Cochlear nuclei</t>
        </is>
      </c>
      <c r="D8067" t="inlineStr">
        <is>
          <t>&lt;http://purl.obolibrary.org/obo/MBA_607&gt;</t>
        </is>
      </c>
    </row>
    <row r="8068">
      <c r="A8068">
        <f>HYPERLINK("https://www.ebi.ac.uk/ols/ontologies/uberon/terms?iri=http://purl.obolibrary.org/obo/UBERON_0010314","structure with developmental contribution from neural crest")</f>
        <v/>
      </c>
      <c r="B8068" t="inlineStr">
        <is>
          <t>&lt;http://purl.obolibrary.org/obo/UBERON_0010314&gt;</t>
        </is>
      </c>
      <c r="C8068" t="inlineStr">
        <is>
          <t>Orbital area, ventrolateral part, layer 6a</t>
        </is>
      </c>
      <c r="D8068" t="inlineStr">
        <is>
          <t>&lt;http://purl.obolibrary.org/obo/MBA_608&gt;</t>
        </is>
      </c>
    </row>
    <row r="8069">
      <c r="A8069">
        <f>HYPERLINK("https://www.ebi.ac.uk/ols/ontologies/uberon/terms?iri=http://purl.obolibrary.org/obo/UBERON_0010314","structure with developmental contribution from neural crest")</f>
        <v/>
      </c>
      <c r="B8069" t="inlineStr">
        <is>
          <t>&lt;http://purl.obolibrary.org/obo/UBERON_0010314&gt;</t>
        </is>
      </c>
      <c r="C8069" t="inlineStr">
        <is>
          <t>Spinal nucleus of the trigeminal, oral part, middle dorsomedial part, ventral zone</t>
        </is>
      </c>
      <c r="D8069" t="inlineStr">
        <is>
          <t>&lt;http://purl.obolibrary.org/obo/MBA_61&gt;</t>
        </is>
      </c>
    </row>
    <row r="8070">
      <c r="A8070">
        <f>HYPERLINK("https://www.ebi.ac.uk/ols/ontologies/uberon/terms?iri=http://purl.obolibrary.org/obo/UBERON_0010314","structure with developmental contribution from neural crest")</f>
        <v/>
      </c>
      <c r="B8070" t="inlineStr">
        <is>
          <t>&lt;http://purl.obolibrary.org/obo/UBERON_0010314&gt;</t>
        </is>
      </c>
      <c r="C8070" t="inlineStr">
        <is>
          <t>Retrosplenial area, dorsal part, layer 5</t>
        </is>
      </c>
      <c r="D8070" t="inlineStr">
        <is>
          <t>&lt;http://purl.obolibrary.org/obo/MBA_610&gt;</t>
        </is>
      </c>
    </row>
    <row r="8071">
      <c r="A8071">
        <f>HYPERLINK("https://www.ebi.ac.uk/ols/ontologies/uberon/terms?iri=http://purl.obolibrary.org/obo/UBERON_0010314","structure with developmental contribution from neural crest")</f>
        <v/>
      </c>
      <c r="B8071" t="inlineStr">
        <is>
          <t>&lt;http://purl.obolibrary.org/obo/UBERON_0010314&gt;</t>
        </is>
      </c>
      <c r="C8071" t="inlineStr">
        <is>
          <t>habenular commissure</t>
        </is>
      </c>
      <c r="D8071" t="inlineStr">
        <is>
          <t>&lt;http://purl.obolibrary.org/obo/MBA_611&gt;</t>
        </is>
      </c>
    </row>
    <row r="8072">
      <c r="A8072">
        <f>HYPERLINK("https://www.ebi.ac.uk/ols/ontologies/uberon/terms?iri=http://purl.obolibrary.org/obo/UBERON_0010314","structure with developmental contribution from neural crest")</f>
        <v/>
      </c>
      <c r="B8072" t="inlineStr">
        <is>
          <t>&lt;http://purl.obolibrary.org/obo/UBERON_0010314&gt;</t>
        </is>
      </c>
      <c r="C8072" t="inlineStr">
        <is>
          <t>Nucleus of the lateral lemniscus</t>
        </is>
      </c>
      <c r="D8072" t="inlineStr">
        <is>
          <t>&lt;http://purl.obolibrary.org/obo/MBA_612&gt;</t>
        </is>
      </c>
    </row>
    <row r="8073">
      <c r="A8073">
        <f>HYPERLINK("https://www.ebi.ac.uk/ols/ontologies/uberon/terms?iri=http://purl.obolibrary.org/obo/UBERON_0010314","structure with developmental contribution from neural crest")</f>
        <v/>
      </c>
      <c r="B8073" t="inlineStr">
        <is>
          <t>&lt;http://purl.obolibrary.org/obo/UBERON_0010314&gt;</t>
        </is>
      </c>
      <c r="C8073" t="inlineStr">
        <is>
          <t>hippocampal commissures</t>
        </is>
      </c>
      <c r="D8073" t="inlineStr">
        <is>
          <t>&lt;http://purl.obolibrary.org/obo/MBA_618&gt;</t>
        </is>
      </c>
    </row>
    <row r="8074">
      <c r="A8074">
        <f>HYPERLINK("https://www.ebi.ac.uk/ols/ontologies/uberon/terms?iri=http://purl.obolibrary.org/obo/UBERON_0010314","structure with developmental contribution from neural crest")</f>
        <v/>
      </c>
      <c r="B8074" t="inlineStr">
        <is>
          <t>&lt;http://purl.obolibrary.org/obo/UBERON_0010314&gt;</t>
        </is>
      </c>
      <c r="C8074" t="inlineStr">
        <is>
          <t>Nucleus of the lateral olfactory tract</t>
        </is>
      </c>
      <c r="D8074" t="inlineStr">
        <is>
          <t>&lt;http://purl.obolibrary.org/obo/MBA_619&gt;</t>
        </is>
      </c>
    </row>
    <row r="8075">
      <c r="A8075">
        <f>HYPERLINK("https://www.ebi.ac.uk/ols/ontologies/uberon/terms?iri=http://purl.obolibrary.org/obo/UBERON_0010314","structure with developmental contribution from neural crest")</f>
        <v/>
      </c>
      <c r="B8075" t="inlineStr">
        <is>
          <t>&lt;http://purl.obolibrary.org/obo/UBERON_0010314&gt;</t>
        </is>
      </c>
      <c r="C8075" t="inlineStr">
        <is>
          <t>Orbital area, medial part, layer 5</t>
        </is>
      </c>
      <c r="D8075" t="inlineStr">
        <is>
          <t>&lt;http://purl.obolibrary.org/obo/MBA_620&gt;</t>
        </is>
      </c>
    </row>
    <row r="8076">
      <c r="A8076">
        <f>HYPERLINK("https://www.ebi.ac.uk/ols/ontologies/uberon/terms?iri=http://purl.obolibrary.org/obo/UBERON_0010314","structure with developmental contribution from neural crest")</f>
        <v/>
      </c>
      <c r="B8076" t="inlineStr">
        <is>
          <t>&lt;http://purl.obolibrary.org/obo/UBERON_0010314&gt;</t>
        </is>
      </c>
      <c r="C8076" t="inlineStr">
        <is>
          <t>Motor nucleus of trigeminal</t>
        </is>
      </c>
      <c r="D8076" t="inlineStr">
        <is>
          <t>&lt;http://purl.obolibrary.org/obo/MBA_621&gt;</t>
        </is>
      </c>
    </row>
    <row r="8077">
      <c r="A8077">
        <f>HYPERLINK("https://www.ebi.ac.uk/ols/ontologies/uberon/terms?iri=http://purl.obolibrary.org/obo/UBERON_0010314","structure with developmental contribution from neural crest")</f>
        <v/>
      </c>
      <c r="B8077" t="inlineStr">
        <is>
          <t>&lt;http://purl.obolibrary.org/obo/UBERON_0010314&gt;</t>
        </is>
      </c>
      <c r="C8077" t="inlineStr">
        <is>
          <t>Retrosplenial area, ventral part, layer 6b</t>
        </is>
      </c>
      <c r="D8077" t="inlineStr">
        <is>
          <t>&lt;http://purl.obolibrary.org/obo/MBA_622&gt;</t>
        </is>
      </c>
    </row>
    <row r="8078">
      <c r="A8078">
        <f>HYPERLINK("https://www.ebi.ac.uk/ols/ontologies/uberon/terms?iri=http://purl.obolibrary.org/obo/UBERON_0010314","structure with developmental contribution from neural crest")</f>
        <v/>
      </c>
      <c r="B8078" t="inlineStr">
        <is>
          <t>&lt;http://purl.obolibrary.org/obo/UBERON_0010314&gt;</t>
        </is>
      </c>
      <c r="C8078" t="inlineStr">
        <is>
          <t>Cerebral nuclei</t>
        </is>
      </c>
      <c r="D8078" t="inlineStr">
        <is>
          <t>&lt;http://purl.obolibrary.org/obo/MBA_623&gt;</t>
        </is>
      </c>
    </row>
    <row r="8079">
      <c r="A8079">
        <f>HYPERLINK("https://www.ebi.ac.uk/ols/ontologies/uberon/terms?iri=http://purl.obolibrary.org/obo/UBERON_0010314","structure with developmental contribution from neural crest")</f>
        <v/>
      </c>
      <c r="B8079" t="inlineStr">
        <is>
          <t>&lt;http://purl.obolibrary.org/obo/UBERON_0010314&gt;</t>
        </is>
      </c>
      <c r="C8079" t="inlineStr">
        <is>
          <t>Primary somatosensory area, upper limb, layer 5</t>
        </is>
      </c>
      <c r="D8079" t="inlineStr">
        <is>
          <t>&lt;http://purl.obolibrary.org/obo/MBA_625&gt;</t>
        </is>
      </c>
    </row>
    <row r="8080">
      <c r="A8080">
        <f>HYPERLINK("https://www.ebi.ac.uk/ols/ontologies/uberon/terms?iri=http://purl.obolibrary.org/obo/UBERON_0010314","structure with developmental contribution from neural crest")</f>
        <v/>
      </c>
      <c r="B8080" t="inlineStr">
        <is>
          <t>&lt;http://purl.obolibrary.org/obo/UBERON_0010314&gt;</t>
        </is>
      </c>
      <c r="C8080" t="inlineStr">
        <is>
          <t>Orbital area, lateral part, layer 5</t>
        </is>
      </c>
      <c r="D8080" t="inlineStr">
        <is>
          <t>&lt;http://purl.obolibrary.org/obo/MBA_630&gt;</t>
        </is>
      </c>
    </row>
    <row r="8081">
      <c r="A8081">
        <f>HYPERLINK("https://www.ebi.ac.uk/ols/ontologies/uberon/terms?iri=http://purl.obolibrary.org/obo/UBERON_0010314","structure with developmental contribution from neural crest")</f>
        <v/>
      </c>
      <c r="B8081" t="inlineStr">
        <is>
          <t>&lt;http://purl.obolibrary.org/obo/UBERON_0010314&gt;</t>
        </is>
      </c>
      <c r="C8081" t="inlineStr">
        <is>
          <t>Cortical amygdalar area</t>
        </is>
      </c>
      <c r="D8081" t="inlineStr">
        <is>
          <t>&lt;http://purl.obolibrary.org/obo/MBA_631&gt;</t>
        </is>
      </c>
    </row>
    <row r="8082">
      <c r="A8082">
        <f>HYPERLINK("https://www.ebi.ac.uk/ols/ontologies/uberon/terms?iri=http://purl.obolibrary.org/obo/UBERON_0010314","structure with developmental contribution from neural crest")</f>
        <v/>
      </c>
      <c r="B8082" t="inlineStr">
        <is>
          <t>&lt;http://purl.obolibrary.org/obo/UBERON_0010314&gt;</t>
        </is>
      </c>
      <c r="C8082" t="inlineStr">
        <is>
          <t>Dentate gyrus, granule cell layer</t>
        </is>
      </c>
      <c r="D8082" t="inlineStr">
        <is>
          <t>&lt;http://purl.obolibrary.org/obo/MBA_632&gt;</t>
        </is>
      </c>
    </row>
    <row r="8083">
      <c r="A8083">
        <f>HYPERLINK("https://www.ebi.ac.uk/ols/ontologies/uberon/terms?iri=http://purl.obolibrary.org/obo/UBERON_0010314","structure with developmental contribution from neural crest")</f>
        <v/>
      </c>
      <c r="B8083" t="inlineStr">
        <is>
          <t>&lt;http://purl.obolibrary.org/obo/UBERON_0010314&gt;</t>
        </is>
      </c>
      <c r="C8083" t="inlineStr">
        <is>
          <t>inferior colliculus commissure</t>
        </is>
      </c>
      <c r="D8083" t="inlineStr">
        <is>
          <t>&lt;http://purl.obolibrary.org/obo/MBA_633&gt;</t>
        </is>
      </c>
    </row>
    <row r="8084">
      <c r="A8084">
        <f>HYPERLINK("https://www.ebi.ac.uk/ols/ontologies/uberon/terms?iri=http://purl.obolibrary.org/obo/UBERON_0010314","structure with developmental contribution from neural crest")</f>
        <v/>
      </c>
      <c r="B8084" t="inlineStr">
        <is>
          <t>&lt;http://purl.obolibrary.org/obo/UBERON_0010314&gt;</t>
        </is>
      </c>
      <c r="C8084" t="inlineStr">
        <is>
          <t>Posterior parietal association areas, layer 4</t>
        </is>
      </c>
      <c r="D8084" t="inlineStr">
        <is>
          <t>&lt;http://purl.obolibrary.org/obo/MBA_635&gt;</t>
        </is>
      </c>
    </row>
    <row r="8085">
      <c r="A8085">
        <f>HYPERLINK("https://www.ebi.ac.uk/ols/ontologies/uberon/terms?iri=http://purl.obolibrary.org/obo/UBERON_0010314","structure with developmental contribution from neural crest")</f>
        <v/>
      </c>
      <c r="B8085" t="inlineStr">
        <is>
          <t>&lt;http://purl.obolibrary.org/obo/UBERON_0010314&gt;</t>
        </is>
      </c>
      <c r="C8085" t="inlineStr">
        <is>
          <t>Gustatory areas, layer 6a</t>
        </is>
      </c>
      <c r="D8085" t="inlineStr">
        <is>
          <t>&lt;http://purl.obolibrary.org/obo/MBA_638&gt;</t>
        </is>
      </c>
    </row>
    <row r="8086">
      <c r="A8086">
        <f>HYPERLINK("https://www.ebi.ac.uk/ols/ontologies/uberon/terms?iri=http://purl.obolibrary.org/obo/UBERON_0010314","structure with developmental contribution from neural crest")</f>
        <v/>
      </c>
      <c r="B8086" t="inlineStr">
        <is>
          <t>&lt;http://purl.obolibrary.org/obo/UBERON_0010314&gt;</t>
        </is>
      </c>
      <c r="C8086" t="inlineStr">
        <is>
          <t>Cortical amygdalar area, anterior part</t>
        </is>
      </c>
      <c r="D8086" t="inlineStr">
        <is>
          <t>&lt;http://purl.obolibrary.org/obo/MBA_639&gt;</t>
        </is>
      </c>
    </row>
    <row r="8087">
      <c r="A8087">
        <f>HYPERLINK("https://www.ebi.ac.uk/ols/ontologies/uberon/terms?iri=http://purl.obolibrary.org/obo/UBERON_0010314","structure with developmental contribution from neural crest")</f>
        <v/>
      </c>
      <c r="B8087" t="inlineStr">
        <is>
          <t>&lt;http://purl.obolibrary.org/obo/UBERON_0010314&gt;</t>
        </is>
      </c>
      <c r="C8087" t="inlineStr">
        <is>
          <t>Efferent vestibular nucleus</t>
        </is>
      </c>
      <c r="D8087" t="inlineStr">
        <is>
          <t>&lt;http://purl.obolibrary.org/obo/MBA_640&gt;</t>
        </is>
      </c>
    </row>
    <row r="8088">
      <c r="A8088">
        <f>HYPERLINK("https://www.ebi.ac.uk/ols/ontologies/uberon/terms?iri=http://purl.obolibrary.org/obo/UBERON_0010314","structure with developmental contribution from neural crest")</f>
        <v/>
      </c>
      <c r="B8088" t="inlineStr">
        <is>
          <t>&lt;http://purl.obolibrary.org/obo/UBERON_0010314&gt;</t>
        </is>
      </c>
      <c r="C8088" t="inlineStr">
        <is>
          <t>intermediate acoustic stria</t>
        </is>
      </c>
      <c r="D8088" t="inlineStr">
        <is>
          <t>&lt;http://purl.obolibrary.org/obo/MBA_641&gt;</t>
        </is>
      </c>
    </row>
    <row r="8089">
      <c r="A8089">
        <f>HYPERLINK("https://www.ebi.ac.uk/ols/ontologies/uberon/terms?iri=http://purl.obolibrary.org/obo/UBERON_0010314","structure with developmental contribution from neural crest")</f>
        <v/>
      </c>
      <c r="B8089" t="inlineStr">
        <is>
          <t>&lt;http://purl.obolibrary.org/obo/UBERON_0010314&gt;</t>
        </is>
      </c>
      <c r="C8089" t="inlineStr">
        <is>
          <t>Nucleus of the trapezoid body</t>
        </is>
      </c>
      <c r="D8089" t="inlineStr">
        <is>
          <t>&lt;http://purl.obolibrary.org/obo/MBA_642&gt;</t>
        </is>
      </c>
    </row>
    <row r="8090">
      <c r="A8090">
        <f>HYPERLINK("https://www.ebi.ac.uk/ols/ontologies/uberon/terms?iri=http://purl.obolibrary.org/obo/UBERON_0010314","structure with developmental contribution from neural crest")</f>
        <v/>
      </c>
      <c r="B8090" t="inlineStr">
        <is>
          <t>&lt;http://purl.obolibrary.org/obo/UBERON_0010314&gt;</t>
        </is>
      </c>
      <c r="C8090" t="inlineStr">
        <is>
          <t>Posterior auditory area, layer 2/3</t>
        </is>
      </c>
      <c r="D8090" t="inlineStr">
        <is>
          <t>&lt;http://purl.obolibrary.org/obo/MBA_643&gt;</t>
        </is>
      </c>
    </row>
    <row r="8091">
      <c r="A8091">
        <f>HYPERLINK("https://www.ebi.ac.uk/ols/ontologies/uberon/terms?iri=http://purl.obolibrary.org/obo/UBERON_0010314","structure with developmental contribution from neural crest")</f>
        <v/>
      </c>
      <c r="B8091" t="inlineStr">
        <is>
          <t>&lt;http://purl.obolibrary.org/obo/UBERON_0010314&gt;</t>
        </is>
      </c>
      <c r="C8091" t="inlineStr">
        <is>
          <t>Somatomotor areas, Layer 6a</t>
        </is>
      </c>
      <c r="D8091" t="inlineStr">
        <is>
          <t>&lt;http://purl.obolibrary.org/obo/MBA_644&gt;</t>
        </is>
      </c>
    </row>
    <row r="8092">
      <c r="A8092">
        <f>HYPERLINK("https://www.ebi.ac.uk/ols/ontologies/uberon/terms?iri=http://purl.obolibrary.org/obo/UBERON_0010314","structure with developmental contribution from neural crest")</f>
        <v/>
      </c>
      <c r="B8092" t="inlineStr">
        <is>
          <t>&lt;http://purl.obolibrary.org/obo/UBERON_0010314&gt;</t>
        </is>
      </c>
      <c r="C8092" t="inlineStr">
        <is>
          <t>Dorsal peduncular area, layer 5</t>
        </is>
      </c>
      <c r="D8092" t="inlineStr">
        <is>
          <t>&lt;http://purl.obolibrary.org/obo/MBA_646&gt;</t>
        </is>
      </c>
    </row>
    <row r="8093">
      <c r="A8093">
        <f>HYPERLINK("https://www.ebi.ac.uk/ols/ontologies/uberon/terms?iri=http://purl.obolibrary.org/obo/UBERON_0010314","structure with developmental contribution from neural crest")</f>
        <v/>
      </c>
      <c r="B8093" t="inlineStr">
        <is>
          <t>&lt;http://purl.obolibrary.org/obo/UBERON_0010314&gt;</t>
        </is>
      </c>
      <c r="C8093" t="inlineStr">
        <is>
          <t>Cortical amygdalar area, posterior part</t>
        </is>
      </c>
      <c r="D8093" t="inlineStr">
        <is>
          <t>&lt;http://purl.obolibrary.org/obo/MBA_647&gt;</t>
        </is>
      </c>
    </row>
    <row r="8094">
      <c r="A8094">
        <f>HYPERLINK("https://www.ebi.ac.uk/ols/ontologies/uberon/terms?iri=http://purl.obolibrary.org/obo/UBERON_0010314","structure with developmental contribution from neural crest")</f>
        <v/>
      </c>
      <c r="B8094" t="inlineStr">
        <is>
          <t>&lt;http://purl.obolibrary.org/obo/UBERON_0010314&gt;</t>
        </is>
      </c>
      <c r="C8094" t="inlineStr">
        <is>
          <t>Primary motor area, Layer 5</t>
        </is>
      </c>
      <c r="D8094" t="inlineStr">
        <is>
          <t>&lt;http://purl.obolibrary.org/obo/MBA_648&gt;</t>
        </is>
      </c>
    </row>
    <row r="8095">
      <c r="A8095">
        <f>HYPERLINK("https://www.ebi.ac.uk/ols/ontologies/uberon/terms?iri=http://purl.obolibrary.org/obo/UBERON_0010314","structure with developmental contribution from neural crest")</f>
        <v/>
      </c>
      <c r="B8095" t="inlineStr">
        <is>
          <t>&lt;http://purl.obolibrary.org/obo/UBERON_0010314&gt;</t>
        </is>
      </c>
      <c r="C8095" t="inlineStr">
        <is>
          <t>Anterolateral visual area, layer 6b</t>
        </is>
      </c>
      <c r="D8095" t="inlineStr">
        <is>
          <t>&lt;http://purl.obolibrary.org/obo/MBA_649&gt;</t>
        </is>
      </c>
    </row>
    <row r="8096">
      <c r="A8096">
        <f>HYPERLINK("https://www.ebi.ac.uk/ols/ontologies/uberon/terms?iri=http://purl.obolibrary.org/obo/UBERON_0010314","structure with developmental contribution from neural crest")</f>
        <v/>
      </c>
      <c r="B8096" t="inlineStr">
        <is>
          <t>&lt;http://purl.obolibrary.org/obo/UBERON_0010314&gt;</t>
        </is>
      </c>
      <c r="C8096" t="inlineStr">
        <is>
          <t>juxtarestiform body</t>
        </is>
      </c>
      <c r="D8096" t="inlineStr">
        <is>
          <t>&lt;http://purl.obolibrary.org/obo/MBA_650&gt;</t>
        </is>
      </c>
    </row>
    <row r="8097">
      <c r="A8097">
        <f>HYPERLINK("https://www.ebi.ac.uk/ols/ontologies/uberon/terms?iri=http://purl.obolibrary.org/obo/UBERON_0010314","structure with developmental contribution from neural crest")</f>
        <v/>
      </c>
      <c r="B8097" t="inlineStr">
        <is>
          <t>&lt;http://purl.obolibrary.org/obo/UBERON_0010314&gt;</t>
        </is>
      </c>
      <c r="C8097" t="inlineStr">
        <is>
          <t>Nucleus of the solitary tract</t>
        </is>
      </c>
      <c r="D8097" t="inlineStr">
        <is>
          <t>&lt;http://purl.obolibrary.org/obo/MBA_651&gt;</t>
        </is>
      </c>
    </row>
    <row r="8098">
      <c r="A8098">
        <f>HYPERLINK("https://www.ebi.ac.uk/ols/ontologies/uberon/terms?iri=http://purl.obolibrary.org/obo/UBERON_0010314","structure with developmental contribution from neural crest")</f>
        <v/>
      </c>
      <c r="B8098" t="inlineStr">
        <is>
          <t>&lt;http://purl.obolibrary.org/obo/UBERON_0010314&gt;</t>
        </is>
      </c>
      <c r="C8098" t="inlineStr">
        <is>
          <t>Abducens nucleus</t>
        </is>
      </c>
      <c r="D8098" t="inlineStr">
        <is>
          <t>&lt;http://purl.obolibrary.org/obo/MBA_653&gt;</t>
        </is>
      </c>
    </row>
    <row r="8099">
      <c r="A8099">
        <f>HYPERLINK("https://www.ebi.ac.uk/ols/ontologies/uberon/terms?iri=http://purl.obolibrary.org/obo/UBERON_0010314","structure with developmental contribution from neural crest")</f>
        <v/>
      </c>
      <c r="B8099" t="inlineStr">
        <is>
          <t>&lt;http://purl.obolibrary.org/obo/UBERON_0010314&gt;</t>
        </is>
      </c>
      <c r="C8099" t="inlineStr">
        <is>
          <t>Primary somatosensory area, nose, layer 4</t>
        </is>
      </c>
      <c r="D8099" t="inlineStr">
        <is>
          <t>&lt;http://purl.obolibrary.org/obo/MBA_654&gt;</t>
        </is>
      </c>
    </row>
    <row r="8100">
      <c r="A8100">
        <f>HYPERLINK("https://www.ebi.ac.uk/ols/ontologies/uberon/terms?iri=http://purl.obolibrary.org/obo/UBERON_0010314","structure with developmental contribution from neural crest")</f>
        <v/>
      </c>
      <c r="B8100" t="inlineStr">
        <is>
          <t>&lt;http://purl.obolibrary.org/obo/UBERON_0010314&gt;</t>
        </is>
      </c>
      <c r="C8100" t="inlineStr">
        <is>
          <t>Cortical amygdalar area, posterior part, lateral zone</t>
        </is>
      </c>
      <c r="D8100" t="inlineStr">
        <is>
          <t>&lt;http://purl.obolibrary.org/obo/MBA_655&gt;</t>
        </is>
      </c>
    </row>
    <row r="8101">
      <c r="A8101">
        <f>HYPERLINK("https://www.ebi.ac.uk/ols/ontologies/uberon/terms?iri=http://purl.obolibrary.org/obo/UBERON_0010314","structure with developmental contribution from neural crest")</f>
        <v/>
      </c>
      <c r="B8101" t="inlineStr">
        <is>
          <t>&lt;http://purl.obolibrary.org/obo/UBERON_0010314&gt;</t>
        </is>
      </c>
      <c r="C8101" t="inlineStr">
        <is>
          <t>Secondary motor area, layer 1</t>
        </is>
      </c>
      <c r="D8101" t="inlineStr">
        <is>
          <t>&lt;http://purl.obolibrary.org/obo/MBA_656&gt;</t>
        </is>
      </c>
    </row>
    <row r="8102">
      <c r="A8102">
        <f>HYPERLINK("https://www.ebi.ac.uk/ols/ontologies/uberon/terms?iri=http://purl.obolibrary.org/obo/UBERON_0010314","structure with developmental contribution from neural crest")</f>
        <v/>
      </c>
      <c r="B8102" t="inlineStr">
        <is>
          <t>&lt;http://purl.obolibrary.org/obo/UBERON_0010314&gt;</t>
        </is>
      </c>
      <c r="C8102" t="inlineStr">
        <is>
          <t>Primary somatosensory area, mouth, layer 2/3</t>
        </is>
      </c>
      <c r="D8102" t="inlineStr">
        <is>
          <t>&lt;http://purl.obolibrary.org/obo/MBA_657&gt;</t>
        </is>
      </c>
    </row>
    <row r="8103">
      <c r="A8103">
        <f>HYPERLINK("https://www.ebi.ac.uk/ols/ontologies/uberon/terms?iri=http://purl.obolibrary.org/obo/UBERON_0010314","structure with developmental contribution from neural crest")</f>
        <v/>
      </c>
      <c r="B8103" t="inlineStr">
        <is>
          <t>&lt;http://purl.obolibrary.org/obo/UBERON_0010314&gt;</t>
        </is>
      </c>
      <c r="C8103" t="inlineStr">
        <is>
          <t>lateral lemniscus</t>
        </is>
      </c>
      <c r="D8103" t="inlineStr">
        <is>
          <t>&lt;http://purl.obolibrary.org/obo/MBA_658&gt;</t>
        </is>
      </c>
    </row>
    <row r="8104">
      <c r="A8104">
        <f>HYPERLINK("https://www.ebi.ac.uk/ols/ontologies/uberon/terms?iri=http://purl.obolibrary.org/obo/UBERON_0010314","structure with developmental contribution from neural crest")</f>
        <v/>
      </c>
      <c r="B8104" t="inlineStr">
        <is>
          <t>&lt;http://purl.obolibrary.org/obo/UBERON_0010314&gt;</t>
        </is>
      </c>
      <c r="C8104" t="inlineStr">
        <is>
          <t>Nucleus of the solitary tract, central part</t>
        </is>
      </c>
      <c r="D8104" t="inlineStr">
        <is>
          <t>&lt;http://purl.obolibrary.org/obo/MBA_659&gt;</t>
        </is>
      </c>
    </row>
    <row r="8105">
      <c r="A8105">
        <f>HYPERLINK("https://www.ebi.ac.uk/ols/ontologies/uberon/terms?iri=http://purl.obolibrary.org/obo/UBERON_0010314","structure with developmental contribution from neural crest")</f>
        <v/>
      </c>
      <c r="B8105" t="inlineStr">
        <is>
          <t>&lt;http://purl.obolibrary.org/obo/UBERON_0010314&gt;</t>
        </is>
      </c>
      <c r="C8105" t="inlineStr">
        <is>
          <t>Facial motor nucleus</t>
        </is>
      </c>
      <c r="D8105" t="inlineStr">
        <is>
          <t>&lt;http://purl.obolibrary.org/obo/MBA_661&gt;</t>
        </is>
      </c>
    </row>
    <row r="8106">
      <c r="A8106">
        <f>HYPERLINK("https://www.ebi.ac.uk/ols/ontologies/uberon/terms?iri=http://purl.obolibrary.org/obo/UBERON_0010314","structure with developmental contribution from neural crest")</f>
        <v/>
      </c>
      <c r="B8106" t="inlineStr">
        <is>
          <t>&lt;http://purl.obolibrary.org/obo/UBERON_0010314&gt;</t>
        </is>
      </c>
      <c r="C8106" t="inlineStr">
        <is>
          <t>Gustatory areas, layer 6b</t>
        </is>
      </c>
      <c r="D8106" t="inlineStr">
        <is>
          <t>&lt;http://purl.obolibrary.org/obo/MBA_662&gt;</t>
        </is>
      </c>
    </row>
    <row r="8107">
      <c r="A8107">
        <f>HYPERLINK("https://www.ebi.ac.uk/ols/ontologies/uberon/terms?iri=http://purl.obolibrary.org/obo/UBERON_0010314","structure with developmental contribution from neural crest")</f>
        <v/>
      </c>
      <c r="B8107" t="inlineStr">
        <is>
          <t>&lt;http://purl.obolibrary.org/obo/UBERON_0010314&gt;</t>
        </is>
      </c>
      <c r="C8107" t="inlineStr">
        <is>
          <t>Cortical amygdalar area, posterior part, medial zone</t>
        </is>
      </c>
      <c r="D8107" t="inlineStr">
        <is>
          <t>&lt;http://purl.obolibrary.org/obo/MBA_663&gt;</t>
        </is>
      </c>
    </row>
    <row r="8108">
      <c r="A8108">
        <f>HYPERLINK("https://www.ebi.ac.uk/ols/ontologies/uberon/terms?iri=http://purl.obolibrary.org/obo/UBERON_0010314","structure with developmental contribution from neural crest")</f>
        <v/>
      </c>
      <c r="B8108" t="inlineStr">
        <is>
          <t>&lt;http://purl.obolibrary.org/obo/UBERON_0010314&gt;</t>
        </is>
      </c>
      <c r="C8108" t="inlineStr">
        <is>
          <t>Entorhinal area, medial part, dorsal zone, layer 3</t>
        </is>
      </c>
      <c r="D8108" t="inlineStr">
        <is>
          <t>&lt;http://purl.obolibrary.org/obo/MBA_664&gt;</t>
        </is>
      </c>
    </row>
    <row r="8109">
      <c r="A8109">
        <f>HYPERLINK("https://www.ebi.ac.uk/ols/ontologies/uberon/terms?iri=http://purl.obolibrary.org/obo/UBERON_0010314","structure with developmental contribution from neural crest")</f>
        <v/>
      </c>
      <c r="B8109" t="inlineStr">
        <is>
          <t>&lt;http://purl.obolibrary.org/obo/UBERON_0010314&gt;</t>
        </is>
      </c>
      <c r="C8109" t="inlineStr">
        <is>
          <t>lateral olfactory tract, body</t>
        </is>
      </c>
      <c r="D8109" t="inlineStr">
        <is>
          <t>&lt;http://purl.obolibrary.org/obo/MBA_665&gt;</t>
        </is>
      </c>
    </row>
    <row r="8110">
      <c r="A8110">
        <f>HYPERLINK("https://www.ebi.ac.uk/ols/ontologies/uberon/terms?iri=http://purl.obolibrary.org/obo/UBERON_0010314","structure with developmental contribution from neural crest")</f>
        <v/>
      </c>
      <c r="B8110" t="inlineStr">
        <is>
          <t>&lt;http://purl.obolibrary.org/obo/UBERON_0010314&gt;</t>
        </is>
      </c>
      <c r="C8110" t="inlineStr">
        <is>
          <t>Nucleus of the solitary tract, commissural part</t>
        </is>
      </c>
      <c r="D8110" t="inlineStr">
        <is>
          <t>&lt;http://purl.obolibrary.org/obo/MBA_666&gt;</t>
        </is>
      </c>
    </row>
    <row r="8111">
      <c r="A8111">
        <f>HYPERLINK("https://www.ebi.ac.uk/ols/ontologies/uberon/terms?iri=http://purl.obolibrary.org/obo/UBERON_0010314","structure with developmental contribution from neural crest")</f>
        <v/>
      </c>
      <c r="B8111" t="inlineStr">
        <is>
          <t>&lt;http://purl.obolibrary.org/obo/UBERON_0010314&gt;</t>
        </is>
      </c>
      <c r="C8111" t="inlineStr">
        <is>
          <t>Frontal pole, layer 2/3</t>
        </is>
      </c>
      <c r="D8111" t="inlineStr">
        <is>
          <t>&lt;http://purl.obolibrary.org/obo/MBA_667&gt;</t>
        </is>
      </c>
    </row>
    <row r="8112">
      <c r="A8112">
        <f>HYPERLINK("https://www.ebi.ac.uk/ols/ontologies/uberon/terms?iri=http://purl.obolibrary.org/obo/UBERON_0010314","structure with developmental contribution from neural crest")</f>
        <v/>
      </c>
      <c r="B8112" t="inlineStr">
        <is>
          <t>&lt;http://purl.obolibrary.org/obo/UBERON_0010314&gt;</t>
        </is>
      </c>
      <c r="C8112" t="inlineStr">
        <is>
          <t>Primary somatosensory area, trunk, layer 2/3</t>
        </is>
      </c>
      <c r="D8112" t="inlineStr">
        <is>
          <t>&lt;http://purl.obolibrary.org/obo/MBA_670&gt;</t>
        </is>
      </c>
    </row>
    <row r="8113">
      <c r="A8113">
        <f>HYPERLINK("https://www.ebi.ac.uk/ols/ontologies/uberon/terms?iri=http://purl.obolibrary.org/obo/UBERON_0010314","structure with developmental contribution from neural crest")</f>
        <v/>
      </c>
      <c r="B8113" t="inlineStr">
        <is>
          <t>&lt;http://purl.obolibrary.org/obo/UBERON_0010314&gt;</t>
        </is>
      </c>
      <c r="C8113" t="inlineStr">
        <is>
          <t>Retrosplenial area, lateral agranular part, layer 1</t>
        </is>
      </c>
      <c r="D8113" t="inlineStr">
        <is>
          <t>&lt;http://purl.obolibrary.org/obo/MBA_671&gt;</t>
        </is>
      </c>
    </row>
    <row r="8114">
      <c r="A8114">
        <f>HYPERLINK("https://www.ebi.ac.uk/ols/ontologies/uberon/terms?iri=http://purl.obolibrary.org/obo/UBERON_0010314","structure with developmental contribution from neural crest")</f>
        <v/>
      </c>
      <c r="B8114" t="inlineStr">
        <is>
          <t>&lt;http://purl.obolibrary.org/obo/UBERON_0010314&gt;</t>
        </is>
      </c>
      <c r="C8114" t="inlineStr">
        <is>
          <t>Caudoputamen</t>
        </is>
      </c>
      <c r="D8114" t="inlineStr">
        <is>
          <t>&lt;http://purl.obolibrary.org/obo/MBA_672&gt;</t>
        </is>
      </c>
    </row>
    <row r="8115">
      <c r="A8115">
        <f>HYPERLINK("https://www.ebi.ac.uk/ols/ontologies/uberon/terms?iri=http://purl.obolibrary.org/obo/UBERON_0010314","structure with developmental contribution from neural crest")</f>
        <v/>
      </c>
      <c r="B8115" t="inlineStr">
        <is>
          <t>&lt;http://purl.obolibrary.org/obo/UBERON_0010314&gt;</t>
        </is>
      </c>
      <c r="C8115" t="inlineStr">
        <is>
          <t>Agranular insular area, ventral part, layer 6a</t>
        </is>
      </c>
      <c r="D8115" t="inlineStr">
        <is>
          <t>&lt;http://purl.obolibrary.org/obo/MBA_675&gt;</t>
        </is>
      </c>
    </row>
    <row r="8116">
      <c r="A8116">
        <f>HYPERLINK("https://www.ebi.ac.uk/ols/ontologies/uberon/terms?iri=http://purl.obolibrary.org/obo/UBERON_0010314","structure with developmental contribution from neural crest")</f>
        <v/>
      </c>
      <c r="B8116" t="inlineStr">
        <is>
          <t>&lt;http://purl.obolibrary.org/obo/UBERON_0010314&gt;</t>
        </is>
      </c>
      <c r="C8116" t="inlineStr">
        <is>
          <t>Visceral area</t>
        </is>
      </c>
      <c r="D8116" t="inlineStr">
        <is>
          <t>&lt;http://purl.obolibrary.org/obo/MBA_677&gt;</t>
        </is>
      </c>
    </row>
    <row r="8117">
      <c r="A8117">
        <f>HYPERLINK("https://www.ebi.ac.uk/ols/ontologies/uberon/terms?iri=http://purl.obolibrary.org/obo/UBERON_0010314","structure with developmental contribution from neural crest")</f>
        <v/>
      </c>
      <c r="B8117" t="inlineStr">
        <is>
          <t>&lt;http://purl.obolibrary.org/obo/UBERON_0010314&gt;</t>
        </is>
      </c>
      <c r="C8117" t="inlineStr">
        <is>
          <t>Superior central nucleus raphe</t>
        </is>
      </c>
      <c r="D8117" t="inlineStr">
        <is>
          <t>&lt;http://purl.obolibrary.org/obo/MBA_679&gt;</t>
        </is>
      </c>
    </row>
    <row r="8118">
      <c r="A8118">
        <f>HYPERLINK("https://www.ebi.ac.uk/ols/ontologies/uberon/terms?iri=http://purl.obolibrary.org/obo/UBERON_0010314","structure with developmental contribution from neural crest")</f>
        <v/>
      </c>
      <c r="B8118" t="inlineStr">
        <is>
          <t>&lt;http://purl.obolibrary.org/obo/UBERON_0010314&gt;</t>
        </is>
      </c>
      <c r="C8118" t="inlineStr">
        <is>
          <t>Frontal pole, layer 1</t>
        </is>
      </c>
      <c r="D8118" t="inlineStr">
        <is>
          <t>&lt;http://purl.obolibrary.org/obo/MBA_68&gt;</t>
        </is>
      </c>
    </row>
    <row r="8119">
      <c r="A8119">
        <f>HYPERLINK("https://www.ebi.ac.uk/ols/ontologies/uberon/terms?iri=http://purl.obolibrary.org/obo/UBERON_0010314","structure with developmental contribution from neural crest")</f>
        <v/>
      </c>
      <c r="B8119" t="inlineStr">
        <is>
          <t>&lt;http://purl.obolibrary.org/obo/UBERON_0010314&gt;</t>
        </is>
      </c>
      <c r="C8119" t="inlineStr">
        <is>
          <t>Orbital area, ventrolateral part, layer 6b</t>
        </is>
      </c>
      <c r="D8119" t="inlineStr">
        <is>
          <t>&lt;http://purl.obolibrary.org/obo/MBA_680&gt;</t>
        </is>
      </c>
    </row>
    <row r="8120">
      <c r="A8120">
        <f>HYPERLINK("https://www.ebi.ac.uk/ols/ontologies/uberon/terms?iri=http://purl.obolibrary.org/obo/UBERON_0010314","structure with developmental contribution from neural crest")</f>
        <v/>
      </c>
      <c r="B8120" t="inlineStr">
        <is>
          <t>&lt;http://purl.obolibrary.org/obo/UBERON_0010314&gt;</t>
        </is>
      </c>
      <c r="C8120" t="inlineStr">
        <is>
          <t>Nucleus of the solitary tract, lateral part</t>
        </is>
      </c>
      <c r="D8120" t="inlineStr">
        <is>
          <t>&lt;http://purl.obolibrary.org/obo/MBA_682&gt;</t>
        </is>
      </c>
    </row>
    <row r="8121">
      <c r="A8121">
        <f>HYPERLINK("https://www.ebi.ac.uk/ols/ontologies/uberon/terms?iri=http://purl.obolibrary.org/obo/UBERON_0010314","structure with developmental contribution from neural crest")</f>
        <v/>
      </c>
      <c r="B8121" t="inlineStr">
        <is>
          <t>&lt;http://purl.obolibrary.org/obo/UBERON_0010314&gt;</t>
        </is>
      </c>
      <c r="C8121" t="inlineStr">
        <is>
          <t>Posterior parietal association areas, layer 5</t>
        </is>
      </c>
      <c r="D8121" t="inlineStr">
        <is>
          <t>&lt;http://purl.obolibrary.org/obo/MBA_683&gt;</t>
        </is>
      </c>
    </row>
    <row r="8122">
      <c r="A8122">
        <f>HYPERLINK("https://www.ebi.ac.uk/ols/ontologies/uberon/terms?iri=http://purl.obolibrary.org/obo/UBERON_0010314","structure with developmental contribution from neural crest")</f>
        <v/>
      </c>
      <c r="B8122" t="inlineStr">
        <is>
          <t>&lt;http://purl.obolibrary.org/obo/UBERON_0010314&gt;</t>
        </is>
      </c>
      <c r="C8122" t="inlineStr">
        <is>
          <t>Primary somatosensory area, layer 6a</t>
        </is>
      </c>
      <c r="D8122" t="inlineStr">
        <is>
          <t>&lt;http://purl.obolibrary.org/obo/MBA_686&gt;</t>
        </is>
      </c>
    </row>
    <row r="8123">
      <c r="A8123">
        <f>HYPERLINK("https://www.ebi.ac.uk/ols/ontologies/uberon/terms?iri=http://purl.obolibrary.org/obo/UBERON_0010314","structure with developmental contribution from neural crest")</f>
        <v/>
      </c>
      <c r="B8123" t="inlineStr">
        <is>
          <t>&lt;http://purl.obolibrary.org/obo/UBERON_0010314&gt;</t>
        </is>
      </c>
      <c r="C8123" t="inlineStr">
        <is>
          <t>Retrosplenial area, ventral part, layer 5</t>
        </is>
      </c>
      <c r="D8123" t="inlineStr">
        <is>
          <t>&lt;http://purl.obolibrary.org/obo/MBA_687&gt;</t>
        </is>
      </c>
    </row>
    <row r="8124">
      <c r="A8124">
        <f>HYPERLINK("https://www.ebi.ac.uk/ols/ontologies/uberon/terms?iri=http://purl.obolibrary.org/obo/UBERON_0010314","structure with developmental contribution from neural crest")</f>
        <v/>
      </c>
      <c r="B8124" t="inlineStr">
        <is>
          <t>&lt;http://purl.obolibrary.org/obo/UBERON_0010314&gt;</t>
        </is>
      </c>
      <c r="C8124" t="inlineStr">
        <is>
          <t>Cerebral cortex</t>
        </is>
      </c>
      <c r="D8124" t="inlineStr">
        <is>
          <t>&lt;http://purl.obolibrary.org/obo/MBA_688&gt;</t>
        </is>
      </c>
    </row>
    <row r="8125">
      <c r="A8125">
        <f>HYPERLINK("https://www.ebi.ac.uk/ols/ontologies/uberon/terms?iri=http://purl.obolibrary.org/obo/UBERON_0010314","structure with developmental contribution from neural crest")</f>
        <v/>
      </c>
      <c r="B8125" t="inlineStr">
        <is>
          <t>&lt;http://purl.obolibrary.org/obo/UBERON_0010314&gt;</t>
        </is>
      </c>
      <c r="C8125" t="inlineStr">
        <is>
          <t>Spinal nucleus of the trigeminal, oral part, ventrolateral part</t>
        </is>
      </c>
      <c r="D8125" t="inlineStr">
        <is>
          <t>&lt;http://purl.obolibrary.org/obo/MBA_69&gt;</t>
        </is>
      </c>
    </row>
    <row r="8126">
      <c r="A8126">
        <f>HYPERLINK("https://www.ebi.ac.uk/ols/ontologies/uberon/terms?iri=http://purl.obolibrary.org/obo/UBERON_0010314","structure with developmental contribution from neural crest")</f>
        <v/>
      </c>
      <c r="B8126" t="inlineStr">
        <is>
          <t>&lt;http://purl.obolibrary.org/obo/UBERON_0010314&gt;</t>
        </is>
      </c>
      <c r="C8126" t="inlineStr">
        <is>
          <t>Perirhinal area, layer 5</t>
        </is>
      </c>
      <c r="D8126" t="inlineStr">
        <is>
          <t>&lt;http://purl.obolibrary.org/obo/MBA_692&gt;</t>
        </is>
      </c>
    </row>
    <row r="8127">
      <c r="A8127">
        <f>HYPERLINK("https://www.ebi.ac.uk/ols/ontologies/uberon/terms?iri=http://purl.obolibrary.org/obo/UBERON_0010314","structure with developmental contribution from neural crest")</f>
        <v/>
      </c>
      <c r="B8127" t="inlineStr">
        <is>
          <t>&lt;http://purl.obolibrary.org/obo/UBERON_0010314&gt;</t>
        </is>
      </c>
      <c r="C8127" t="inlineStr">
        <is>
          <t>Agranular insular area, ventral part, layer 2/3</t>
        </is>
      </c>
      <c r="D8127" t="inlineStr">
        <is>
          <t>&lt;http://purl.obolibrary.org/obo/MBA_694&gt;</t>
        </is>
      </c>
    </row>
    <row r="8128">
      <c r="A8128">
        <f>HYPERLINK("https://www.ebi.ac.uk/ols/ontologies/uberon/terms?iri=http://purl.obolibrary.org/obo/UBERON_0010314","structure with developmental contribution from neural crest")</f>
        <v/>
      </c>
      <c r="B8128" t="inlineStr">
        <is>
          <t>&lt;http://purl.obolibrary.org/obo/UBERON_0010314&gt;</t>
        </is>
      </c>
      <c r="C8128" t="inlineStr">
        <is>
          <t>Cortical plate</t>
        </is>
      </c>
      <c r="D8128" t="inlineStr">
        <is>
          <t>&lt;http://purl.obolibrary.org/obo/MBA_695&gt;</t>
        </is>
      </c>
    </row>
    <row r="8129">
      <c r="A8129">
        <f>HYPERLINK("https://www.ebi.ac.uk/ols/ontologies/uberon/terms?iri=http://purl.obolibrary.org/obo/UBERON_0010314","structure with developmental contribution from neural crest")</f>
        <v/>
      </c>
      <c r="B8129" t="inlineStr">
        <is>
          <t>&lt;http://purl.obolibrary.org/obo/UBERON_0010314&gt;</t>
        </is>
      </c>
      <c r="C8129" t="inlineStr">
        <is>
          <t>Posterior auditory area, layer 1</t>
        </is>
      </c>
      <c r="D8129" t="inlineStr">
        <is>
          <t>&lt;http://purl.obolibrary.org/obo/MBA_696&gt;</t>
        </is>
      </c>
    </row>
    <row r="8130">
      <c r="A8130">
        <f>HYPERLINK("https://www.ebi.ac.uk/ols/ontologies/uberon/terms?iri=http://purl.obolibrary.org/obo/UBERON_0010314","structure with developmental contribution from neural crest")</f>
        <v/>
      </c>
      <c r="B8130" t="inlineStr">
        <is>
          <t>&lt;http://purl.obolibrary.org/obo/UBERON_0010314&gt;</t>
        </is>
      </c>
      <c r="C8130" t="inlineStr">
        <is>
          <t>Olfactory areas</t>
        </is>
      </c>
      <c r="D8130" t="inlineStr">
        <is>
          <t>&lt;http://purl.obolibrary.org/obo/MBA_698&gt;</t>
        </is>
      </c>
    </row>
    <row r="8131">
      <c r="A8131">
        <f>HYPERLINK("https://www.ebi.ac.uk/ols/ontologies/uberon/terms?iri=http://purl.obolibrary.org/obo/UBERON_0010314","structure with developmental contribution from neural crest")</f>
        <v/>
      </c>
      <c r="B8131" t="inlineStr">
        <is>
          <t>&lt;http://purl.obolibrary.org/obo/UBERON_0010314&gt;</t>
        </is>
      </c>
      <c r="C8131" t="inlineStr">
        <is>
          <t>Agranular insular area, ventral part, layer 6b</t>
        </is>
      </c>
      <c r="D8131" t="inlineStr">
        <is>
          <t>&lt;http://purl.obolibrary.org/obo/MBA_699&gt;</t>
        </is>
      </c>
    </row>
    <row r="8132">
      <c r="A8132">
        <f>HYPERLINK("https://www.ebi.ac.uk/ols/ontologies/uberon/terms?iri=http://purl.obolibrary.org/obo/UBERON_0010314","structure with developmental contribution from neural crest")</f>
        <v/>
      </c>
      <c r="B8132" t="inlineStr">
        <is>
          <t>&lt;http://purl.obolibrary.org/obo/UBERON_0010314&gt;</t>
        </is>
      </c>
      <c r="C8132" t="inlineStr">
        <is>
          <t>Principal sensory nucleus of the trigeminal</t>
        </is>
      </c>
      <c r="D8132" t="inlineStr">
        <is>
          <t>&lt;http://purl.obolibrary.org/obo/MBA_7&gt;</t>
        </is>
      </c>
    </row>
    <row r="8133">
      <c r="A8133">
        <f>HYPERLINK("https://www.ebi.ac.uk/ols/ontologies/uberon/terms?iri=http://purl.obolibrary.org/obo/UBERON_0010314","structure with developmental contribution from neural crest")</f>
        <v/>
      </c>
      <c r="B8133" t="inlineStr">
        <is>
          <t>&lt;http://purl.obolibrary.org/obo/UBERON_0010314&gt;</t>
        </is>
      </c>
      <c r="C8133" t="inlineStr">
        <is>
          <t>Vestibular nuclei</t>
        </is>
      </c>
      <c r="D8133" t="inlineStr">
        <is>
          <t>&lt;http://purl.obolibrary.org/obo/MBA_701&gt;</t>
        </is>
      </c>
    </row>
    <row r="8134">
      <c r="A8134">
        <f>HYPERLINK("https://www.ebi.ac.uk/ols/ontologies/uberon/terms?iri=http://purl.obolibrary.org/obo/UBERON_0010314","structure with developmental contribution from neural crest")</f>
        <v/>
      </c>
      <c r="B8134" t="inlineStr">
        <is>
          <t>&lt;http://purl.obolibrary.org/obo/UBERON_0010314&gt;</t>
        </is>
      </c>
      <c r="C8134" t="inlineStr">
        <is>
          <t>Primary somatosensory area, nose, layer 5</t>
        </is>
      </c>
      <c r="D8134" t="inlineStr">
        <is>
          <t>&lt;http://purl.obolibrary.org/obo/MBA_702&gt;</t>
        </is>
      </c>
    </row>
    <row r="8135">
      <c r="A8135">
        <f>HYPERLINK("https://www.ebi.ac.uk/ols/ontologies/uberon/terms?iri=http://purl.obolibrary.org/obo/UBERON_0010314","structure with developmental contribution from neural crest")</f>
        <v/>
      </c>
      <c r="B8135" t="inlineStr">
        <is>
          <t>&lt;http://purl.obolibrary.org/obo/UBERON_0010314&gt;</t>
        </is>
      </c>
      <c r="C8135" t="inlineStr">
        <is>
          <t>Cortical subplate</t>
        </is>
      </c>
      <c r="D8135" t="inlineStr">
        <is>
          <t>&lt;http://purl.obolibrary.org/obo/MBA_703&gt;</t>
        </is>
      </c>
    </row>
    <row r="8136">
      <c r="A8136">
        <f>HYPERLINK("https://www.ebi.ac.uk/ols/ontologies/uberon/terms?iri=http://purl.obolibrary.org/obo/UBERON_0010314","structure with developmental contribution from neural crest")</f>
        <v/>
      </c>
      <c r="B8136" t="inlineStr">
        <is>
          <t>&lt;http://purl.obolibrary.org/obo/UBERON_0010314&gt;</t>
        </is>
      </c>
      <c r="C8136" t="inlineStr">
        <is>
          <t>Agranular insular area, ventral part, layer 1</t>
        </is>
      </c>
      <c r="D8136" t="inlineStr">
        <is>
          <t>&lt;http://purl.obolibrary.org/obo/MBA_704&gt;</t>
        </is>
      </c>
    </row>
    <row r="8137">
      <c r="A8137">
        <f>HYPERLINK("https://www.ebi.ac.uk/ols/ontologies/uberon/terms?iri=http://purl.obolibrary.org/obo/UBERON_0010314","structure with developmental contribution from neural crest")</f>
        <v/>
      </c>
      <c r="B8137" t="inlineStr">
        <is>
          <t>&lt;http://purl.obolibrary.org/obo/UBERON_0010314&gt;</t>
        </is>
      </c>
      <c r="C8137" t="inlineStr">
        <is>
          <t>Infralimbic area, layer 1</t>
        </is>
      </c>
      <c r="D8137" t="inlineStr">
        <is>
          <t>&lt;http://purl.obolibrary.org/obo/MBA_707&gt;</t>
        </is>
      </c>
    </row>
    <row r="8138">
      <c r="A8138">
        <f>HYPERLINK("https://www.ebi.ac.uk/ols/ontologies/uberon/terms?iri=http://purl.obolibrary.org/obo/UBERON_0010314","structure with developmental contribution from neural crest")</f>
        <v/>
      </c>
      <c r="B8138" t="inlineStr">
        <is>
          <t>&lt;http://purl.obolibrary.org/obo/UBERON_0010314&gt;</t>
        </is>
      </c>
      <c r="C8138" t="inlineStr">
        <is>
          <t>Entorhinal area, medial part, dorsal zone, layer 4</t>
        </is>
      </c>
      <c r="D8138" t="inlineStr">
        <is>
          <t>&lt;http://purl.obolibrary.org/obo/MBA_712&gt;</t>
        </is>
      </c>
    </row>
    <row r="8139">
      <c r="A8139">
        <f>HYPERLINK("https://www.ebi.ac.uk/ols/ontologies/uberon/terms?iri=http://purl.obolibrary.org/obo/UBERON_0010314","structure with developmental contribution from neural crest")</f>
        <v/>
      </c>
      <c r="B8139" t="inlineStr">
        <is>
          <t>&lt;http://purl.obolibrary.org/obo/UBERON_0010314&gt;</t>
        </is>
      </c>
      <c r="C8139" t="inlineStr">
        <is>
          <t>perforant path</t>
        </is>
      </c>
      <c r="D8139" t="inlineStr">
        <is>
          <t>&lt;http://purl.obolibrary.org/obo/MBA_713&gt;</t>
        </is>
      </c>
    </row>
    <row r="8140">
      <c r="A8140">
        <f>HYPERLINK("https://www.ebi.ac.uk/ols/ontologies/uberon/terms?iri=http://purl.obolibrary.org/obo/UBERON_0010314","structure with developmental contribution from neural crest")</f>
        <v/>
      </c>
      <c r="B8140" t="inlineStr">
        <is>
          <t>&lt;http://purl.obolibrary.org/obo/UBERON_0010314&gt;</t>
        </is>
      </c>
      <c r="C8140" t="inlineStr">
        <is>
          <t>Orbital area</t>
        </is>
      </c>
      <c r="D8140" t="inlineStr">
        <is>
          <t>&lt;http://purl.obolibrary.org/obo/MBA_714&gt;</t>
        </is>
      </c>
    </row>
    <row r="8141">
      <c r="A8141">
        <f>HYPERLINK("https://www.ebi.ac.uk/ols/ontologies/uberon/terms?iri=http://purl.obolibrary.org/obo/UBERON_0010314","structure with developmental contribution from neural crest")</f>
        <v/>
      </c>
      <c r="B8141" t="inlineStr">
        <is>
          <t>&lt;http://purl.obolibrary.org/obo/UBERON_0010314&gt;</t>
        </is>
      </c>
      <c r="C8141" t="inlineStr">
        <is>
          <t>Entorhinal area, lateral part, layer 2a</t>
        </is>
      </c>
      <c r="D8141" t="inlineStr">
        <is>
          <t>&lt;http://purl.obolibrary.org/obo/MBA_715&gt;</t>
        </is>
      </c>
    </row>
    <row r="8142">
      <c r="A8142">
        <f>HYPERLINK("https://www.ebi.ac.uk/ols/ontologies/uberon/terms?iri=http://purl.obolibrary.org/obo/UBERON_0010314","structure with developmental contribution from neural crest")</f>
        <v/>
      </c>
      <c r="B8142" t="inlineStr">
        <is>
          <t>&lt;http://purl.obolibrary.org/obo/UBERON_0010314&gt;</t>
        </is>
      </c>
      <c r="C8142" t="inlineStr">
        <is>
          <t>accessory spinal nerve</t>
        </is>
      </c>
      <c r="D8142" t="inlineStr">
        <is>
          <t>&lt;http://purl.obolibrary.org/obo/MBA_717&gt;</t>
        </is>
      </c>
    </row>
    <row r="8143">
      <c r="A8143">
        <f>HYPERLINK("https://www.ebi.ac.uk/ols/ontologies/uberon/terms?iri=http://purl.obolibrary.org/obo/UBERON_0010314","structure with developmental contribution from neural crest")</f>
        <v/>
      </c>
      <c r="B8143" t="inlineStr">
        <is>
          <t>&lt;http://purl.obolibrary.org/obo/UBERON_0010314&gt;</t>
        </is>
      </c>
      <c r="C8143" t="inlineStr">
        <is>
          <t>Primary somatosensory area, layer 6b</t>
        </is>
      </c>
      <c r="D8143" t="inlineStr">
        <is>
          <t>&lt;http://purl.obolibrary.org/obo/MBA_719&gt;</t>
        </is>
      </c>
    </row>
    <row r="8144">
      <c r="A8144">
        <f>HYPERLINK("https://www.ebi.ac.uk/ols/ontologies/uberon/terms?iri=http://purl.obolibrary.org/obo/UBERON_0010314","structure with developmental contribution from neural crest")</f>
        <v/>
      </c>
      <c r="B8144" t="inlineStr">
        <is>
          <t>&lt;http://purl.obolibrary.org/obo/UBERON_0010314&gt;</t>
        </is>
      </c>
      <c r="C8144" t="inlineStr">
        <is>
          <t>Dorsal column nuclei</t>
        </is>
      </c>
      <c r="D8144" t="inlineStr">
        <is>
          <t>&lt;http://purl.obolibrary.org/obo/MBA_720&gt;</t>
        </is>
      </c>
    </row>
    <row r="8145">
      <c r="A8145">
        <f>HYPERLINK("https://www.ebi.ac.uk/ols/ontologies/uberon/terms?iri=http://purl.obolibrary.org/obo/UBERON_0010314","structure with developmental contribution from neural crest")</f>
        <v/>
      </c>
      <c r="B8145" t="inlineStr">
        <is>
          <t>&lt;http://purl.obolibrary.org/obo/UBERON_0010314&gt;</t>
        </is>
      </c>
      <c r="C8145" t="inlineStr">
        <is>
          <t>Orbital area, lateral part</t>
        </is>
      </c>
      <c r="D8145" t="inlineStr">
        <is>
          <t>&lt;http://purl.obolibrary.org/obo/MBA_723&gt;</t>
        </is>
      </c>
    </row>
    <row r="8146">
      <c r="A8146">
        <f>HYPERLINK("https://www.ebi.ac.uk/ols/ontologies/uberon/terms?iri=http://purl.obolibrary.org/obo/UBERON_0010314","structure with developmental contribution from neural crest")</f>
        <v/>
      </c>
      <c r="B8146" t="inlineStr">
        <is>
          <t>&lt;http://purl.obolibrary.org/obo/UBERON_0010314&gt;</t>
        </is>
      </c>
      <c r="C8146" t="inlineStr">
        <is>
          <t>Entorhinal area, medial part, dorsal zone, layer 5</t>
        </is>
      </c>
      <c r="D8146" t="inlineStr">
        <is>
          <t>&lt;http://purl.obolibrary.org/obo/MBA_727&gt;</t>
        </is>
      </c>
    </row>
    <row r="8147">
      <c r="A8147">
        <f>HYPERLINK("https://www.ebi.ac.uk/ols/ontologies/uberon/terms?iri=http://purl.obolibrary.org/obo/UBERON_0010314","structure with developmental contribution from neural crest")</f>
        <v/>
      </c>
      <c r="B8147" t="inlineStr">
        <is>
          <t>&lt;http://purl.obolibrary.org/obo/UBERON_0010314&gt;</t>
        </is>
      </c>
      <c r="C8147" t="inlineStr">
        <is>
          <t>Temporal association areas, layer 6a</t>
        </is>
      </c>
      <c r="D8147" t="inlineStr">
        <is>
          <t>&lt;http://purl.obolibrary.org/obo/MBA_729&gt;</t>
        </is>
      </c>
    </row>
    <row r="8148">
      <c r="A8148">
        <f>HYPERLINK("https://www.ebi.ac.uk/ols/ontologies/uberon/terms?iri=http://purl.obolibrary.org/obo/UBERON_0010314","structure with developmental contribution from neural crest")</f>
        <v/>
      </c>
      <c r="B8148" t="inlineStr">
        <is>
          <t>&lt;http://purl.obolibrary.org/obo/UBERON_0010314&gt;</t>
        </is>
      </c>
      <c r="C8148" t="inlineStr">
        <is>
          <t>Orbital area, medial part</t>
        </is>
      </c>
      <c r="D8148" t="inlineStr">
        <is>
          <t>&lt;http://purl.obolibrary.org/obo/MBA_731&gt;</t>
        </is>
      </c>
    </row>
    <row r="8149">
      <c r="A8149">
        <f>HYPERLINK("https://www.ebi.ac.uk/ols/ontologies/uberon/terms?iri=http://purl.obolibrary.org/obo/UBERON_0010314","structure with developmental contribution from neural crest")</f>
        <v/>
      </c>
      <c r="B8149" t="inlineStr">
        <is>
          <t>&lt;http://purl.obolibrary.org/obo/UBERON_0010314&gt;</t>
        </is>
      </c>
      <c r="C8149" t="inlineStr">
        <is>
          <t>Dentate gyrus crest</t>
        </is>
      </c>
      <c r="D8149" t="inlineStr">
        <is>
          <t>&lt;http://purl.obolibrary.org/obo/MBA_734&gt;</t>
        </is>
      </c>
    </row>
    <row r="8150">
      <c r="A8150">
        <f>HYPERLINK("https://www.ebi.ac.uk/ols/ontologies/uberon/terms?iri=http://purl.obolibrary.org/obo/UBERON_0010314","structure with developmental contribution from neural crest")</f>
        <v/>
      </c>
      <c r="B8150" t="inlineStr">
        <is>
          <t>&lt;http://purl.obolibrary.org/obo/UBERON_0010314&gt;</t>
        </is>
      </c>
      <c r="C8150" t="inlineStr">
        <is>
          <t>Primary auditory area, layer 1</t>
        </is>
      </c>
      <c r="D8150" t="inlineStr">
        <is>
          <t>&lt;http://purl.obolibrary.org/obo/MBA_735&gt;</t>
        </is>
      </c>
    </row>
    <row r="8151">
      <c r="A8151">
        <f>HYPERLINK("https://www.ebi.ac.uk/ols/ontologies/uberon/terms?iri=http://purl.obolibrary.org/obo/UBERON_0010314","structure with developmental contribution from neural crest")</f>
        <v/>
      </c>
      <c r="B8151" t="inlineStr">
        <is>
          <t>&lt;http://purl.obolibrary.org/obo/UBERON_0010314&gt;</t>
        </is>
      </c>
      <c r="C8151" t="inlineStr">
        <is>
          <t>postcommissural fornix</t>
        </is>
      </c>
      <c r="D8151" t="inlineStr">
        <is>
          <t>&lt;http://purl.obolibrary.org/obo/MBA_737&gt;</t>
        </is>
      </c>
    </row>
    <row r="8152">
      <c r="A8152">
        <f>HYPERLINK("https://www.ebi.ac.uk/ols/ontologies/uberon/terms?iri=http://purl.obolibrary.org/obo/UBERON_0010314","structure with developmental contribution from neural crest")</f>
        <v/>
      </c>
      <c r="B8152" t="inlineStr">
        <is>
          <t>&lt;http://purl.obolibrary.org/obo/UBERON_0010314&gt;</t>
        </is>
      </c>
      <c r="C8152" t="inlineStr">
        <is>
          <t>Orbital area, ventral part</t>
        </is>
      </c>
      <c r="D8152" t="inlineStr">
        <is>
          <t>&lt;http://purl.obolibrary.org/obo/MBA_738&gt;</t>
        </is>
      </c>
    </row>
    <row r="8153">
      <c r="A8153">
        <f>HYPERLINK("https://www.ebi.ac.uk/ols/ontologies/uberon/terms?iri=http://purl.obolibrary.org/obo/UBERON_0010314","structure with developmental contribution from neural crest")</f>
        <v/>
      </c>
      <c r="B8153" t="inlineStr">
        <is>
          <t>&lt;http://purl.obolibrary.org/obo/UBERON_0010314&gt;</t>
        </is>
      </c>
      <c r="C8153" t="inlineStr">
        <is>
          <t>Anterior cingulate area, layer 5</t>
        </is>
      </c>
      <c r="D8153" t="inlineStr">
        <is>
          <t>&lt;http://purl.obolibrary.org/obo/MBA_739&gt;</t>
        </is>
      </c>
    </row>
    <row r="8154">
      <c r="A8154">
        <f>HYPERLINK("https://www.ebi.ac.uk/ols/ontologies/uberon/terms?iri=http://purl.obolibrary.org/obo/UBERON_0010314","structure with developmental contribution from neural crest")</f>
        <v/>
      </c>
      <c r="B8154" t="inlineStr">
        <is>
          <t>&lt;http://purl.obolibrary.org/obo/UBERON_0010314&gt;</t>
        </is>
      </c>
      <c r="C8154" t="inlineStr">
        <is>
          <t>Dentate gyrus crest, molecular layer</t>
        </is>
      </c>
      <c r="D8154" t="inlineStr">
        <is>
          <t>&lt;http://purl.obolibrary.org/obo/MBA_742&gt;</t>
        </is>
      </c>
    </row>
    <row r="8155">
      <c r="A8155">
        <f>HYPERLINK("https://www.ebi.ac.uk/ols/ontologies/uberon/terms?iri=http://purl.obolibrary.org/obo/UBERON_0010314","structure with developmental contribution from neural crest")</f>
        <v/>
      </c>
      <c r="B8155" t="inlineStr">
        <is>
          <t>&lt;http://purl.obolibrary.org/obo/UBERON_0010314&gt;</t>
        </is>
      </c>
      <c r="C8155" t="inlineStr">
        <is>
          <t>Entorhinal area, medial part, dorsal zone, layer 6</t>
        </is>
      </c>
      <c r="D8155" t="inlineStr">
        <is>
          <t>&lt;http://purl.obolibrary.org/obo/MBA_743&gt;</t>
        </is>
      </c>
    </row>
    <row r="8156">
      <c r="A8156">
        <f>HYPERLINK("https://www.ebi.ac.uk/ols/ontologies/uberon/terms?iri=http://purl.obolibrary.org/obo/UBERON_0010314","structure with developmental contribution from neural crest")</f>
        <v/>
      </c>
      <c r="B8156" t="inlineStr">
        <is>
          <t>&lt;http://purl.obolibrary.org/obo/UBERON_0010314&gt;</t>
        </is>
      </c>
      <c r="C8156" t="inlineStr">
        <is>
          <t>Orbital area, ventrolateral part</t>
        </is>
      </c>
      <c r="D8156" t="inlineStr">
        <is>
          <t>&lt;http://purl.obolibrary.org/obo/MBA_746&gt;</t>
        </is>
      </c>
    </row>
    <row r="8157">
      <c r="A8157">
        <f>HYPERLINK("https://www.ebi.ac.uk/ols/ontologies/uberon/terms?iri=http://purl.obolibrary.org/obo/UBERON_0010314","structure with developmental contribution from neural crest")</f>
        <v/>
      </c>
      <c r="B8157" t="inlineStr">
        <is>
          <t>&lt;http://purl.obolibrary.org/obo/UBERON_0010314&gt;</t>
        </is>
      </c>
      <c r="C8157" t="inlineStr">
        <is>
          <t>Infralimbic area, layer 2</t>
        </is>
      </c>
      <c r="D8157" t="inlineStr">
        <is>
          <t>&lt;http://purl.obolibrary.org/obo/MBA_747&gt;</t>
        </is>
      </c>
    </row>
    <row r="8158">
      <c r="A8158">
        <f>HYPERLINK("https://www.ebi.ac.uk/ols/ontologies/uberon/terms?iri=http://purl.obolibrary.org/obo/UBERON_0010314","structure with developmental contribution from neural crest")</f>
        <v/>
      </c>
      <c r="B8158" t="inlineStr">
        <is>
          <t>&lt;http://purl.obolibrary.org/obo/UBERON_0010314&gt;</t>
        </is>
      </c>
      <c r="C8158" t="inlineStr">
        <is>
          <t>Posterolateral visual area, layer 1</t>
        </is>
      </c>
      <c r="D8158" t="inlineStr">
        <is>
          <t>&lt;http://purl.obolibrary.org/obo/MBA_750&gt;</t>
        </is>
      </c>
    </row>
    <row r="8159">
      <c r="A8159">
        <f>HYPERLINK("https://www.ebi.ac.uk/ols/ontologies/uberon/terms?iri=http://purl.obolibrary.org/obo/UBERON_0010314","structure with developmental contribution from neural crest")</f>
        <v/>
      </c>
      <c r="B8159" t="inlineStr">
        <is>
          <t>&lt;http://purl.obolibrary.org/obo/UBERON_0010314&gt;</t>
        </is>
      </c>
      <c r="C8159" t="inlineStr">
        <is>
          <t>Dentate gyrus crest, polymorph layer</t>
        </is>
      </c>
      <c r="D8159" t="inlineStr">
        <is>
          <t>&lt;http://purl.obolibrary.org/obo/MBA_751&gt;</t>
        </is>
      </c>
    </row>
    <row r="8160">
      <c r="A8160">
        <f>HYPERLINK("https://www.ebi.ac.uk/ols/ontologies/uberon/terms?iri=http://purl.obolibrary.org/obo/UBERON_0010314","structure with developmental contribution from neural crest")</f>
        <v/>
      </c>
      <c r="B8160" t="inlineStr">
        <is>
          <t>&lt;http://purl.obolibrary.org/obo/UBERON_0010314&gt;</t>
        </is>
      </c>
      <c r="C8160" t="inlineStr">
        <is>
          <t>Olfactory tubercle</t>
        </is>
      </c>
      <c r="D8160" t="inlineStr">
        <is>
          <t>&lt;http://purl.obolibrary.org/obo/MBA_754&gt;</t>
        </is>
      </c>
    </row>
    <row r="8161">
      <c r="A8161">
        <f>HYPERLINK("https://www.ebi.ac.uk/ols/ontologies/uberon/terms?iri=http://purl.obolibrary.org/obo/UBERON_0010314","structure with developmental contribution from neural crest")</f>
        <v/>
      </c>
      <c r="B8161" t="inlineStr">
        <is>
          <t>&lt;http://purl.obolibrary.org/obo/UBERON_0010314&gt;</t>
        </is>
      </c>
      <c r="C8161" t="inlineStr">
        <is>
          <t>Ventral auditory area, layer 2/3</t>
        </is>
      </c>
      <c r="D8161" t="inlineStr">
        <is>
          <t>&lt;http://purl.obolibrary.org/obo/MBA_755&gt;</t>
        </is>
      </c>
    </row>
    <row r="8162">
      <c r="A8162">
        <f>HYPERLINK("https://www.ebi.ac.uk/ols/ontologies/uberon/terms?iri=http://purl.obolibrary.org/obo/UBERON_0010314","structure with developmental contribution from neural crest")</f>
        <v/>
      </c>
      <c r="B8162" t="inlineStr">
        <is>
          <t>&lt;http://purl.obolibrary.org/obo/UBERON_0010314&gt;</t>
        </is>
      </c>
      <c r="C8162" t="inlineStr">
        <is>
          <t>Ventral tegmental nucleus</t>
        </is>
      </c>
      <c r="D8162" t="inlineStr">
        <is>
          <t>&lt;http://purl.obolibrary.org/obo/MBA_757&gt;</t>
        </is>
      </c>
    </row>
    <row r="8163">
      <c r="A8163">
        <f>HYPERLINK("https://www.ebi.ac.uk/ols/ontologies/uberon/terms?iri=http://purl.obolibrary.org/obo/UBERON_0010314","structure with developmental contribution from neural crest")</f>
        <v/>
      </c>
      <c r="B8163" t="inlineStr">
        <is>
          <t>&lt;http://purl.obolibrary.org/obo/UBERON_0010314&gt;</t>
        </is>
      </c>
      <c r="C8163" t="inlineStr">
        <is>
          <t>Dentate gyrus crest, granule cell layer</t>
        </is>
      </c>
      <c r="D8163" t="inlineStr">
        <is>
          <t>&lt;http://purl.obolibrary.org/obo/MBA_758&gt;</t>
        </is>
      </c>
    </row>
    <row r="8164">
      <c r="A8164">
        <f>HYPERLINK("https://www.ebi.ac.uk/ols/ontologies/uberon/terms?iri=http://purl.obolibrary.org/obo/UBERON_0010314","structure with developmental contribution from neural crest")</f>
        <v/>
      </c>
      <c r="B8164" t="inlineStr">
        <is>
          <t>&lt;http://purl.obolibrary.org/obo/UBERON_0010314&gt;</t>
        </is>
      </c>
      <c r="C8164" t="inlineStr">
        <is>
          <t>Posterior auditory area, layer 4</t>
        </is>
      </c>
      <c r="D8164" t="inlineStr">
        <is>
          <t>&lt;http://purl.obolibrary.org/obo/MBA_759&gt;</t>
        </is>
      </c>
    </row>
    <row r="8165">
      <c r="A8165">
        <f>HYPERLINK("https://www.ebi.ac.uk/ols/ontologies/uberon/terms?iri=http://purl.obolibrary.org/obo/UBERON_0010314","structure with developmental contribution from neural crest")</f>
        <v/>
      </c>
      <c r="B8165" t="inlineStr">
        <is>
          <t>&lt;http://purl.obolibrary.org/obo/UBERON_0010314&gt;</t>
        </is>
      </c>
      <c r="C8165" t="inlineStr">
        <is>
          <t>Interstitial nucleus of the vestibular nerve</t>
        </is>
      </c>
      <c r="D8165" t="inlineStr">
        <is>
          <t>&lt;http://purl.obolibrary.org/obo/MBA_76&gt;</t>
        </is>
      </c>
    </row>
    <row r="8166">
      <c r="A8166">
        <f>HYPERLINK("https://www.ebi.ac.uk/ols/ontologies/uberon/terms?iri=http://purl.obolibrary.org/obo/UBERON_0010314","structure with developmental contribution from neural crest")</f>
        <v/>
      </c>
      <c r="B8166" t="inlineStr">
        <is>
          <t>&lt;http://purl.obolibrary.org/obo/UBERON_0010314&gt;</t>
        </is>
      </c>
      <c r="C8166" t="inlineStr">
        <is>
          <t>Entorhinal area, lateral part, layer 2b</t>
        </is>
      </c>
      <c r="D8166" t="inlineStr">
        <is>
          <t>&lt;http://purl.obolibrary.org/obo/MBA_764&gt;</t>
        </is>
      </c>
    </row>
    <row r="8167">
      <c r="A8167">
        <f>HYPERLINK("https://www.ebi.ac.uk/ols/ontologies/uberon/terms?iri=http://purl.obolibrary.org/obo/UBERON_0010314","structure with developmental contribution from neural crest")</f>
        <v/>
      </c>
      <c r="B8167" t="inlineStr">
        <is>
          <t>&lt;http://purl.obolibrary.org/obo/UBERON_0010314&gt;</t>
        </is>
      </c>
      <c r="C8167" t="inlineStr">
        <is>
          <t>Nucleus x</t>
        </is>
      </c>
      <c r="D8167" t="inlineStr">
        <is>
          <t>&lt;http://purl.obolibrary.org/obo/MBA_765&gt;</t>
        </is>
      </c>
    </row>
    <row r="8168">
      <c r="A8168">
        <f>HYPERLINK("https://www.ebi.ac.uk/ols/ontologies/uberon/terms?iri=http://purl.obolibrary.org/obo/UBERON_0010314","structure with developmental contribution from neural crest")</f>
        <v/>
      </c>
      <c r="B8168" t="inlineStr">
        <is>
          <t>&lt;http://purl.obolibrary.org/obo/UBERON_0010314&gt;</t>
        </is>
      </c>
      <c r="C8168" t="inlineStr">
        <is>
          <t>Dentate gyrus lateral blade</t>
        </is>
      </c>
      <c r="D8168" t="inlineStr">
        <is>
          <t>&lt;http://purl.obolibrary.org/obo/MBA_766&gt;</t>
        </is>
      </c>
    </row>
    <row r="8169">
      <c r="A8169">
        <f>HYPERLINK("https://www.ebi.ac.uk/ols/ontologies/uberon/terms?iri=http://purl.obolibrary.org/obo/UBERON_0010314","structure with developmental contribution from neural crest")</f>
        <v/>
      </c>
      <c r="B8169" t="inlineStr">
        <is>
          <t>&lt;http://purl.obolibrary.org/obo/UBERON_0010314&gt;</t>
        </is>
      </c>
      <c r="C8169" t="inlineStr">
        <is>
          <t>Secondary motor area, layer 5</t>
        </is>
      </c>
      <c r="D8169" t="inlineStr">
        <is>
          <t>&lt;http://purl.obolibrary.org/obo/MBA_767&gt;</t>
        </is>
      </c>
    </row>
    <row r="8170">
      <c r="A8170">
        <f>HYPERLINK("https://www.ebi.ac.uk/ols/ontologies/uberon/terms?iri=http://purl.obolibrary.org/obo/UBERON_0010314","structure with developmental contribution from neural crest")</f>
        <v/>
      </c>
      <c r="B8170" t="inlineStr">
        <is>
          <t>&lt;http://purl.obolibrary.org/obo/UBERON_0010314&gt;</t>
        </is>
      </c>
      <c r="C8170" t="inlineStr">
        <is>
          <t>Spinal nucleus of the trigeminal, oral part, caudal dorsomedial part</t>
        </is>
      </c>
      <c r="D8170" t="inlineStr">
        <is>
          <t>&lt;http://purl.obolibrary.org/obo/MBA_77&gt;</t>
        </is>
      </c>
    </row>
    <row r="8171">
      <c r="A8171">
        <f>HYPERLINK("https://www.ebi.ac.uk/ols/ontologies/uberon/terms?iri=http://purl.obolibrary.org/obo/UBERON_0010314","structure with developmental contribution from neural crest")</f>
        <v/>
      </c>
      <c r="B8171" t="inlineStr">
        <is>
          <t>&lt;http://purl.obolibrary.org/obo/UBERON_0010314&gt;</t>
        </is>
      </c>
      <c r="C8171" t="inlineStr">
        <is>
          <t>Anterior cingulate area, ventral part, layer 5</t>
        </is>
      </c>
      <c r="D8171" t="inlineStr">
        <is>
          <t>&lt;http://purl.obolibrary.org/obo/MBA_772&gt;</t>
        </is>
      </c>
    </row>
    <row r="8172">
      <c r="A8172">
        <f>HYPERLINK("https://www.ebi.ac.uk/ols/ontologies/uberon/terms?iri=http://purl.obolibrary.org/obo/UBERON_0010314","structure with developmental contribution from neural crest")</f>
        <v/>
      </c>
      <c r="B8172" t="inlineStr">
        <is>
          <t>&lt;http://purl.obolibrary.org/obo/UBERON_0010314&gt;</t>
        </is>
      </c>
      <c r="C8172" t="inlineStr">
        <is>
          <t>Hypoglossal nucleus</t>
        </is>
      </c>
      <c r="D8172" t="inlineStr">
        <is>
          <t>&lt;http://purl.obolibrary.org/obo/MBA_773&gt;</t>
        </is>
      </c>
    </row>
    <row r="8173">
      <c r="A8173">
        <f>HYPERLINK("https://www.ebi.ac.uk/ols/ontologies/uberon/terms?iri=http://purl.obolibrary.org/obo/UBERON_0010314","structure with developmental contribution from neural crest")</f>
        <v/>
      </c>
      <c r="B8173" t="inlineStr">
        <is>
          <t>&lt;http://purl.obolibrary.org/obo/UBERON_0010314&gt;</t>
        </is>
      </c>
      <c r="C8173" t="inlineStr">
        <is>
          <t>Retrosplenial area, lateral agranular part, layer 5</t>
        </is>
      </c>
      <c r="D8173" t="inlineStr">
        <is>
          <t>&lt;http://purl.obolibrary.org/obo/MBA_774&gt;</t>
        </is>
      </c>
    </row>
    <row r="8174">
      <c r="A8174">
        <f>HYPERLINK("https://www.ebi.ac.uk/ols/ontologies/uberon/terms?iri=http://purl.obolibrary.org/obo/UBERON_0010314","structure with developmental contribution from neural crest")</f>
        <v/>
      </c>
      <c r="B8174" t="inlineStr">
        <is>
          <t>&lt;http://purl.obolibrary.org/obo/UBERON_0010314&gt;</t>
        </is>
      </c>
      <c r="C8174" t="inlineStr">
        <is>
          <t>Dentate gyrus lateral blade, molecular layer</t>
        </is>
      </c>
      <c r="D8174" t="inlineStr">
        <is>
          <t>&lt;http://purl.obolibrary.org/obo/MBA_775&gt;</t>
        </is>
      </c>
    </row>
    <row r="8175">
      <c r="A8175">
        <f>HYPERLINK("https://www.ebi.ac.uk/ols/ontologies/uberon/terms?iri=http://purl.obolibrary.org/obo/UBERON_0010314","structure with developmental contribution from neural crest")</f>
        <v/>
      </c>
      <c r="B8175" t="inlineStr">
        <is>
          <t>&lt;http://purl.obolibrary.org/obo/UBERON_0010314&gt;</t>
        </is>
      </c>
      <c r="C8175" t="inlineStr">
        <is>
          <t>corpus callosum</t>
        </is>
      </c>
      <c r="D8175" t="inlineStr">
        <is>
          <t>&lt;http://purl.obolibrary.org/obo/MBA_776&gt;</t>
        </is>
      </c>
    </row>
    <row r="8176">
      <c r="A8176">
        <f>HYPERLINK("https://www.ebi.ac.uk/ols/ontologies/uberon/terms?iri=http://purl.obolibrary.org/obo/UBERON_0010314","structure with developmental contribution from neural crest")</f>
        <v/>
      </c>
      <c r="B8176" t="inlineStr">
        <is>
          <t>&lt;http://purl.obolibrary.org/obo/UBERON_0010314&gt;</t>
        </is>
      </c>
      <c r="C8176" t="inlineStr">
        <is>
          <t>middle cerebellar peduncle</t>
        </is>
      </c>
      <c r="D8176" t="inlineStr">
        <is>
          <t>&lt;http://purl.obolibrary.org/obo/MBA_78&gt;</t>
        </is>
      </c>
    </row>
    <row r="8177">
      <c r="A8177">
        <f>HYPERLINK("https://www.ebi.ac.uk/ols/ontologies/uberon/terms?iri=http://purl.obolibrary.org/obo/UBERON_0010314","structure with developmental contribution from neural crest")</f>
        <v/>
      </c>
      <c r="B8177" t="inlineStr">
        <is>
          <t>&lt;http://purl.obolibrary.org/obo/UBERON_0010314&gt;</t>
        </is>
      </c>
      <c r="C8177" t="inlineStr">
        <is>
          <t>Posterior amygdalar nucleus</t>
        </is>
      </c>
      <c r="D8177" t="inlineStr">
        <is>
          <t>&lt;http://purl.obolibrary.org/obo/MBA_780&gt;</t>
        </is>
      </c>
    </row>
    <row r="8178">
      <c r="A8178">
        <f>HYPERLINK("https://www.ebi.ac.uk/ols/ontologies/uberon/terms?iri=http://purl.obolibrary.org/obo/UBERON_0010314","structure with developmental contribution from neural crest")</f>
        <v/>
      </c>
      <c r="B8178" t="inlineStr">
        <is>
          <t>&lt;http://purl.obolibrary.org/obo/UBERON_0010314&gt;</t>
        </is>
      </c>
      <c r="C8178" t="inlineStr">
        <is>
          <t>Nucleus y</t>
        </is>
      </c>
      <c r="D8178" t="inlineStr">
        <is>
          <t>&lt;http://purl.obolibrary.org/obo/MBA_781&gt;</t>
        </is>
      </c>
    </row>
    <row r="8179">
      <c r="A8179">
        <f>HYPERLINK("https://www.ebi.ac.uk/ols/ontologies/uberon/terms?iri=http://purl.obolibrary.org/obo/UBERON_0010314","structure with developmental contribution from neural crest")</f>
        <v/>
      </c>
      <c r="B8179" t="inlineStr">
        <is>
          <t>&lt;http://purl.obolibrary.org/obo/UBERON_0010314&gt;</t>
        </is>
      </c>
      <c r="C8179" t="inlineStr">
        <is>
          <t>Dentate gyrus lateral blade, polymorph layer</t>
        </is>
      </c>
      <c r="D8179" t="inlineStr">
        <is>
          <t>&lt;http://purl.obolibrary.org/obo/MBA_782&gt;</t>
        </is>
      </c>
    </row>
    <row r="8180">
      <c r="A8180">
        <f>HYPERLINK("https://www.ebi.ac.uk/ols/ontologies/uberon/terms?iri=http://purl.obolibrary.org/obo/UBERON_0010314","structure with developmental contribution from neural crest")</f>
        <v/>
      </c>
      <c r="B8180" t="inlineStr">
        <is>
          <t>&lt;http://purl.obolibrary.org/obo/UBERON_0010314&gt;</t>
        </is>
      </c>
      <c r="C8180" t="inlineStr">
        <is>
          <t>Agranular insular area, dorsal part, layer 6a</t>
        </is>
      </c>
      <c r="D8180" t="inlineStr">
        <is>
          <t>&lt;http://purl.obolibrary.org/obo/MBA_783&gt;</t>
        </is>
      </c>
    </row>
    <row r="8181">
      <c r="A8181">
        <f>HYPERLINK("https://www.ebi.ac.uk/ols/ontologies/uberon/terms?iri=http://purl.obolibrary.org/obo/UBERON_0010314","structure with developmental contribution from neural crest")</f>
        <v/>
      </c>
      <c r="B8181" t="inlineStr">
        <is>
          <t>&lt;http://purl.obolibrary.org/obo/UBERON_0010314&gt;</t>
        </is>
      </c>
      <c r="C8181" t="inlineStr">
        <is>
          <t>Temporal association areas, layer 6b</t>
        </is>
      </c>
      <c r="D8181" t="inlineStr">
        <is>
          <t>&lt;http://purl.obolibrary.org/obo/MBA_786&gt;</t>
        </is>
      </c>
    </row>
    <row r="8182">
      <c r="A8182">
        <f>HYPERLINK("https://www.ebi.ac.uk/ols/ontologies/uberon/terms?iri=http://purl.obolibrary.org/obo/UBERON_0010314","structure with developmental contribution from neural crest")</f>
        <v/>
      </c>
      <c r="B8182" t="inlineStr">
        <is>
          <t>&lt;http://purl.obolibrary.org/obo/UBERON_0010314&gt;</t>
        </is>
      </c>
      <c r="C8182" t="inlineStr">
        <is>
          <t>Piriform-amygdalar area</t>
        </is>
      </c>
      <c r="D8182" t="inlineStr">
        <is>
          <t>&lt;http://purl.obolibrary.org/obo/MBA_788&gt;</t>
        </is>
      </c>
    </row>
    <row r="8183">
      <c r="A8183">
        <f>HYPERLINK("https://www.ebi.ac.uk/ols/ontologies/uberon/terms?iri=http://purl.obolibrary.org/obo/UBERON_0010314","structure with developmental contribution from neural crest")</f>
        <v/>
      </c>
      <c r="B8183" t="inlineStr">
        <is>
          <t>&lt;http://purl.obolibrary.org/obo/UBERON_0010314&gt;</t>
        </is>
      </c>
      <c r="C8183" t="inlineStr">
        <is>
          <t>Nucleus z</t>
        </is>
      </c>
      <c r="D8183" t="inlineStr">
        <is>
          <t>&lt;http://purl.obolibrary.org/obo/MBA_789&gt;</t>
        </is>
      </c>
    </row>
    <row r="8184">
      <c r="A8184">
        <f>HYPERLINK("https://www.ebi.ac.uk/ols/ontologies/uberon/terms?iri=http://purl.obolibrary.org/obo/UBERON_0010314","structure with developmental contribution from neural crest")</f>
        <v/>
      </c>
      <c r="B8184" t="inlineStr">
        <is>
          <t>&lt;http://purl.obolibrary.org/obo/UBERON_0010314&gt;</t>
        </is>
      </c>
      <c r="C8184" t="inlineStr">
        <is>
          <t>Dentate gyrus lateral blade, granule cell layer</t>
        </is>
      </c>
      <c r="D8184" t="inlineStr">
        <is>
          <t>&lt;http://purl.obolibrary.org/obo/MBA_790&gt;</t>
        </is>
      </c>
    </row>
    <row r="8185">
      <c r="A8185">
        <f>HYPERLINK("https://www.ebi.ac.uk/ols/ontologies/uberon/terms?iri=http://purl.obolibrary.org/obo/UBERON_0010314","structure with developmental contribution from neural crest")</f>
        <v/>
      </c>
      <c r="B8185" t="inlineStr">
        <is>
          <t>&lt;http://purl.obolibrary.org/obo/UBERON_0010314&gt;</t>
        </is>
      </c>
      <c r="C8185" t="inlineStr">
        <is>
          <t>Posterior auditory area, layer 5</t>
        </is>
      </c>
      <c r="D8185" t="inlineStr">
        <is>
          <t>&lt;http://purl.obolibrary.org/obo/MBA_791&gt;</t>
        </is>
      </c>
    </row>
    <row r="8186">
      <c r="A8186">
        <f>HYPERLINK("https://www.ebi.ac.uk/ols/ontologies/uberon/terms?iri=http://purl.obolibrary.org/obo/UBERON_0010314","structure with developmental contribution from neural crest")</f>
        <v/>
      </c>
      <c r="B8186" t="inlineStr">
        <is>
          <t>&lt;http://purl.obolibrary.org/obo/UBERON_0010314&gt;</t>
        </is>
      </c>
      <c r="C8186" t="inlineStr">
        <is>
          <t>Primary somatosensory area, layer 1</t>
        </is>
      </c>
      <c r="D8186" t="inlineStr">
        <is>
          <t>&lt;http://purl.obolibrary.org/obo/MBA_793&gt;</t>
        </is>
      </c>
    </row>
    <row r="8187">
      <c r="A8187">
        <f>HYPERLINK("https://www.ebi.ac.uk/ols/ontologies/uberon/terms?iri=http://purl.obolibrary.org/obo/UBERON_0010314","structure with developmental contribution from neural crest")</f>
        <v/>
      </c>
      <c r="B8187" t="inlineStr">
        <is>
          <t>&lt;http://purl.obolibrary.org/obo/UBERON_0010314&gt;</t>
        </is>
      </c>
      <c r="C8187" t="inlineStr">
        <is>
          <t>Dentate gyrus medial blade</t>
        </is>
      </c>
      <c r="D8187" t="inlineStr">
        <is>
          <t>&lt;http://purl.obolibrary.org/obo/MBA_799&gt;</t>
        </is>
      </c>
    </row>
    <row r="8188">
      <c r="A8188">
        <f>HYPERLINK("https://www.ebi.ac.uk/ols/ontologies/uberon/terms?iri=http://purl.obolibrary.org/obo/UBERON_0010314","structure with developmental contribution from neural crest")</f>
        <v/>
      </c>
      <c r="B8188" t="inlineStr">
        <is>
          <t>&lt;http://purl.obolibrary.org/obo/UBERON_0010314&gt;</t>
        </is>
      </c>
      <c r="C8188" t="inlineStr">
        <is>
          <t>Agranular insular area, ventral part, layer 5</t>
        </is>
      </c>
      <c r="D8188" t="inlineStr">
        <is>
          <t>&lt;http://purl.obolibrary.org/obo/MBA_800&gt;</t>
        </is>
      </c>
    </row>
    <row r="8189">
      <c r="A8189">
        <f>HYPERLINK("https://www.ebi.ac.uk/ols/ontologies/uberon/terms?iri=http://purl.obolibrary.org/obo/UBERON_0010314","structure with developmental contribution from neural crest")</f>
        <v/>
      </c>
      <c r="B8189" t="inlineStr">
        <is>
          <t>&lt;http://purl.obolibrary.org/obo/UBERON_0010314&gt;</t>
        </is>
      </c>
      <c r="C8189" t="inlineStr">
        <is>
          <t>Visual areas, layer 1</t>
        </is>
      </c>
      <c r="D8189" t="inlineStr">
        <is>
          <t>&lt;http://purl.obolibrary.org/obo/MBA_801&gt;</t>
        </is>
      </c>
    </row>
    <row r="8190">
      <c r="A8190">
        <f>HYPERLINK("https://www.ebi.ac.uk/ols/ontologies/uberon/terms?iri=http://purl.obolibrary.org/obo/UBERON_0010314","structure with developmental contribution from neural crest")</f>
        <v/>
      </c>
      <c r="B8190" t="inlineStr">
        <is>
          <t>&lt;http://purl.obolibrary.org/obo/UBERON_0010314&gt;</t>
        </is>
      </c>
      <c r="C8190" t="inlineStr">
        <is>
          <t>Pallidum</t>
        </is>
      </c>
      <c r="D8190" t="inlineStr">
        <is>
          <t>&lt;http://purl.obolibrary.org/obo/MBA_803&gt;</t>
        </is>
      </c>
    </row>
    <row r="8191">
      <c r="A8191">
        <f>HYPERLINK("https://www.ebi.ac.uk/ols/ontologies/uberon/terms?iri=http://purl.obolibrary.org/obo/UBERON_0010314","structure with developmental contribution from neural crest")</f>
        <v/>
      </c>
      <c r="B8191" t="inlineStr">
        <is>
          <t>&lt;http://purl.obolibrary.org/obo/UBERON_0010314&gt;</t>
        </is>
      </c>
      <c r="C8191" t="inlineStr">
        <is>
          <t>posteromedial visual area, layer 1</t>
        </is>
      </c>
      <c r="D8191" t="inlineStr">
        <is>
          <t>&lt;http://purl.obolibrary.org/obo/MBA_805&gt;</t>
        </is>
      </c>
    </row>
    <row r="8192">
      <c r="A8192">
        <f>HYPERLINK("https://www.ebi.ac.uk/ols/ontologies/uberon/terms?iri=http://purl.obolibrary.org/obo/UBERON_0010314","structure with developmental contribution from neural crest")</f>
        <v/>
      </c>
      <c r="B8192" t="inlineStr">
        <is>
          <t>&lt;http://purl.obolibrary.org/obo/UBERON_0010314&gt;</t>
        </is>
      </c>
      <c r="C8192" t="inlineStr">
        <is>
          <t>Supplemental somatosensory area, layer 2/3</t>
        </is>
      </c>
      <c r="D8192" t="inlineStr">
        <is>
          <t>&lt;http://purl.obolibrary.org/obo/MBA_806&gt;</t>
        </is>
      </c>
    </row>
    <row r="8193">
      <c r="A8193">
        <f>HYPERLINK("https://www.ebi.ac.uk/ols/ontologies/uberon/terms?iri=http://purl.obolibrary.org/obo/UBERON_0010314","structure with developmental contribution from neural crest")</f>
        <v/>
      </c>
      <c r="B8193" t="inlineStr">
        <is>
          <t>&lt;http://purl.obolibrary.org/obo/UBERON_0010314&gt;</t>
        </is>
      </c>
      <c r="C8193" t="inlineStr">
        <is>
          <t>Dentate gyrus medial blade, molecular layer</t>
        </is>
      </c>
      <c r="D8193" t="inlineStr">
        <is>
          <t>&lt;http://purl.obolibrary.org/obo/MBA_807&gt;</t>
        </is>
      </c>
    </row>
    <row r="8194">
      <c r="A8194">
        <f>HYPERLINK("https://www.ebi.ac.uk/ols/ontologies/uberon/terms?iri=http://purl.obolibrary.org/obo/UBERON_0010314","structure with developmental contribution from neural crest")</f>
        <v/>
      </c>
      <c r="B8194" t="inlineStr">
        <is>
          <t>&lt;http://purl.obolibrary.org/obo/UBERON_0010314&gt;</t>
        </is>
      </c>
      <c r="C8194" t="inlineStr">
        <is>
          <t>Pallidum, caudal region</t>
        </is>
      </c>
      <c r="D8194" t="inlineStr">
        <is>
          <t>&lt;http://purl.obolibrary.org/obo/MBA_809&gt;</t>
        </is>
      </c>
    </row>
    <row r="8195">
      <c r="A8195">
        <f>HYPERLINK("https://www.ebi.ac.uk/ols/ontologies/uberon/terms?iri=http://purl.obolibrary.org/obo/UBERON_0010314","structure with developmental contribution from neural crest")</f>
        <v/>
      </c>
      <c r="B8195" t="inlineStr">
        <is>
          <t>&lt;http://purl.obolibrary.org/obo/UBERON_0010314&gt;</t>
        </is>
      </c>
      <c r="C8195" t="inlineStr">
        <is>
          <t>Anterior cingulate area, ventral part, 6a</t>
        </is>
      </c>
      <c r="D8195" t="inlineStr">
        <is>
          <t>&lt;http://purl.obolibrary.org/obo/MBA_810&gt;</t>
        </is>
      </c>
    </row>
    <row r="8196">
      <c r="A8196">
        <f>HYPERLINK("https://www.ebi.ac.uk/ols/ontologies/uberon/terms?iri=http://purl.obolibrary.org/obo/UBERON_0010314","structure with developmental contribution from neural crest")</f>
        <v/>
      </c>
      <c r="B8196" t="inlineStr">
        <is>
          <t>&lt;http://purl.obolibrary.org/obo/UBERON_0010314&gt;</t>
        </is>
      </c>
      <c r="C8196" t="inlineStr">
        <is>
          <t>Dorsal peduncular area</t>
        </is>
      </c>
      <c r="D8196" t="inlineStr">
        <is>
          <t>&lt;http://purl.obolibrary.org/obo/MBA_814&gt;</t>
        </is>
      </c>
    </row>
    <row r="8197">
      <c r="A8197">
        <f>HYPERLINK("https://www.ebi.ac.uk/ols/ontologies/uberon/terms?iri=http://purl.obolibrary.org/obo/UBERON_0010314","structure with developmental contribution from neural crest")</f>
        <v/>
      </c>
      <c r="B8197" t="inlineStr">
        <is>
          <t>&lt;http://purl.obolibrary.org/obo/UBERON_0010314&gt;</t>
        </is>
      </c>
      <c r="C8197" t="inlineStr">
        <is>
          <t>Dentate gyrus medial blade, polymorph layer</t>
        </is>
      </c>
      <c r="D8197" t="inlineStr">
        <is>
          <t>&lt;http://purl.obolibrary.org/obo/MBA_815&gt;</t>
        </is>
      </c>
    </row>
    <row r="8198">
      <c r="A8198">
        <f>HYPERLINK("https://www.ebi.ac.uk/ols/ontologies/uberon/terms?iri=http://purl.obolibrary.org/obo/UBERON_0010314","structure with developmental contribution from neural crest")</f>
        <v/>
      </c>
      <c r="B8198" t="inlineStr">
        <is>
          <t>&lt;http://purl.obolibrary.org/obo/UBERON_0010314&gt;</t>
        </is>
      </c>
      <c r="C8198" t="inlineStr">
        <is>
          <t>Primary auditory area, layer 4</t>
        </is>
      </c>
      <c r="D8198" t="inlineStr">
        <is>
          <t>&lt;http://purl.obolibrary.org/obo/MBA_816&gt;</t>
        </is>
      </c>
    </row>
    <row r="8199">
      <c r="A8199">
        <f>HYPERLINK("https://www.ebi.ac.uk/ols/ontologies/uberon/terms?iri=http://purl.obolibrary.org/obo/UBERON_0010314","structure with developmental contribution from neural crest")</f>
        <v/>
      </c>
      <c r="B8199" t="inlineStr">
        <is>
          <t>&lt;http://purl.obolibrary.org/obo/UBERON_0010314&gt;</t>
        </is>
      </c>
      <c r="C8199" t="inlineStr">
        <is>
          <t>Anterior cingulate area, ventral part, 6b</t>
        </is>
      </c>
      <c r="D8199" t="inlineStr">
        <is>
          <t>&lt;http://purl.obolibrary.org/obo/MBA_819&gt;</t>
        </is>
      </c>
    </row>
    <row r="8200">
      <c r="A8200">
        <f>HYPERLINK("https://www.ebi.ac.uk/ols/ontologies/uberon/terms?iri=http://purl.obolibrary.org/obo/UBERON_0010314","structure with developmental contribution from neural crest")</f>
        <v/>
      </c>
      <c r="B8200" t="inlineStr">
        <is>
          <t>&lt;http://purl.obolibrary.org/obo/UBERON_0010314&gt;</t>
        </is>
      </c>
      <c r="C8200" t="inlineStr">
        <is>
          <t>Dentate gyrus medial blade, granule cell layer</t>
        </is>
      </c>
      <c r="D8200" t="inlineStr">
        <is>
          <t>&lt;http://purl.obolibrary.org/obo/MBA_823&gt;</t>
        </is>
      </c>
    </row>
    <row r="8201">
      <c r="A8201">
        <f>HYPERLINK("https://www.ebi.ac.uk/ols/ontologies/uberon/terms?iri=http://purl.obolibrary.org/obo/UBERON_0010314","structure with developmental contribution from neural crest")</f>
        <v/>
      </c>
      <c r="B8201" t="inlineStr">
        <is>
          <t>&lt;http://purl.obolibrary.org/obo/UBERON_0010314&gt;</t>
        </is>
      </c>
      <c r="C8201" t="inlineStr">
        <is>
          <t>Pallidum, medial region</t>
        </is>
      </c>
      <c r="D8201" t="inlineStr">
        <is>
          <t>&lt;http://purl.obolibrary.org/obo/MBA_826&gt;</t>
        </is>
      </c>
    </row>
    <row r="8202">
      <c r="A8202">
        <f>HYPERLINK("https://www.ebi.ac.uk/ols/ontologies/uberon/terms?iri=http://purl.obolibrary.org/obo/UBERON_0010314","structure with developmental contribution from neural crest")</f>
        <v/>
      </c>
      <c r="B8202" t="inlineStr">
        <is>
          <t>&lt;http://purl.obolibrary.org/obo/UBERON_0010314&gt;</t>
        </is>
      </c>
      <c r="C8202" t="inlineStr">
        <is>
          <t>Infralimbic area, layer 5</t>
        </is>
      </c>
      <c r="D8202" t="inlineStr">
        <is>
          <t>&lt;http://purl.obolibrary.org/obo/MBA_827&gt;</t>
        </is>
      </c>
    </row>
    <row r="8203">
      <c r="A8203">
        <f>HYPERLINK("https://www.ebi.ac.uk/ols/ontologies/uberon/terms?iri=http://purl.obolibrary.org/obo/UBERON_0010314","structure with developmental contribution from neural crest")</f>
        <v/>
      </c>
      <c r="B8203" t="inlineStr">
        <is>
          <t>&lt;http://purl.obolibrary.org/obo/UBERON_0010314&gt;</t>
        </is>
      </c>
      <c r="C8203" t="inlineStr">
        <is>
          <t>Subiculum, dorsal part, molecular layer</t>
        </is>
      </c>
      <c r="D8203" t="inlineStr">
        <is>
          <t>&lt;http://purl.obolibrary.org/obo/MBA_829&gt;</t>
        </is>
      </c>
    </row>
    <row r="8204">
      <c r="A8204">
        <f>HYPERLINK("https://www.ebi.ac.uk/ols/ontologies/uberon/terms?iri=http://purl.obolibrary.org/obo/UBERON_0010314","structure with developmental contribution from neural crest")</f>
        <v/>
      </c>
      <c r="B8204" t="inlineStr">
        <is>
          <t>&lt;http://purl.obolibrary.org/obo/UBERON_0010314&gt;</t>
        </is>
      </c>
      <c r="C8204" t="inlineStr">
        <is>
          <t>Inferior olivary complex</t>
        </is>
      </c>
      <c r="D8204" t="inlineStr">
        <is>
          <t>&lt;http://purl.obolibrary.org/obo/MBA_83&gt;</t>
        </is>
      </c>
    </row>
    <row r="8205">
      <c r="A8205">
        <f>HYPERLINK("https://www.ebi.ac.uk/ols/ontologies/uberon/terms?iri=http://purl.obolibrary.org/obo/UBERON_0010314","structure with developmental contribution from neural crest")</f>
        <v/>
      </c>
      <c r="B8205" t="inlineStr">
        <is>
          <t>&lt;http://purl.obolibrary.org/obo/UBERON_0010314&gt;</t>
        </is>
      </c>
      <c r="C8205" t="inlineStr">
        <is>
          <t>Agranular insular area, dorsal part, layer 6b</t>
        </is>
      </c>
      <c r="D8205" t="inlineStr">
        <is>
          <t>&lt;http://purl.obolibrary.org/obo/MBA_831&gt;</t>
        </is>
      </c>
    </row>
    <row r="8206">
      <c r="A8206">
        <f>HYPERLINK("https://www.ebi.ac.uk/ols/ontologies/uberon/terms?iri=http://purl.obolibrary.org/obo/UBERON_0010314","structure with developmental contribution from neural crest")</f>
        <v/>
      </c>
      <c r="B8206" t="inlineStr">
        <is>
          <t>&lt;http://purl.obolibrary.org/obo/UBERON_0010314&gt;</t>
        </is>
      </c>
      <c r="C8206" t="inlineStr">
        <is>
          <t>Ectorhinal area/Layer 1</t>
        </is>
      </c>
      <c r="D8206" t="inlineStr">
        <is>
          <t>&lt;http://purl.obolibrary.org/obo/MBA_836&gt;</t>
        </is>
      </c>
    </row>
    <row r="8207">
      <c r="A8207">
        <f>HYPERLINK("https://www.ebi.ac.uk/ols/ontologies/uberon/terms?iri=http://purl.obolibrary.org/obo/UBERON_0010314","structure with developmental contribution from neural crest")</f>
        <v/>
      </c>
      <c r="B8207" t="inlineStr">
        <is>
          <t>&lt;http://purl.obolibrary.org/obo/UBERON_0010314&gt;</t>
        </is>
      </c>
      <c r="C8207" t="inlineStr">
        <is>
          <t>Subiculum, dorsal part, stratum radiatum</t>
        </is>
      </c>
      <c r="D8207" t="inlineStr">
        <is>
          <t>&lt;http://purl.obolibrary.org/obo/MBA_837&gt;</t>
        </is>
      </c>
    </row>
    <row r="8208">
      <c r="A8208">
        <f>HYPERLINK("https://www.ebi.ac.uk/ols/ontologies/uberon/terms?iri=http://purl.obolibrary.org/obo/UBERON_0010314","structure with developmental contribution from neural crest")</f>
        <v/>
      </c>
      <c r="B8208" t="inlineStr">
        <is>
          <t>&lt;http://purl.obolibrary.org/obo/UBERON_0010314&gt;</t>
        </is>
      </c>
      <c r="C8208" t="inlineStr">
        <is>
          <t>Primary somatosensory area, nose, layer 2/3</t>
        </is>
      </c>
      <c r="D8208" t="inlineStr">
        <is>
          <t>&lt;http://purl.obolibrary.org/obo/MBA_838&gt;</t>
        </is>
      </c>
    </row>
    <row r="8209">
      <c r="A8209">
        <f>HYPERLINK("https://www.ebi.ac.uk/ols/ontologies/uberon/terms?iri=http://purl.obolibrary.org/obo/UBERON_0010314","structure with developmental contribution from neural crest")</f>
        <v/>
      </c>
      <c r="B8209" t="inlineStr">
        <is>
          <t>&lt;http://purl.obolibrary.org/obo/UBERON_0010314&gt;</t>
        </is>
      </c>
      <c r="C8209" t="inlineStr">
        <is>
          <t>Dorsal motor nucleus of the vagus nerve</t>
        </is>
      </c>
      <c r="D8209" t="inlineStr">
        <is>
          <t>&lt;http://purl.obolibrary.org/obo/MBA_839&gt;</t>
        </is>
      </c>
    </row>
    <row r="8210">
      <c r="A8210">
        <f>HYPERLINK("https://www.ebi.ac.uk/ols/ontologies/uberon/terms?iri=http://purl.obolibrary.org/obo/UBERON_0010314","structure with developmental contribution from neural crest")</f>
        <v/>
      </c>
      <c r="B8210" t="inlineStr">
        <is>
          <t>&lt;http://purl.obolibrary.org/obo/UBERON_0010314&gt;</t>
        </is>
      </c>
      <c r="C8210" t="inlineStr">
        <is>
          <t>Prelimbic area, layer 6a</t>
        </is>
      </c>
      <c r="D8210" t="inlineStr">
        <is>
          <t>&lt;http://purl.obolibrary.org/obo/MBA_84&gt;</t>
        </is>
      </c>
    </row>
    <row r="8211">
      <c r="A8211">
        <f>HYPERLINK("https://www.ebi.ac.uk/ols/ontologies/uberon/terms?iri=http://purl.obolibrary.org/obo/UBERON_0010314","structure with developmental contribution from neural crest")</f>
        <v/>
      </c>
      <c r="B8211" t="inlineStr">
        <is>
          <t>&lt;http://purl.obolibrary.org/obo/UBERON_0010314&gt;</t>
        </is>
      </c>
      <c r="C8211" t="inlineStr">
        <is>
          <t>trapezoid body</t>
        </is>
      </c>
      <c r="D8211" t="inlineStr">
        <is>
          <t>&lt;http://purl.obolibrary.org/obo/MBA_841&gt;</t>
        </is>
      </c>
    </row>
    <row r="8212">
      <c r="A8212">
        <f>HYPERLINK("https://www.ebi.ac.uk/ols/ontologies/uberon/terms?iri=http://purl.obolibrary.org/obo/UBERON_0010314","structure with developmental contribution from neural crest")</f>
        <v/>
      </c>
      <c r="B8212" t="inlineStr">
        <is>
          <t>&lt;http://purl.obolibrary.org/obo/UBERON_0010314&gt;</t>
        </is>
      </c>
      <c r="C8212" t="inlineStr">
        <is>
          <t>Primary motor area, Layer 6a</t>
        </is>
      </c>
      <c r="D8212" t="inlineStr">
        <is>
          <t>&lt;http://purl.obolibrary.org/obo/MBA_844&gt;</t>
        </is>
      </c>
    </row>
    <row r="8213">
      <c r="A8213">
        <f>HYPERLINK("https://www.ebi.ac.uk/ols/ontologies/uberon/terms?iri=http://purl.obolibrary.org/obo/UBERON_0010314","structure with developmental contribution from neural crest")</f>
        <v/>
      </c>
      <c r="B8213" t="inlineStr">
        <is>
          <t>&lt;http://purl.obolibrary.org/obo/UBERON_0010314&gt;</t>
        </is>
      </c>
      <c r="C8213" t="inlineStr">
        <is>
          <t>Subiculum, dorsal part, pyramidal layer</t>
        </is>
      </c>
      <c r="D8213" t="inlineStr">
        <is>
          <t>&lt;http://purl.obolibrary.org/obo/MBA_845&gt;</t>
        </is>
      </c>
    </row>
    <row r="8214">
      <c r="A8214">
        <f>HYPERLINK("https://www.ebi.ac.uk/ols/ontologies/uberon/terms?iri=http://purl.obolibrary.org/obo/UBERON_0010314","structure with developmental contribution from neural crest")</f>
        <v/>
      </c>
      <c r="B8214" t="inlineStr">
        <is>
          <t>&lt;http://purl.obolibrary.org/obo/UBERON_0010314&gt;</t>
        </is>
      </c>
      <c r="C8214" t="inlineStr">
        <is>
          <t>Dentate nucleus</t>
        </is>
      </c>
      <c r="D8214" t="inlineStr">
        <is>
          <t>&lt;http://purl.obolibrary.org/obo/MBA_846&gt;</t>
        </is>
      </c>
    </row>
    <row r="8215">
      <c r="A8215">
        <f>HYPERLINK("https://www.ebi.ac.uk/ols/ontologies/uberon/terms?iri=http://purl.obolibrary.org/obo/UBERON_0010314","structure with developmental contribution from neural crest")</f>
        <v/>
      </c>
      <c r="B8215" t="inlineStr">
        <is>
          <t>&lt;http://purl.obolibrary.org/obo/UBERON_0010314&gt;</t>
        </is>
      </c>
      <c r="C8215" t="inlineStr">
        <is>
          <t>Primary auditory area, layer 5</t>
        </is>
      </c>
      <c r="D8215" t="inlineStr">
        <is>
          <t>&lt;http://purl.obolibrary.org/obo/MBA_847&gt;</t>
        </is>
      </c>
    </row>
    <row r="8216">
      <c r="A8216">
        <f>HYPERLINK("https://www.ebi.ac.uk/ols/ontologies/uberon/terms?iri=http://purl.obolibrary.org/obo/UBERON_0010314","structure with developmental contribution from neural crest")</f>
        <v/>
      </c>
      <c r="B8216" t="inlineStr">
        <is>
          <t>&lt;http://purl.obolibrary.org/obo/UBERON_0010314&gt;</t>
        </is>
      </c>
      <c r="C8216" t="inlineStr">
        <is>
          <t>optic nerve</t>
        </is>
      </c>
      <c r="D8216" t="inlineStr">
        <is>
          <t>&lt;http://purl.obolibrary.org/obo/MBA_848&gt;</t>
        </is>
      </c>
    </row>
    <row r="8217">
      <c r="A8217">
        <f>HYPERLINK("https://www.ebi.ac.uk/ols/ontologies/uberon/terms?iri=http://purl.obolibrary.org/obo/UBERON_0010314","structure with developmental contribution from neural crest")</f>
        <v/>
      </c>
      <c r="B8217" t="inlineStr">
        <is>
          <t>&lt;http://purl.obolibrary.org/obo/UBERON_0010314&gt;</t>
        </is>
      </c>
      <c r="C8217" t="inlineStr">
        <is>
          <t>Visceral area, layer 6b</t>
        </is>
      </c>
      <c r="D8217" t="inlineStr">
        <is>
          <t>&lt;http://purl.obolibrary.org/obo/MBA_849&gt;</t>
        </is>
      </c>
    </row>
    <row r="8218">
      <c r="A8218">
        <f>HYPERLINK("https://www.ebi.ac.uk/ols/ontologies/uberon/terms?iri=http://purl.obolibrary.org/obo/UBERON_0010314","structure with developmental contribution from neural crest")</f>
        <v/>
      </c>
      <c r="B8218" t="inlineStr">
        <is>
          <t>&lt;http://purl.obolibrary.org/obo/UBERON_0010314&gt;</t>
        </is>
      </c>
      <c r="C8218" t="inlineStr">
        <is>
          <t>Subiculum, ventral part, molecular layer</t>
        </is>
      </c>
      <c r="D8218" t="inlineStr">
        <is>
          <t>&lt;http://purl.obolibrary.org/obo/MBA_853&gt;</t>
        </is>
      </c>
    </row>
    <row r="8219">
      <c r="A8219">
        <f>HYPERLINK("https://www.ebi.ac.uk/ols/ontologies/uberon/terms?iri=http://purl.obolibrary.org/obo/UBERON_0010314","structure with developmental contribution from neural crest")</f>
        <v/>
      </c>
      <c r="B8219" t="inlineStr">
        <is>
          <t>&lt;http://purl.obolibrary.org/obo/UBERON_0010314&gt;</t>
        </is>
      </c>
      <c r="C8219" t="inlineStr">
        <is>
          <t>Primary somatosensory area, upper limb, layer 2/3</t>
        </is>
      </c>
      <c r="D8219" t="inlineStr">
        <is>
          <t>&lt;http://purl.obolibrary.org/obo/MBA_854&gt;</t>
        </is>
      </c>
    </row>
    <row r="8220">
      <c r="A8220">
        <f>HYPERLINK("https://www.ebi.ac.uk/ols/ontologies/uberon/terms?iri=http://purl.obolibrary.org/obo/UBERON_0010314","structure with developmental contribution from neural crest")</f>
        <v/>
      </c>
      <c r="B8220" t="inlineStr">
        <is>
          <t>&lt;http://purl.obolibrary.org/obo/UBERON_0010314&gt;</t>
        </is>
      </c>
      <c r="C8220" t="inlineStr">
        <is>
          <t>Visceral area, layer 6a</t>
        </is>
      </c>
      <c r="D8220" t="inlineStr">
        <is>
          <t>&lt;http://purl.obolibrary.org/obo/MBA_857&gt;</t>
        </is>
      </c>
    </row>
    <row r="8221">
      <c r="A8221">
        <f>HYPERLINK("https://www.ebi.ac.uk/ols/ontologies/uberon/terms?iri=http://purl.obolibrary.org/obo/UBERON_0010314","structure with developmental contribution from neural crest")</f>
        <v/>
      </c>
      <c r="B8221" t="inlineStr">
        <is>
          <t>&lt;http://purl.obolibrary.org/obo/UBERON_0010314&gt;</t>
        </is>
      </c>
      <c r="C8221" t="inlineStr">
        <is>
          <t>Parasolitary nucleus</t>
        </is>
      </c>
      <c r="D8221" t="inlineStr">
        <is>
          <t>&lt;http://purl.obolibrary.org/obo/MBA_859&gt;</t>
        </is>
      </c>
    </row>
    <row r="8222">
      <c r="A8222">
        <f>HYPERLINK("https://www.ebi.ac.uk/ols/ontologies/uberon/terms?iri=http://purl.obolibrary.org/obo/UBERON_0010314","structure with developmental contribution from neural crest")</f>
        <v/>
      </c>
      <c r="B8222" t="inlineStr">
        <is>
          <t>&lt;http://purl.obolibrary.org/obo/UBERON_0010314&gt;</t>
        </is>
      </c>
      <c r="C8222" t="inlineStr">
        <is>
          <t>Parabrachial nucleus, lateral division, central lateral part</t>
        </is>
      </c>
      <c r="D8222" t="inlineStr">
        <is>
          <t>&lt;http://purl.obolibrary.org/obo/MBA_860&gt;</t>
        </is>
      </c>
    </row>
    <row r="8223">
      <c r="A8223">
        <f>HYPERLINK("https://www.ebi.ac.uk/ols/ontologies/uberon/terms?iri=http://purl.obolibrary.org/obo/UBERON_0010314","structure with developmental contribution from neural crest")</f>
        <v/>
      </c>
      <c r="B8223" t="inlineStr">
        <is>
          <t>&lt;http://purl.obolibrary.org/obo/UBERON_0010314&gt;</t>
        </is>
      </c>
      <c r="C8223" t="inlineStr">
        <is>
          <t>Subiculum, ventral part, stratum radiatum</t>
        </is>
      </c>
      <c r="D8223" t="inlineStr">
        <is>
          <t>&lt;http://purl.obolibrary.org/obo/MBA_861&gt;</t>
        </is>
      </c>
    </row>
    <row r="8224">
      <c r="A8224">
        <f>HYPERLINK("https://www.ebi.ac.uk/ols/ontologies/uberon/terms?iri=http://purl.obolibrary.org/obo/UBERON_0010314","structure with developmental contribution from neural crest")</f>
        <v/>
      </c>
      <c r="B8224" t="inlineStr">
        <is>
          <t>&lt;http://purl.obolibrary.org/obo/UBERON_0010314&gt;</t>
        </is>
      </c>
      <c r="C8224" t="inlineStr">
        <is>
          <t>Supplemental somatosensory area, layer 6a</t>
        </is>
      </c>
      <c r="D8224" t="inlineStr">
        <is>
          <t>&lt;http://purl.obolibrary.org/obo/MBA_862&gt;</t>
        </is>
      </c>
    </row>
    <row r="8225">
      <c r="A8225">
        <f>HYPERLINK("https://www.ebi.ac.uk/ols/ontologies/uberon/terms?iri=http://purl.obolibrary.org/obo/UBERON_0010314","structure with developmental contribution from neural crest")</f>
        <v/>
      </c>
      <c r="B8225" t="inlineStr">
        <is>
          <t>&lt;http://purl.obolibrary.org/obo/UBERON_0010314&gt;</t>
        </is>
      </c>
      <c r="C8225" t="inlineStr">
        <is>
          <t>rubrospinal tract</t>
        </is>
      </c>
      <c r="D8225" t="inlineStr">
        <is>
          <t>&lt;http://purl.obolibrary.org/obo/MBA_863&gt;</t>
        </is>
      </c>
    </row>
    <row r="8226">
      <c r="A8226">
        <f>HYPERLINK("https://www.ebi.ac.uk/ols/ontologies/uberon/terms?iri=http://purl.obolibrary.org/obo/UBERON_0010314","structure with developmental contribution from neural crest")</f>
        <v/>
      </c>
      <c r="B8226" t="inlineStr">
        <is>
          <t>&lt;http://purl.obolibrary.org/obo/UBERON_0010314&gt;</t>
        </is>
      </c>
      <c r="C8226" t="inlineStr">
        <is>
          <t>Primary somatosensory area, layer 4</t>
        </is>
      </c>
      <c r="D8226" t="inlineStr">
        <is>
          <t>&lt;http://purl.obolibrary.org/obo/MBA_865&gt;</t>
        </is>
      </c>
    </row>
    <row r="8227">
      <c r="A8227">
        <f>HYPERLINK("https://www.ebi.ac.uk/ols/ontologies/uberon/terms?iri=http://purl.obolibrary.org/obo/UBERON_0010314","structure with developmental contribution from neural crest")</f>
        <v/>
      </c>
      <c r="B8227" t="inlineStr">
        <is>
          <t>&lt;http://purl.obolibrary.org/obo/UBERON_0010314&gt;</t>
        </is>
      </c>
      <c r="C8227" t="inlineStr">
        <is>
          <t>ventral spinocerebellar tract</t>
        </is>
      </c>
      <c r="D8227" t="inlineStr">
        <is>
          <t>&lt;http://purl.obolibrary.org/obo/MBA_866&gt;</t>
        </is>
      </c>
    </row>
    <row r="8228">
      <c r="A8228">
        <f>HYPERLINK("https://www.ebi.ac.uk/ols/ontologies/uberon/terms?iri=http://purl.obolibrary.org/obo/UBERON_0010314","structure with developmental contribution from neural crest")</f>
        <v/>
      </c>
      <c r="B8228" t="inlineStr">
        <is>
          <t>&lt;http://purl.obolibrary.org/obo/UBERON_0010314&gt;</t>
        </is>
      </c>
      <c r="C8228" t="inlineStr">
        <is>
          <t>Parabrachial nucleus</t>
        </is>
      </c>
      <c r="D8228" t="inlineStr">
        <is>
          <t>&lt;http://purl.obolibrary.org/obo/MBA_867&gt;</t>
        </is>
      </c>
    </row>
    <row r="8229">
      <c r="A8229">
        <f>HYPERLINK("https://www.ebi.ac.uk/ols/ontologies/uberon/terms?iri=http://purl.obolibrary.org/obo/UBERON_0010314","structure with developmental contribution from neural crest")</f>
        <v/>
      </c>
      <c r="B8229" t="inlineStr">
        <is>
          <t>&lt;http://purl.obolibrary.org/obo/UBERON_0010314&gt;</t>
        </is>
      </c>
      <c r="C8229" t="inlineStr">
        <is>
          <t>Parabrachial nucleus, lateral division, dorsal lateral part</t>
        </is>
      </c>
      <c r="D8229" t="inlineStr">
        <is>
          <t>&lt;http://purl.obolibrary.org/obo/MBA_868&gt;</t>
        </is>
      </c>
    </row>
    <row r="8230">
      <c r="A8230">
        <f>HYPERLINK("https://www.ebi.ac.uk/ols/ontologies/uberon/terms?iri=http://purl.obolibrary.org/obo/UBERON_0010314","structure with developmental contribution from neural crest")</f>
        <v/>
      </c>
      <c r="B8230" t="inlineStr">
        <is>
          <t>&lt;http://purl.obolibrary.org/obo/UBERON_0010314&gt;</t>
        </is>
      </c>
      <c r="C8230" t="inlineStr">
        <is>
          <t>Subiculum, ventral part, pyramidal layer</t>
        </is>
      </c>
      <c r="D8230" t="inlineStr">
        <is>
          <t>&lt;http://purl.obolibrary.org/obo/MBA_870&gt;</t>
        </is>
      </c>
    </row>
    <row r="8231">
      <c r="A8231">
        <f>HYPERLINK("https://www.ebi.ac.uk/ols/ontologies/uberon/terms?iri=http://purl.obolibrary.org/obo/UBERON_0010314","structure with developmental contribution from neural crest")</f>
        <v/>
      </c>
      <c r="B8231" t="inlineStr">
        <is>
          <t>&lt;http://purl.obolibrary.org/obo/UBERON_0010314&gt;</t>
        </is>
      </c>
      <c r="C8231" t="inlineStr">
        <is>
          <t>Supplemental somatosensory area, layer 1</t>
        </is>
      </c>
      <c r="D8231" t="inlineStr">
        <is>
          <t>&lt;http://purl.obolibrary.org/obo/MBA_873&gt;</t>
        </is>
      </c>
    </row>
    <row r="8232">
      <c r="A8232">
        <f>HYPERLINK("https://www.ebi.ac.uk/ols/ontologies/uberon/terms?iri=http://purl.obolibrary.org/obo/UBERON_0010314","structure with developmental contribution from neural crest")</f>
        <v/>
      </c>
      <c r="B8232" t="inlineStr">
        <is>
          <t>&lt;http://purl.obolibrary.org/obo/UBERON_0010314&gt;</t>
        </is>
      </c>
      <c r="C8232" t="inlineStr">
        <is>
          <t>Parabigeminal nucleus</t>
        </is>
      </c>
      <c r="D8232" t="inlineStr">
        <is>
          <t>&lt;http://purl.obolibrary.org/obo/MBA_874&gt;</t>
        </is>
      </c>
    </row>
    <row r="8233">
      <c r="A8233">
        <f>HYPERLINK("https://www.ebi.ac.uk/ols/ontologies/uberon/terms?iri=http://purl.obolibrary.org/obo/UBERON_0010314","structure with developmental contribution from neural crest")</f>
        <v/>
      </c>
      <c r="B8233" t="inlineStr">
        <is>
          <t>&lt;http://purl.obolibrary.org/obo/UBERON_0010314&gt;</t>
        </is>
      </c>
      <c r="C8233" t="inlineStr">
        <is>
          <t>Parabrachial nucleus, lateral division, external lateral part</t>
        </is>
      </c>
      <c r="D8233" t="inlineStr">
        <is>
          <t>&lt;http://purl.obolibrary.org/obo/MBA_875&gt;</t>
        </is>
      </c>
    </row>
    <row r="8234">
      <c r="A8234">
        <f>HYPERLINK("https://www.ebi.ac.uk/ols/ontologies/uberon/terms?iri=http://purl.obolibrary.org/obo/UBERON_0010314","structure with developmental contribution from neural crest")</f>
        <v/>
      </c>
      <c r="B8234" t="inlineStr">
        <is>
          <t>&lt;http://purl.obolibrary.org/obo/UBERON_0010314&gt;</t>
        </is>
      </c>
      <c r="C8234" t="inlineStr">
        <is>
          <t>accessory optic tract</t>
        </is>
      </c>
      <c r="D8234" t="inlineStr">
        <is>
          <t>&lt;http://purl.obolibrary.org/obo/MBA_876&gt;</t>
        </is>
      </c>
    </row>
    <row r="8235">
      <c r="A8235">
        <f>HYPERLINK("https://www.ebi.ac.uk/ols/ontologies/uberon/terms?iri=http://purl.obolibrary.org/obo/UBERON_0010314","structure with developmental contribution from neural crest")</f>
        <v/>
      </c>
      <c r="B8235" t="inlineStr">
        <is>
          <t>&lt;http://purl.obolibrary.org/obo/UBERON_0010314&gt;</t>
        </is>
      </c>
      <c r="C8235" t="inlineStr">
        <is>
          <t>tectospinal pathway</t>
        </is>
      </c>
      <c r="D8235" t="inlineStr">
        <is>
          <t>&lt;http://purl.obolibrary.org/obo/MBA_877&gt;</t>
        </is>
      </c>
    </row>
    <row r="8236">
      <c r="A8236">
        <f>HYPERLINK("https://www.ebi.ac.uk/ols/ontologies/uberon/terms?iri=http://purl.obolibrary.org/obo/UBERON_0010314","structure with developmental contribution from neural crest")</f>
        <v/>
      </c>
      <c r="B8236" t="inlineStr">
        <is>
          <t>&lt;http://purl.obolibrary.org/obo/UBERON_0010314&gt;</t>
        </is>
      </c>
      <c r="C8236" t="inlineStr">
        <is>
          <t>Primary somatosensory area, mouth, layer 1</t>
        </is>
      </c>
      <c r="D8236" t="inlineStr">
        <is>
          <t>&lt;http://purl.obolibrary.org/obo/MBA_878&gt;</t>
        </is>
      </c>
    </row>
    <row r="8237">
      <c r="A8237">
        <f>HYPERLINK("https://www.ebi.ac.uk/ols/ontologies/uberon/terms?iri=http://purl.obolibrary.org/obo/UBERON_0010314","structure with developmental contribution from neural crest")</f>
        <v/>
      </c>
      <c r="B8237" t="inlineStr">
        <is>
          <t>&lt;http://purl.obolibrary.org/obo/UBERON_0010314&gt;</t>
        </is>
      </c>
      <c r="C8237" t="inlineStr">
        <is>
          <t>Retrosplenial area, dorsal part</t>
        </is>
      </c>
      <c r="D8237" t="inlineStr">
        <is>
          <t>&lt;http://purl.obolibrary.org/obo/MBA_879&gt;</t>
        </is>
      </c>
    </row>
    <row r="8238">
      <c r="A8238">
        <f>HYPERLINK("https://www.ebi.ac.uk/ols/ontologies/uberon/terms?iri=http://purl.obolibrary.org/obo/UBERON_0010314","structure with developmental contribution from neural crest")</f>
        <v/>
      </c>
      <c r="B8238" t="inlineStr">
        <is>
          <t>&lt;http://purl.obolibrary.org/obo/UBERON_0010314&gt;</t>
        </is>
      </c>
      <c r="C8238" t="inlineStr">
        <is>
          <t>Dorsal tegmental nucleus</t>
        </is>
      </c>
      <c r="D8238" t="inlineStr">
        <is>
          <t>&lt;http://purl.obolibrary.org/obo/MBA_880&gt;</t>
        </is>
      </c>
    </row>
    <row r="8239">
      <c r="A8239">
        <f>HYPERLINK("https://www.ebi.ac.uk/ols/ontologies/uberon/terms?iri=http://purl.obolibrary.org/obo/UBERON_0010314","structure with developmental contribution from neural crest")</f>
        <v/>
      </c>
      <c r="B8239" t="inlineStr">
        <is>
          <t>&lt;http://purl.obolibrary.org/obo/UBERON_0010314&gt;</t>
        </is>
      </c>
      <c r="C8239" t="inlineStr">
        <is>
          <t>Primary motor area, Layer 6b</t>
        </is>
      </c>
      <c r="D8239" t="inlineStr">
        <is>
          <t>&lt;http://purl.obolibrary.org/obo/MBA_882&gt;</t>
        </is>
      </c>
    </row>
    <row r="8240">
      <c r="A8240">
        <f>HYPERLINK("https://www.ebi.ac.uk/ols/ontologies/uberon/terms?iri=http://purl.obolibrary.org/obo/UBERON_0010314","structure with developmental contribution from neural crest")</f>
        <v/>
      </c>
      <c r="B8240" t="inlineStr">
        <is>
          <t>&lt;http://purl.obolibrary.org/obo/UBERON_0010314&gt;</t>
        </is>
      </c>
      <c r="C8240" t="inlineStr">
        <is>
          <t>Parabrachial nucleus, lateral division, superior lateral part</t>
        </is>
      </c>
      <c r="D8240" t="inlineStr">
        <is>
          <t>&lt;http://purl.obolibrary.org/obo/MBA_883&gt;</t>
        </is>
      </c>
    </row>
    <row r="8241">
      <c r="A8241">
        <f>HYPERLINK("https://www.ebi.ac.uk/ols/ontologies/uberon/terms?iri=http://purl.obolibrary.org/obo/UBERON_0010314","structure with developmental contribution from neural crest")</f>
        <v/>
      </c>
      <c r="B8241" t="inlineStr">
        <is>
          <t>&lt;http://purl.obolibrary.org/obo/UBERON_0010314&gt;</t>
        </is>
      </c>
      <c r="C8241" t="inlineStr">
        <is>
          <t>Efferent cochlear group</t>
        </is>
      </c>
      <c r="D8241" t="inlineStr">
        <is>
          <t>&lt;http://purl.obolibrary.org/obo/MBA_887&gt;</t>
        </is>
      </c>
    </row>
    <row r="8242">
      <c r="A8242">
        <f>HYPERLINK("https://www.ebi.ac.uk/ols/ontologies/uberon/terms?iri=http://purl.obolibrary.org/obo/UBERON_0010314","structure with developmental contribution from neural crest")</f>
        <v/>
      </c>
      <c r="B8242" t="inlineStr">
        <is>
          <t>&lt;http://purl.obolibrary.org/obo/UBERON_0010314&gt;</t>
        </is>
      </c>
      <c r="C8242" t="inlineStr">
        <is>
          <t>Perirhinal area, layer 2/3</t>
        </is>
      </c>
      <c r="D8242" t="inlineStr">
        <is>
          <t>&lt;http://purl.obolibrary.org/obo/MBA_888&gt;</t>
        </is>
      </c>
    </row>
    <row r="8243">
      <c r="A8243">
        <f>HYPERLINK("https://www.ebi.ac.uk/ols/ontologies/uberon/terms?iri=http://purl.obolibrary.org/obo/UBERON_0010314","structure with developmental contribution from neural crest")</f>
        <v/>
      </c>
      <c r="B8243" t="inlineStr">
        <is>
          <t>&lt;http://purl.obolibrary.org/obo/UBERON_0010314&gt;</t>
        </is>
      </c>
      <c r="C8243" t="inlineStr">
        <is>
          <t>Primary somatosensory area, nose, layer 6a</t>
        </is>
      </c>
      <c r="D8243" t="inlineStr">
        <is>
          <t>&lt;http://purl.obolibrary.org/obo/MBA_889&gt;</t>
        </is>
      </c>
    </row>
    <row r="8244">
      <c r="A8244">
        <f>HYPERLINK("https://www.ebi.ac.uk/ols/ontologies/uberon/terms?iri=http://purl.obolibrary.org/obo/UBERON_0010314","structure with developmental contribution from neural crest")</f>
        <v/>
      </c>
      <c r="B8244" t="inlineStr">
        <is>
          <t>&lt;http://purl.obolibrary.org/obo/UBERON_0010314&gt;</t>
        </is>
      </c>
      <c r="C8244" t="inlineStr">
        <is>
          <t>rhinocele</t>
        </is>
      </c>
      <c r="D8244" t="inlineStr">
        <is>
          <t>&lt;http://purl.obolibrary.org/obo/MBA_89&gt;</t>
        </is>
      </c>
    </row>
    <row r="8245">
      <c r="A8245">
        <f>HYPERLINK("https://www.ebi.ac.uk/ols/ontologies/uberon/terms?iri=http://purl.obolibrary.org/obo/UBERON_0010314","structure with developmental contribution from neural crest")</f>
        <v/>
      </c>
      <c r="B8245" t="inlineStr">
        <is>
          <t>&lt;http://purl.obolibrary.org/obo/UBERON_0010314&gt;</t>
        </is>
      </c>
      <c r="C8245" t="inlineStr">
        <is>
          <t>Parabrachial nucleus, lateral division, ventral lateral part</t>
        </is>
      </c>
      <c r="D8245" t="inlineStr">
        <is>
          <t>&lt;http://purl.obolibrary.org/obo/MBA_891&gt;</t>
        </is>
      </c>
    </row>
    <row r="8246">
      <c r="A8246">
        <f>HYPERLINK("https://www.ebi.ac.uk/ols/ontologies/uberon/terms?iri=http://purl.obolibrary.org/obo/UBERON_0010314","structure with developmental contribution from neural crest")</f>
        <v/>
      </c>
      <c r="B8246" t="inlineStr">
        <is>
          <t>&lt;http://purl.obolibrary.org/obo/UBERON_0010314&gt;</t>
        </is>
      </c>
      <c r="C8246" t="inlineStr">
        <is>
          <t>Supplemental somatosensory area, layer 6b</t>
        </is>
      </c>
      <c r="D8246" t="inlineStr">
        <is>
          <t>&lt;http://purl.obolibrary.org/obo/MBA_893&gt;</t>
        </is>
      </c>
    </row>
    <row r="8247">
      <c r="A8247">
        <f>HYPERLINK("https://www.ebi.ac.uk/ols/ontologies/uberon/terms?iri=http://purl.obolibrary.org/obo/UBERON_0010314","structure with developmental contribution from neural crest")</f>
        <v/>
      </c>
      <c r="B8247" t="inlineStr">
        <is>
          <t>&lt;http://purl.obolibrary.org/obo/UBERON_0010314&gt;</t>
        </is>
      </c>
      <c r="C8247" t="inlineStr">
        <is>
          <t>Retrosplenial area, lateral agranular part</t>
        </is>
      </c>
      <c r="D8247" t="inlineStr">
        <is>
          <t>&lt;http://purl.obolibrary.org/obo/MBA_894&gt;</t>
        </is>
      </c>
    </row>
    <row r="8248">
      <c r="A8248">
        <f>HYPERLINK("https://www.ebi.ac.uk/ols/ontologies/uberon/terms?iri=http://purl.obolibrary.org/obo/UBERON_0010314","structure with developmental contribution from neural crest")</f>
        <v/>
      </c>
      <c r="B8248" t="inlineStr">
        <is>
          <t>&lt;http://purl.obolibrary.org/obo/UBERON_0010314&gt;</t>
        </is>
      </c>
      <c r="C8248" t="inlineStr">
        <is>
          <t>Ectorhinal area</t>
        </is>
      </c>
      <c r="D8248" t="inlineStr">
        <is>
          <t>&lt;http://purl.obolibrary.org/obo/MBA_895&gt;</t>
        </is>
      </c>
    </row>
    <row r="8249">
      <c r="A8249">
        <f>HYPERLINK("https://www.ebi.ac.uk/ols/ontologies/uberon/terms?iri=http://purl.obolibrary.org/obo/UBERON_0010314","structure with developmental contribution from neural crest")</f>
        <v/>
      </c>
      <c r="B8249" t="inlineStr">
        <is>
          <t>&lt;http://purl.obolibrary.org/obo/UBERON_0010314&gt;</t>
        </is>
      </c>
      <c r="C8249" t="inlineStr">
        <is>
          <t>Visceral area, layer 1</t>
        </is>
      </c>
      <c r="D8249" t="inlineStr">
        <is>
          <t>&lt;http://purl.obolibrary.org/obo/MBA_897&gt;</t>
        </is>
      </c>
    </row>
    <row r="8250">
      <c r="A8250">
        <f>HYPERLINK("https://www.ebi.ac.uk/ols/ontologies/uberon/terms?iri=http://purl.obolibrary.org/obo/UBERON_0010314","structure with developmental contribution from neural crest")</f>
        <v/>
      </c>
      <c r="B8250" t="inlineStr">
        <is>
          <t>&lt;http://purl.obolibrary.org/obo/UBERON_0010314&gt;</t>
        </is>
      </c>
      <c r="C8250" t="inlineStr">
        <is>
          <t>Pontine central gray</t>
        </is>
      </c>
      <c r="D8250" t="inlineStr">
        <is>
          <t>&lt;http://purl.obolibrary.org/obo/MBA_898&gt;</t>
        </is>
      </c>
    </row>
    <row r="8251">
      <c r="A8251">
        <f>HYPERLINK("https://www.ebi.ac.uk/ols/ontologies/uberon/terms?iri=http://purl.obolibrary.org/obo/UBERON_0010314","structure with developmental contribution from neural crest")</f>
        <v/>
      </c>
      <c r="B8251" t="inlineStr">
        <is>
          <t>&lt;http://purl.obolibrary.org/obo/UBERON_0010314&gt;</t>
        </is>
      </c>
      <c r="C8251" t="inlineStr">
        <is>
          <t>Parabrachial nucleus, medial division, external medial part</t>
        </is>
      </c>
      <c r="D8251" t="inlineStr">
        <is>
          <t>&lt;http://purl.obolibrary.org/obo/MBA_899&gt;</t>
        </is>
      </c>
    </row>
    <row r="8252">
      <c r="A8252">
        <f>HYPERLINK("https://www.ebi.ac.uk/ols/ontologies/uberon/terms?iri=http://purl.obolibrary.org/obo/UBERON_0010314","structure with developmental contribution from neural crest")</f>
        <v/>
      </c>
      <c r="B8252" t="inlineStr">
        <is>
          <t>&lt;http://purl.obolibrary.org/obo/UBERON_0010314&gt;</t>
        </is>
      </c>
      <c r="C8252" t="inlineStr">
        <is>
          <t>Primary somatosensory area, trunk, layer 6a</t>
        </is>
      </c>
      <c r="D8252" t="inlineStr">
        <is>
          <t>&lt;http://purl.obolibrary.org/obo/MBA_9&gt;</t>
        </is>
      </c>
    </row>
    <row r="8253">
      <c r="A8253">
        <f>HYPERLINK("https://www.ebi.ac.uk/ols/ontologies/uberon/terms?iri=http://purl.obolibrary.org/obo/UBERON_0010314","structure with developmental contribution from neural crest")</f>
        <v/>
      </c>
      <c r="B8253" t="inlineStr">
        <is>
          <t>&lt;http://purl.obolibrary.org/obo/UBERON_0010314&gt;</t>
        </is>
      </c>
      <c r="C8253" t="inlineStr">
        <is>
          <t>anterior commissure, olfactory limb</t>
        </is>
      </c>
      <c r="D8253" t="inlineStr">
        <is>
          <t>&lt;http://purl.obolibrary.org/obo/MBA_900&gt;</t>
        </is>
      </c>
    </row>
    <row r="8254">
      <c r="A8254">
        <f>HYPERLINK("https://www.ebi.ac.uk/ols/ontologies/uberon/terms?iri=http://purl.obolibrary.org/obo/UBERON_0010314","structure with developmental contribution from neural crest")</f>
        <v/>
      </c>
      <c r="B8254" t="inlineStr">
        <is>
          <t>&lt;http://purl.obolibrary.org/obo/UBERON_0010314&gt;</t>
        </is>
      </c>
      <c r="C8254" t="inlineStr">
        <is>
          <t>Posterolateral visual area, layer 5</t>
        </is>
      </c>
      <c r="D8254" t="inlineStr">
        <is>
          <t>&lt;http://purl.obolibrary.org/obo/MBA_902&gt;</t>
        </is>
      </c>
    </row>
    <row r="8255">
      <c r="A8255">
        <f>HYPERLINK("https://www.ebi.ac.uk/ols/ontologies/uberon/terms?iri=http://purl.obolibrary.org/obo/UBERON_0010314","structure with developmental contribution from neural crest")</f>
        <v/>
      </c>
      <c r="B8255" t="inlineStr">
        <is>
          <t>&lt;http://purl.obolibrary.org/obo/UBERON_0010314&gt;</t>
        </is>
      </c>
      <c r="C8255" t="inlineStr">
        <is>
          <t>External cuneate nucleus</t>
        </is>
      </c>
      <c r="D8255" t="inlineStr">
        <is>
          <t>&lt;http://purl.obolibrary.org/obo/MBA_903&gt;</t>
        </is>
      </c>
    </row>
    <row r="8256">
      <c r="A8256">
        <f>HYPERLINK("https://www.ebi.ac.uk/ols/ontologies/uberon/terms?iri=http://purl.obolibrary.org/obo/UBERON_0010314","structure with developmental contribution from neural crest")</f>
        <v/>
      </c>
      <c r="B8256" t="inlineStr">
        <is>
          <t>&lt;http://purl.obolibrary.org/obo/UBERON_0010314&gt;</t>
        </is>
      </c>
      <c r="C8256" t="inlineStr">
        <is>
          <t>Medial septal complex</t>
        </is>
      </c>
      <c r="D8256" t="inlineStr">
        <is>
          <t>&lt;http://purl.obolibrary.org/obo/MBA_904&gt;</t>
        </is>
      </c>
    </row>
    <row r="8257">
      <c r="A8257">
        <f>HYPERLINK("https://www.ebi.ac.uk/ols/ontologies/uberon/terms?iri=http://purl.obolibrary.org/obo/UBERON_0010314","structure with developmental contribution from neural crest")</f>
        <v/>
      </c>
      <c r="B8257" t="inlineStr">
        <is>
          <t>&lt;http://purl.obolibrary.org/obo/UBERON_0010314&gt;</t>
        </is>
      </c>
      <c r="C8257" t="inlineStr">
        <is>
          <t>Anterolateral visual area, layer 2/3</t>
        </is>
      </c>
      <c r="D8257" t="inlineStr">
        <is>
          <t>&lt;http://purl.obolibrary.org/obo/MBA_905&gt;</t>
        </is>
      </c>
    </row>
    <row r="8258">
      <c r="A8258">
        <f>HYPERLINK("https://www.ebi.ac.uk/ols/ontologies/uberon/terms?iri=http://purl.obolibrary.org/obo/UBERON_0010314","structure with developmental contribution from neural crest")</f>
        <v/>
      </c>
      <c r="B8258" t="inlineStr">
        <is>
          <t>&lt;http://purl.obolibrary.org/obo/UBERON_0010314&gt;</t>
        </is>
      </c>
      <c r="C8258" t="inlineStr">
        <is>
          <t>Retrosplenial area, lateral agranular part, layer 6a</t>
        </is>
      </c>
      <c r="D8258" t="inlineStr">
        <is>
          <t>&lt;http://purl.obolibrary.org/obo/MBA_906&gt;</t>
        </is>
      </c>
    </row>
    <row r="8259">
      <c r="A8259">
        <f>HYPERLINK("https://www.ebi.ac.uk/ols/ontologies/uberon/terms?iri=http://purl.obolibrary.org/obo/UBERON_0010314","structure with developmental contribution from neural crest")</f>
        <v/>
      </c>
      <c r="B8259" t="inlineStr">
        <is>
          <t>&lt;http://purl.obolibrary.org/obo/UBERON_0010314&gt;</t>
        </is>
      </c>
      <c r="C8259" t="inlineStr">
        <is>
          <t>anterior commissure, temporal limb</t>
        </is>
      </c>
      <c r="D8259" t="inlineStr">
        <is>
          <t>&lt;http://purl.obolibrary.org/obo/MBA_908&gt;</t>
        </is>
      </c>
    </row>
    <row r="8260">
      <c r="A8260">
        <f>HYPERLINK("https://www.ebi.ac.uk/ols/ontologies/uberon/terms?iri=http://purl.obolibrary.org/obo/UBERON_0010314","structure with developmental contribution from neural crest")</f>
        <v/>
      </c>
      <c r="B8260" t="inlineStr">
        <is>
          <t>&lt;http://purl.obolibrary.org/obo/UBERON_0010314&gt;</t>
        </is>
      </c>
      <c r="C8260" t="inlineStr">
        <is>
          <t>Interposed nucleus</t>
        </is>
      </c>
      <c r="D8260" t="inlineStr">
        <is>
          <t>&lt;http://purl.obolibrary.org/obo/MBA_91&gt;</t>
        </is>
      </c>
    </row>
    <row r="8261">
      <c r="A8261">
        <f>HYPERLINK("https://www.ebi.ac.uk/ols/ontologies/uberon/terms?iri=http://purl.obolibrary.org/obo/UBERON_0010314","structure with developmental contribution from neural crest")</f>
        <v/>
      </c>
      <c r="B8261" t="inlineStr">
        <is>
          <t>&lt;http://purl.obolibrary.org/obo/UBERON_0010314&gt;</t>
        </is>
      </c>
      <c r="C8261" t="inlineStr">
        <is>
          <t>Orbital area, medial part, layer 6a</t>
        </is>
      </c>
      <c r="D8261" t="inlineStr">
        <is>
          <t>&lt;http://purl.obolibrary.org/obo/MBA_910&gt;</t>
        </is>
      </c>
    </row>
    <row r="8262">
      <c r="A8262">
        <f>HYPERLINK("https://www.ebi.ac.uk/ols/ontologies/uberon/terms?iri=http://purl.obolibrary.org/obo/UBERON_0010314","structure with developmental contribution from neural crest")</f>
        <v/>
      </c>
      <c r="B8262" t="inlineStr">
        <is>
          <t>&lt;http://purl.obolibrary.org/obo/UBERON_0010314&gt;</t>
        </is>
      </c>
      <c r="C8262" t="inlineStr">
        <is>
          <t>Visual areas, layer 4</t>
        </is>
      </c>
      <c r="D8262" t="inlineStr">
        <is>
          <t>&lt;http://purl.obolibrary.org/obo/MBA_913&gt;</t>
        </is>
      </c>
    </row>
    <row r="8263">
      <c r="A8263">
        <f>HYPERLINK("https://www.ebi.ac.uk/ols/ontologies/uberon/terms?iri=http://purl.obolibrary.org/obo/UBERON_0010314","structure with developmental contribution from neural crest")</f>
        <v/>
      </c>
      <c r="B8263" t="inlineStr">
        <is>
          <t>&lt;http://purl.obolibrary.org/obo/UBERON_0010314&gt;</t>
        </is>
      </c>
      <c r="C8263" t="inlineStr">
        <is>
          <t>Parabrachial nucleus, medial division, medial medial part</t>
        </is>
      </c>
      <c r="D8263" t="inlineStr">
        <is>
          <t>&lt;http://purl.obolibrary.org/obo/MBA_915&gt;</t>
        </is>
      </c>
    </row>
    <row r="8264">
      <c r="A8264">
        <f>HYPERLINK("https://www.ebi.ac.uk/ols/ontologies/uberon/terms?iri=http://purl.obolibrary.org/obo/UBERON_0010314","structure with developmental contribution from neural crest")</f>
        <v/>
      </c>
      <c r="B8264" t="inlineStr">
        <is>
          <t>&lt;http://purl.obolibrary.org/obo/UBERON_0010314&gt;</t>
        </is>
      </c>
      <c r="C8264" t="inlineStr">
        <is>
          <t>brachium of the superior colliculus</t>
        </is>
      </c>
      <c r="D8264" t="inlineStr">
        <is>
          <t>&lt;http://purl.obolibrary.org/obo/MBA_916&gt;</t>
        </is>
      </c>
    </row>
    <row r="8265">
      <c r="A8265">
        <f>HYPERLINK("https://www.ebi.ac.uk/ols/ontologies/uberon/terms?iri=http://purl.obolibrary.org/obo/UBERON_0010314","structure with developmental contribution from neural crest")</f>
        <v/>
      </c>
      <c r="B8265" t="inlineStr">
        <is>
          <t>&lt;http://purl.obolibrary.org/obo/UBERON_0010314&gt;</t>
        </is>
      </c>
      <c r="C8265" t="inlineStr">
        <is>
          <t>Anterior cingulate area, dorsal part, layer 6a</t>
        </is>
      </c>
      <c r="D8265" t="inlineStr">
        <is>
          <t>&lt;http://purl.obolibrary.org/obo/MBA_919&gt;</t>
        </is>
      </c>
    </row>
    <row r="8266">
      <c r="A8266">
        <f>HYPERLINK("https://www.ebi.ac.uk/ols/ontologies/uberon/terms?iri=http://purl.obolibrary.org/obo/UBERON_0010314","structure with developmental contribution from neural crest")</f>
        <v/>
      </c>
      <c r="B8266" t="inlineStr">
        <is>
          <t>&lt;http://purl.obolibrary.org/obo/UBERON_0010314&gt;</t>
        </is>
      </c>
      <c r="C8266" t="inlineStr">
        <is>
          <t>Entorhinal area, lateral part, layer 4</t>
        </is>
      </c>
      <c r="D8266" t="inlineStr">
        <is>
          <t>&lt;http://purl.obolibrary.org/obo/MBA_92&gt;</t>
        </is>
      </c>
    </row>
    <row r="8267">
      <c r="A8267">
        <f>HYPERLINK("https://www.ebi.ac.uk/ols/ontologies/uberon/terms?iri=http://purl.obolibrary.org/obo/UBERON_0010314","structure with developmental contribution from neural crest")</f>
        <v/>
      </c>
      <c r="B8267" t="inlineStr">
        <is>
          <t>&lt;http://purl.obolibrary.org/obo/UBERON_0010314&gt;</t>
        </is>
      </c>
      <c r="C8267" t="inlineStr">
        <is>
          <t>Primary somatosensory area, layer 5</t>
        </is>
      </c>
      <c r="D8267" t="inlineStr">
        <is>
          <t>&lt;http://purl.obolibrary.org/obo/MBA_921&gt;</t>
        </is>
      </c>
    </row>
    <row r="8268">
      <c r="A8268">
        <f>HYPERLINK("https://www.ebi.ac.uk/ols/ontologies/uberon/terms?iri=http://purl.obolibrary.org/obo/UBERON_0010314","structure with developmental contribution from neural crest")</f>
        <v/>
      </c>
      <c r="B8268" t="inlineStr">
        <is>
          <t>&lt;http://purl.obolibrary.org/obo/UBERON_0010314&gt;</t>
        </is>
      </c>
      <c r="C8268" t="inlineStr">
        <is>
          <t>Parabrachial nucleus, medial division, ventral medial part</t>
        </is>
      </c>
      <c r="D8268" t="inlineStr">
        <is>
          <t>&lt;http://purl.obolibrary.org/obo/MBA_923&gt;</t>
        </is>
      </c>
    </row>
    <row r="8269">
      <c r="A8269">
        <f>HYPERLINK("https://www.ebi.ac.uk/ols/ontologies/uberon/terms?iri=http://purl.obolibrary.org/obo/UBERON_0010314","structure with developmental contribution from neural crest")</f>
        <v/>
      </c>
      <c r="B8269" t="inlineStr">
        <is>
          <t>&lt;http://purl.obolibrary.org/obo/UBERON_0010314&gt;</t>
        </is>
      </c>
      <c r="C8269" t="inlineStr">
        <is>
          <t>Anterior cingulate area, dorsal part, layer 6b</t>
        </is>
      </c>
      <c r="D8269" t="inlineStr">
        <is>
          <t>&lt;http://purl.obolibrary.org/obo/MBA_927&gt;</t>
        </is>
      </c>
    </row>
    <row r="8270">
      <c r="A8270">
        <f>HYPERLINK("https://www.ebi.ac.uk/ols/ontologies/uberon/terms?iri=http://purl.obolibrary.org/obo/UBERON_0010314","structure with developmental contribution from neural crest")</f>
        <v/>
      </c>
      <c r="B8270" t="inlineStr">
        <is>
          <t>&lt;http://purl.obolibrary.org/obo/UBERON_0010314&gt;</t>
        </is>
      </c>
      <c r="C8270" t="inlineStr">
        <is>
          <t>Primary somatosensory area, nose, layer 6b</t>
        </is>
      </c>
      <c r="D8270" t="inlineStr">
        <is>
          <t>&lt;http://purl.obolibrary.org/obo/MBA_929&gt;</t>
        </is>
      </c>
    </row>
    <row r="8271">
      <c r="A8271">
        <f>HYPERLINK("https://www.ebi.ac.uk/ols/ontologies/uberon/terms?iri=http://purl.obolibrary.org/obo/UBERON_0010314","structure with developmental contribution from neural crest")</f>
        <v/>
      </c>
      <c r="B8271" t="inlineStr">
        <is>
          <t>&lt;http://purl.obolibrary.org/obo/UBERON_0010314&gt;</t>
        </is>
      </c>
      <c r="C8271" t="inlineStr">
        <is>
          <t>Pontine gray</t>
        </is>
      </c>
      <c r="D8271" t="inlineStr">
        <is>
          <t>&lt;http://purl.obolibrary.org/obo/MBA_931&gt;</t>
        </is>
      </c>
    </row>
    <row r="8272">
      <c r="A8272">
        <f>HYPERLINK("https://www.ebi.ac.uk/ols/ontologies/uberon/terms?iri=http://purl.obolibrary.org/obo/UBERON_0010314","structure with developmental contribution from neural crest")</f>
        <v/>
      </c>
      <c r="B8272" t="inlineStr">
        <is>
          <t>&lt;http://purl.obolibrary.org/obo/UBERON_0010314&gt;</t>
        </is>
      </c>
      <c r="C8272" t="inlineStr">
        <is>
          <t>Anterior cingulate area, dorsal part, layer 1</t>
        </is>
      </c>
      <c r="D8272" t="inlineStr">
        <is>
          <t>&lt;http://purl.obolibrary.org/obo/MBA_935&gt;</t>
        </is>
      </c>
    </row>
    <row r="8273">
      <c r="A8273">
        <f>HYPERLINK("https://www.ebi.ac.uk/ols/ontologies/uberon/terms?iri=http://purl.obolibrary.org/obo/UBERON_0010314","structure with developmental contribution from neural crest")</f>
        <v/>
      </c>
      <c r="B8273" t="inlineStr">
        <is>
          <t>&lt;http://purl.obolibrary.org/obo/UBERON_0010314&gt;</t>
        </is>
      </c>
      <c r="C8273" t="inlineStr">
        <is>
          <t>Visual areas, layer 5</t>
        </is>
      </c>
      <c r="D8273" t="inlineStr">
        <is>
          <t>&lt;http://purl.obolibrary.org/obo/MBA_937&gt;</t>
        </is>
      </c>
    </row>
    <row r="8274">
      <c r="A8274">
        <f>HYPERLINK("https://www.ebi.ac.uk/ols/ontologies/uberon/terms?iri=http://purl.obolibrary.org/obo/UBERON_0010314","structure with developmental contribution from neural crest")</f>
        <v/>
      </c>
      <c r="B8274" t="inlineStr">
        <is>
          <t>&lt;http://purl.obolibrary.org/obo/UBERON_0010314&gt;</t>
        </is>
      </c>
      <c r="C8274" t="inlineStr">
        <is>
          <t>Paragigantocellular reticular nucleus</t>
        </is>
      </c>
      <c r="D8274" t="inlineStr">
        <is>
          <t>&lt;http://purl.obolibrary.org/obo/MBA_938&gt;</t>
        </is>
      </c>
    </row>
    <row r="8275">
      <c r="A8275">
        <f>HYPERLINK("https://www.ebi.ac.uk/ols/ontologies/uberon/terms?iri=http://purl.obolibrary.org/obo/UBERON_0010314","structure with developmental contribution from neural crest")</f>
        <v/>
      </c>
      <c r="B8275" t="inlineStr">
        <is>
          <t>&lt;http://purl.obolibrary.org/obo/UBERON_0010314&gt;</t>
        </is>
      </c>
      <c r="C8275" t="inlineStr">
        <is>
          <t>Nucleus ambiguus, dorsal division</t>
        </is>
      </c>
      <c r="D8275" t="inlineStr">
        <is>
          <t>&lt;http://purl.obolibrary.org/obo/MBA_939&gt;</t>
        </is>
      </c>
    </row>
    <row r="8276">
      <c r="A8276">
        <f>HYPERLINK("https://www.ebi.ac.uk/ols/ontologies/uberon/terms?iri=http://purl.obolibrary.org/obo/UBERON_0010314","structure with developmental contribution from neural crest")</f>
        <v/>
      </c>
      <c r="B8276" t="inlineStr">
        <is>
          <t>&lt;http://purl.obolibrary.org/obo/UBERON_0010314&gt;</t>
        </is>
      </c>
      <c r="C8276" t="inlineStr">
        <is>
          <t>vestibulospinal pathway</t>
        </is>
      </c>
      <c r="D8276" t="inlineStr">
        <is>
          <t>&lt;http://purl.obolibrary.org/obo/MBA_941&gt;</t>
        </is>
      </c>
    </row>
    <row r="8277">
      <c r="A8277">
        <f>HYPERLINK("https://www.ebi.ac.uk/ols/ontologies/uberon/terms?iri=http://purl.obolibrary.org/obo/UBERON_0010314","structure with developmental contribution from neural crest")</f>
        <v/>
      </c>
      <c r="B8277" t="inlineStr">
        <is>
          <t>&lt;http://purl.obolibrary.org/obo/UBERON_0010314&gt;</t>
        </is>
      </c>
      <c r="C8277" t="inlineStr">
        <is>
          <t>Endopiriform nucleus</t>
        </is>
      </c>
      <c r="D8277" t="inlineStr">
        <is>
          <t>&lt;http://purl.obolibrary.org/obo/MBA_942&gt;</t>
        </is>
      </c>
    </row>
    <row r="8278">
      <c r="A8278">
        <f>HYPERLINK("https://www.ebi.ac.uk/ols/ontologies/uberon/terms?iri=http://purl.obolibrary.org/obo/UBERON_0010314","structure with developmental contribution from neural crest")</f>
        <v/>
      </c>
      <c r="B8278" t="inlineStr">
        <is>
          <t>&lt;http://purl.obolibrary.org/obo/UBERON_0010314&gt;</t>
        </is>
      </c>
      <c r="C8278" t="inlineStr">
        <is>
          <t>Primary motor area, Layer 2/3</t>
        </is>
      </c>
      <c r="D8278" t="inlineStr">
        <is>
          <t>&lt;http://purl.obolibrary.org/obo/MBA_943&gt;</t>
        </is>
      </c>
    </row>
    <row r="8279">
      <c r="A8279">
        <f>HYPERLINK("https://www.ebi.ac.uk/ols/ontologies/uberon/terms?iri=http://purl.obolibrary.org/obo/UBERON_0010314","structure with developmental contribution from neural crest")</f>
        <v/>
      </c>
      <c r="B8279" t="inlineStr">
        <is>
          <t>&lt;http://purl.obolibrary.org/obo/UBERON_0010314&gt;</t>
        </is>
      </c>
      <c r="C8279" t="inlineStr">
        <is>
          <t>Primary somatosensory area, upper limb, layer 6a</t>
        </is>
      </c>
      <c r="D8279" t="inlineStr">
        <is>
          <t>&lt;http://purl.obolibrary.org/obo/MBA_945&gt;</t>
        </is>
      </c>
    </row>
    <row r="8280">
      <c r="A8280">
        <f>HYPERLINK("https://www.ebi.ac.uk/ols/ontologies/uberon/terms?iri=http://purl.obolibrary.org/obo/UBERON_0010314","structure with developmental contribution from neural crest")</f>
        <v/>
      </c>
      <c r="B8280" t="inlineStr">
        <is>
          <t>&lt;http://purl.obolibrary.org/obo/UBERON_0010314&gt;</t>
        </is>
      </c>
      <c r="C8280" t="inlineStr">
        <is>
          <t>Somatomotor areas, Layer 6b</t>
        </is>
      </c>
      <c r="D8280" t="inlineStr">
        <is>
          <t>&lt;http://purl.obolibrary.org/obo/MBA_947&gt;</t>
        </is>
      </c>
    </row>
    <row r="8281">
      <c r="A8281">
        <f>HYPERLINK("https://www.ebi.ac.uk/ols/ontologies/uberon/terms?iri=http://purl.obolibrary.org/obo/UBERON_0010314","structure with developmental contribution from neural crest")</f>
        <v/>
      </c>
      <c r="B8281" t="inlineStr">
        <is>
          <t>&lt;http://purl.obolibrary.org/obo/UBERON_0010314&gt;</t>
        </is>
      </c>
      <c r="C8281" t="inlineStr">
        <is>
          <t>cochlear nerve</t>
        </is>
      </c>
      <c r="D8281" t="inlineStr">
        <is>
          <t>&lt;http://purl.obolibrary.org/obo/MBA_948&gt;</t>
        </is>
      </c>
    </row>
    <row r="8282">
      <c r="A8282">
        <f>HYPERLINK("https://www.ebi.ac.uk/ols/ontologies/uberon/terms?iri=http://purl.obolibrary.org/obo/UBERON_0010314","structure with developmental contribution from neural crest")</f>
        <v/>
      </c>
      <c r="B8282" t="inlineStr">
        <is>
          <t>&lt;http://purl.obolibrary.org/obo/UBERON_0010314&gt;</t>
        </is>
      </c>
      <c r="C8282" t="inlineStr">
        <is>
          <t>Agranular insular area</t>
        </is>
      </c>
      <c r="D8282" t="inlineStr">
        <is>
          <t>&lt;http://purl.obolibrary.org/obo/MBA_95&gt;</t>
        </is>
      </c>
    </row>
    <row r="8283">
      <c r="A8283">
        <f>HYPERLINK("https://www.ebi.ac.uk/ols/ontologies/uberon/terms?iri=http://purl.obolibrary.org/obo/UBERON_0010314","structure with developmental contribution from neural crest")</f>
        <v/>
      </c>
      <c r="B8283" t="inlineStr">
        <is>
          <t>&lt;http://purl.obolibrary.org/obo/UBERON_0010314&gt;</t>
        </is>
      </c>
      <c r="C8283" t="inlineStr">
        <is>
          <t>Primary somatosensory area, mouth, layer 4</t>
        </is>
      </c>
      <c r="D8283" t="inlineStr">
        <is>
          <t>&lt;http://purl.obolibrary.org/obo/MBA_950&gt;</t>
        </is>
      </c>
    </row>
    <row r="8284">
      <c r="A8284">
        <f>HYPERLINK("https://www.ebi.ac.uk/ols/ontologies/uberon/terms?iri=http://purl.obolibrary.org/obo/UBERON_0010314","structure with developmental contribution from neural crest")</f>
        <v/>
      </c>
      <c r="B8284" t="inlineStr">
        <is>
          <t>&lt;http://purl.obolibrary.org/obo/UBERON_0010314&gt;</t>
        </is>
      </c>
      <c r="C8284" t="inlineStr">
        <is>
          <t>Endopiriform nucleus, dorsal part</t>
        </is>
      </c>
      <c r="D8284" t="inlineStr">
        <is>
          <t>&lt;http://purl.obolibrary.org/obo/MBA_952&gt;</t>
        </is>
      </c>
    </row>
    <row r="8285">
      <c r="A8285">
        <f>HYPERLINK("https://www.ebi.ac.uk/ols/ontologies/uberon/terms?iri=http://purl.obolibrary.org/obo/UBERON_0010314","structure with developmental contribution from neural crest")</f>
        <v/>
      </c>
      <c r="B8285" t="inlineStr">
        <is>
          <t>&lt;http://purl.obolibrary.org/obo/UBERON_0010314&gt;</t>
        </is>
      </c>
      <c r="C8285" t="inlineStr">
        <is>
          <t>Primary auditory area, layer 6a</t>
        </is>
      </c>
      <c r="D8285" t="inlineStr">
        <is>
          <t>&lt;http://purl.obolibrary.org/obo/MBA_954&gt;</t>
        </is>
      </c>
    </row>
    <row r="8286">
      <c r="A8286">
        <f>HYPERLINK("https://www.ebi.ac.uk/ols/ontologies/uberon/terms?iri=http://purl.obolibrary.org/obo/UBERON_0010314","structure with developmental contribution from neural crest")</f>
        <v/>
      </c>
      <c r="B8286" t="inlineStr">
        <is>
          <t>&lt;http://purl.obolibrary.org/obo/UBERON_0010314&gt;</t>
        </is>
      </c>
      <c r="C8286" t="inlineStr">
        <is>
          <t>Lateral reticular nucleus, magnocellular part</t>
        </is>
      </c>
      <c r="D8286" t="inlineStr">
        <is>
          <t>&lt;http://purl.obolibrary.org/obo/MBA_955&gt;</t>
        </is>
      </c>
    </row>
    <row r="8287">
      <c r="A8287">
        <f>HYPERLINK("https://www.ebi.ac.uk/ols/ontologies/uberon/terms?iri=http://purl.obolibrary.org/obo/UBERON_0010314","structure with developmental contribution from neural crest")</f>
        <v/>
      </c>
      <c r="B8287" t="inlineStr">
        <is>
          <t>&lt;http://purl.obolibrary.org/obo/UBERON_0010314&gt;</t>
        </is>
      </c>
      <c r="C8287" t="inlineStr">
        <is>
          <t>corpus callosum, anterior forceps</t>
        </is>
      </c>
      <c r="D8287" t="inlineStr">
        <is>
          <t>&lt;http://purl.obolibrary.org/obo/MBA_956&gt;</t>
        </is>
      </c>
    </row>
    <row r="8288">
      <c r="A8288">
        <f>HYPERLINK("https://www.ebi.ac.uk/ols/ontologies/uberon/terms?iri=http://purl.obolibrary.org/obo/UBERON_0010314","structure with developmental contribution from neural crest")</f>
        <v/>
      </c>
      <c r="B8288" t="inlineStr">
        <is>
          <t>&lt;http://purl.obolibrary.org/obo/UBERON_0010314&gt;</t>
        </is>
      </c>
      <c r="C8288" t="inlineStr">
        <is>
          <t>Ventral auditory area, layer 1</t>
        </is>
      </c>
      <c r="D8288" t="inlineStr">
        <is>
          <t>&lt;http://purl.obolibrary.org/obo/MBA_959&gt;</t>
        </is>
      </c>
    </row>
    <row r="8289">
      <c r="A8289">
        <f>HYPERLINK("https://www.ebi.ac.uk/ols/ontologies/uberon/terms?iri=http://purl.obolibrary.org/obo/UBERON_0010314","structure with developmental contribution from neural crest")</f>
        <v/>
      </c>
      <c r="B8289" t="inlineStr">
        <is>
          <t>&lt;http://purl.obolibrary.org/obo/UBERON_0010314&gt;</t>
        </is>
      </c>
      <c r="C8289" t="inlineStr">
        <is>
          <t>Dorsal cochlear nucleus</t>
        </is>
      </c>
      <c r="D8289" t="inlineStr">
        <is>
          <t>&lt;http://purl.obolibrary.org/obo/MBA_96&gt;</t>
        </is>
      </c>
    </row>
    <row r="8290">
      <c r="A8290">
        <f>HYPERLINK("https://www.ebi.ac.uk/ols/ontologies/uberon/terms?iri=http://purl.obolibrary.org/obo/UBERON_0010314","structure with developmental contribution from neural crest")</f>
        <v/>
      </c>
      <c r="B8290" t="inlineStr">
        <is>
          <t>&lt;http://purl.obolibrary.org/obo/UBERON_0010314&gt;</t>
        </is>
      </c>
      <c r="C8290" t="inlineStr">
        <is>
          <t>Secondary motor area, layer 2/3</t>
        </is>
      </c>
      <c r="D8290" t="inlineStr">
        <is>
          <t>&lt;http://purl.obolibrary.org/obo/MBA_962&gt;</t>
        </is>
      </c>
    </row>
    <row r="8291">
      <c r="A8291">
        <f>HYPERLINK("https://www.ebi.ac.uk/ols/ontologies/uberon/terms?iri=http://purl.obolibrary.org/obo/UBERON_0010314","structure with developmental contribution from neural crest")</f>
        <v/>
      </c>
      <c r="B8291" t="inlineStr">
        <is>
          <t>&lt;http://purl.obolibrary.org/obo/UBERON_0010314&gt;</t>
        </is>
      </c>
      <c r="C8291" t="inlineStr">
        <is>
          <t>Lateral reticular nucleus, parvicellular part</t>
        </is>
      </c>
      <c r="D8291" t="inlineStr">
        <is>
          <t>&lt;http://purl.obolibrary.org/obo/MBA_963&gt;</t>
        </is>
      </c>
    </row>
    <row r="8292">
      <c r="A8292">
        <f>HYPERLINK("https://www.ebi.ac.uk/ols/ontologies/uberon/terms?iri=http://purl.obolibrary.org/obo/UBERON_0010314","structure with developmental contribution from neural crest")</f>
        <v/>
      </c>
      <c r="B8292" t="inlineStr">
        <is>
          <t>&lt;http://purl.obolibrary.org/obo/UBERON_0010314&gt;</t>
        </is>
      </c>
      <c r="C8292" t="inlineStr">
        <is>
          <t>corpus callosum, extreme capsule</t>
        </is>
      </c>
      <c r="D8292" t="inlineStr">
        <is>
          <t>&lt;http://purl.obolibrary.org/obo/MBA_964&gt;</t>
        </is>
      </c>
    </row>
    <row r="8293">
      <c r="A8293">
        <f>HYPERLINK("https://www.ebi.ac.uk/ols/ontologies/uberon/terms?iri=http://purl.obolibrary.org/obo/UBERON_0010314","structure with developmental contribution from neural crest")</f>
        <v/>
      </c>
      <c r="B8293" t="inlineStr">
        <is>
          <t>&lt;http://purl.obolibrary.org/obo/UBERON_0010314&gt;</t>
        </is>
      </c>
      <c r="C8293" t="inlineStr">
        <is>
          <t>Retrosplenial area, lateral agranular part, layer 2/3</t>
        </is>
      </c>
      <c r="D8293" t="inlineStr">
        <is>
          <t>&lt;http://purl.obolibrary.org/obo/MBA_965&gt;</t>
        </is>
      </c>
    </row>
    <row r="8294">
      <c r="A8294">
        <f>HYPERLINK("https://www.ebi.ac.uk/ols/ontologies/uberon/terms?iri=http://purl.obolibrary.org/obo/UBERON_0010314","structure with developmental contribution from neural crest")</f>
        <v/>
      </c>
      <c r="B8294" t="inlineStr">
        <is>
          <t>&lt;http://purl.obolibrary.org/obo/UBERON_0010314&gt;</t>
        </is>
      </c>
      <c r="C8294" t="inlineStr">
        <is>
          <t>Endopiriform nucleus, ventral part</t>
        </is>
      </c>
      <c r="D8294" t="inlineStr">
        <is>
          <t>&lt;http://purl.obolibrary.org/obo/MBA_966&gt;</t>
        </is>
      </c>
    </row>
    <row r="8295">
      <c r="A8295">
        <f>HYPERLINK("https://www.ebi.ac.uk/ols/ontologies/uberon/terms?iri=http://purl.obolibrary.org/obo/UBERON_0010314","structure with developmental contribution from neural crest")</f>
        <v/>
      </c>
      <c r="B8295" t="inlineStr">
        <is>
          <t>&lt;http://purl.obolibrary.org/obo/UBERON_0010314&gt;</t>
        </is>
      </c>
      <c r="C8295" t="inlineStr">
        <is>
          <t>cranial nerves</t>
        </is>
      </c>
      <c r="D8295" t="inlineStr">
        <is>
          <t>&lt;http://purl.obolibrary.org/obo/MBA_967&gt;</t>
        </is>
      </c>
    </row>
    <row r="8296">
      <c r="A8296">
        <f>HYPERLINK("https://www.ebi.ac.uk/ols/ontologies/uberon/terms?iri=http://purl.obolibrary.org/obo/UBERON_0010314","structure with developmental contribution from neural crest")</f>
        <v/>
      </c>
      <c r="B8296" t="inlineStr">
        <is>
          <t>&lt;http://purl.obolibrary.org/obo/UBERON_0010314&gt;</t>
        </is>
      </c>
      <c r="C8296" t="inlineStr">
        <is>
          <t>Orbital area, ventrolateral part, layer 1</t>
        </is>
      </c>
      <c r="D8296" t="inlineStr">
        <is>
          <t>&lt;http://purl.obolibrary.org/obo/MBA_969&gt;</t>
        </is>
      </c>
    </row>
    <row r="8297">
      <c r="A8297">
        <f>HYPERLINK("https://www.ebi.ac.uk/ols/ontologies/uberon/terms?iri=http://purl.obolibrary.org/obo/UBERON_0010314","structure with developmental contribution from neural crest")</f>
        <v/>
      </c>
      <c r="B8297" t="inlineStr">
        <is>
          <t>&lt;http://purl.obolibrary.org/obo/UBERON_0010314&gt;</t>
        </is>
      </c>
      <c r="C8297" t="inlineStr">
        <is>
          <t>Temporal association areas, layer 1</t>
        </is>
      </c>
      <c r="D8297" t="inlineStr">
        <is>
          <t>&lt;http://purl.obolibrary.org/obo/MBA_97&gt;</t>
        </is>
      </c>
    </row>
    <row r="8298">
      <c r="A8298">
        <f>HYPERLINK("https://www.ebi.ac.uk/ols/ontologies/uberon/terms?iri=http://purl.obolibrary.org/obo/UBERON_0010314","structure with developmental contribution from neural crest")</f>
        <v/>
      </c>
      <c r="B8298" t="inlineStr">
        <is>
          <t>&lt;http://purl.obolibrary.org/obo/UBERON_0010314&gt;</t>
        </is>
      </c>
      <c r="C8298" t="inlineStr">
        <is>
          <t>corpus callosum, posterior forceps</t>
        </is>
      </c>
      <c r="D8298" t="inlineStr">
        <is>
          <t>&lt;http://purl.obolibrary.org/obo/MBA_971&gt;</t>
        </is>
      </c>
    </row>
    <row r="8299">
      <c r="A8299">
        <f>HYPERLINK("https://www.ebi.ac.uk/ols/ontologies/uberon/terms?iri=http://purl.obolibrary.org/obo/UBERON_0010314","structure with developmental contribution from neural crest")</f>
        <v/>
      </c>
      <c r="B8299" t="inlineStr">
        <is>
          <t>&lt;http://purl.obolibrary.org/obo/UBERON_0010314&gt;</t>
        </is>
      </c>
      <c r="C8299" t="inlineStr">
        <is>
          <t>Lateral visual area, layer 2/3</t>
        </is>
      </c>
      <c r="D8299" t="inlineStr">
        <is>
          <t>&lt;http://purl.obolibrary.org/obo/MBA_973&gt;</t>
        </is>
      </c>
    </row>
    <row r="8300">
      <c r="A8300">
        <f>HYPERLINK("https://www.ebi.ac.uk/ols/ontologies/uberon/terms?iri=http://purl.obolibrary.org/obo/UBERON_0010314","structure with developmental contribution from neural crest")</f>
        <v/>
      </c>
      <c r="B8300" t="inlineStr">
        <is>
          <t>&lt;http://purl.obolibrary.org/obo/UBERON_0010314&gt;</t>
        </is>
      </c>
      <c r="C8300" t="inlineStr">
        <is>
          <t>Primary somatosensory area, mouth, layer 5</t>
        </is>
      </c>
      <c r="D8300" t="inlineStr">
        <is>
          <t>&lt;http://purl.obolibrary.org/obo/MBA_974&gt;</t>
        </is>
      </c>
    </row>
    <row r="8301">
      <c r="A8301">
        <f>HYPERLINK("https://www.ebi.ac.uk/ols/ontologies/uberon/terms?iri=http://purl.obolibrary.org/obo/UBERON_0010314","structure with developmental contribution from neural crest")</f>
        <v/>
      </c>
      <c r="B8301" t="inlineStr">
        <is>
          <t>&lt;http://purl.obolibrary.org/obo/UBERON_0010314&gt;</t>
        </is>
      </c>
      <c r="C8301" t="inlineStr">
        <is>
          <t>Ectorhinal area/Layer 6a</t>
        </is>
      </c>
      <c r="D8301" t="inlineStr">
        <is>
          <t>&lt;http://purl.obolibrary.org/obo/MBA_977&gt;</t>
        </is>
      </c>
    </row>
    <row r="8302">
      <c r="A8302">
        <f>HYPERLINK("https://www.ebi.ac.uk/ols/ontologies/uberon/terms?iri=http://purl.obolibrary.org/obo/UBERON_0010314","structure with developmental contribution from neural crest")</f>
        <v/>
      </c>
      <c r="B8302" t="inlineStr">
        <is>
          <t>&lt;http://purl.obolibrary.org/obo/UBERON_0010314&gt;</t>
        </is>
      </c>
      <c r="C8302" t="inlineStr">
        <is>
          <t>corpus callosum, rostrum</t>
        </is>
      </c>
      <c r="D8302" t="inlineStr">
        <is>
          <t>&lt;http://purl.obolibrary.org/obo/MBA_979&gt;</t>
        </is>
      </c>
    </row>
    <row r="8303">
      <c r="A8303">
        <f>HYPERLINK("https://www.ebi.ac.uk/ols/ontologies/uberon/terms?iri=http://purl.obolibrary.org/obo/UBERON_0010314","structure with developmental contribution from neural crest")</f>
        <v/>
      </c>
      <c r="B8303" t="inlineStr">
        <is>
          <t>&lt;http://purl.obolibrary.org/obo/UBERON_0010314&gt;</t>
        </is>
      </c>
      <c r="C8303" t="inlineStr">
        <is>
          <t>subependymal zone</t>
        </is>
      </c>
      <c r="D8303" t="inlineStr">
        <is>
          <t>&lt;http://purl.obolibrary.org/obo/MBA_98&gt;</t>
        </is>
      </c>
    </row>
    <row r="8304">
      <c r="A8304">
        <f>HYPERLINK("https://www.ebi.ac.uk/ols/ontologies/uberon/terms?iri=http://purl.obolibrary.org/obo/UBERON_0010314","structure with developmental contribution from neural crest")</f>
        <v/>
      </c>
      <c r="B8304" t="inlineStr">
        <is>
          <t>&lt;http://purl.obolibrary.org/obo/UBERON_0010314&gt;</t>
        </is>
      </c>
      <c r="C8304" t="inlineStr">
        <is>
          <t>Primary somatosensory area, barrel field, layer 1</t>
        </is>
      </c>
      <c r="D8304" t="inlineStr">
        <is>
          <t>&lt;http://purl.obolibrary.org/obo/MBA_981&gt;</t>
        </is>
      </c>
    </row>
    <row r="8305">
      <c r="A8305">
        <f>HYPERLINK("https://www.ebi.ac.uk/ols/ontologies/uberon/terms?iri=http://purl.obolibrary.org/obo/UBERON_0010314","structure with developmental contribution from neural crest")</f>
        <v/>
      </c>
      <c r="B8305" t="inlineStr">
        <is>
          <t>&lt;http://purl.obolibrary.org/obo/UBERON_0010314&gt;</t>
        </is>
      </c>
      <c r="C8305" t="inlineStr">
        <is>
          <t>corpus callosum, splenium</t>
        </is>
      </c>
      <c r="D8305" t="inlineStr">
        <is>
          <t>&lt;http://purl.obolibrary.org/obo/MBA_986&gt;</t>
        </is>
      </c>
    </row>
    <row r="8306">
      <c r="A8306">
        <f>HYPERLINK("https://www.ebi.ac.uk/ols/ontologies/uberon/terms?iri=http://purl.obolibrary.org/obo/UBERON_0010314","structure with developmental contribution from neural crest")</f>
        <v/>
      </c>
      <c r="B8306" t="inlineStr">
        <is>
          <t>&lt;http://purl.obolibrary.org/obo/UBERON_0010314&gt;</t>
        </is>
      </c>
      <c r="C8306" t="inlineStr">
        <is>
          <t>Pons, motor related</t>
        </is>
      </c>
      <c r="D8306" t="inlineStr">
        <is>
          <t>&lt;http://purl.obolibrary.org/obo/MBA_987&gt;</t>
        </is>
      </c>
    </row>
    <row r="8307">
      <c r="A8307">
        <f>HYPERLINK("https://www.ebi.ac.uk/ols/ontologies/uberon/terms?iri=http://purl.obolibrary.org/obo/UBERON_0010314","structure with developmental contribution from neural crest")</f>
        <v/>
      </c>
      <c r="B8307" t="inlineStr">
        <is>
          <t>&lt;http://purl.obolibrary.org/obo/UBERON_0010314&gt;</t>
        </is>
      </c>
      <c r="C8307" t="inlineStr">
        <is>
          <t>Ectorhinal area/Layer 5</t>
        </is>
      </c>
      <c r="D8307" t="inlineStr">
        <is>
          <t>&lt;http://purl.obolibrary.org/obo/MBA_988&gt;</t>
        </is>
      </c>
    </row>
    <row r="8308">
      <c r="A8308">
        <f>HYPERLINK("https://www.ebi.ac.uk/ols/ontologies/uberon/terms?iri=http://purl.obolibrary.org/obo/UBERON_0010314","structure with developmental contribution from neural crest")</f>
        <v/>
      </c>
      <c r="B8308" t="inlineStr">
        <is>
          <t>&lt;http://purl.obolibrary.org/obo/UBERON_0010314&gt;</t>
        </is>
      </c>
      <c r="C8308" t="inlineStr">
        <is>
          <t>Ventral auditory area, layer 4</t>
        </is>
      </c>
      <c r="D8308" t="inlineStr">
        <is>
          <t>&lt;http://purl.obolibrary.org/obo/MBA_990&gt;</t>
        </is>
      </c>
    </row>
    <row r="8309">
      <c r="A8309">
        <f>HYPERLINK("https://www.ebi.ac.uk/ols/ontologies/uberon/terms?iri=http://purl.obolibrary.org/obo/UBERON_0010314","structure with developmental contribution from neural crest")</f>
        <v/>
      </c>
      <c r="B8309" t="inlineStr">
        <is>
          <t>&lt;http://purl.obolibrary.org/obo/UBERON_0010314&gt;</t>
        </is>
      </c>
      <c r="C8309" t="inlineStr">
        <is>
          <t>corticobulbar tract</t>
        </is>
      </c>
      <c r="D8309" t="inlineStr">
        <is>
          <t>&lt;http://purl.obolibrary.org/obo/MBA_994&gt;</t>
        </is>
      </c>
    </row>
    <row r="8310">
      <c r="A8310">
        <f>HYPERLINK("https://www.ebi.ac.uk/ols/ontologies/uberon/terms?iri=http://purl.obolibrary.org/obo/UBERON_0010314","structure with developmental contribution from neural crest")</f>
        <v/>
      </c>
      <c r="B8310" t="inlineStr">
        <is>
          <t>&lt;http://purl.obolibrary.org/obo/UBERON_0010314&gt;</t>
        </is>
      </c>
      <c r="C8310" t="inlineStr">
        <is>
          <t>Paramedian reticular nucleus</t>
        </is>
      </c>
      <c r="D8310" t="inlineStr">
        <is>
          <t>&lt;http://purl.obolibrary.org/obo/MBA_995&gt;</t>
        </is>
      </c>
    </row>
    <row r="8311">
      <c r="A8311">
        <f>HYPERLINK("https://www.ebi.ac.uk/ols/ontologies/uberon/terms?iri=http://purl.obolibrary.org/obo/UBERON_0010314","structure with developmental contribution from neural crest")</f>
        <v/>
      </c>
      <c r="B8311" t="inlineStr">
        <is>
          <t>&lt;http://purl.obolibrary.org/obo/UBERON_0010314&gt;</t>
        </is>
      </c>
      <c r="C8311" t="inlineStr">
        <is>
          <t>Agranular insular area, dorsal part, layer 1</t>
        </is>
      </c>
      <c r="D8311" t="inlineStr">
        <is>
          <t>&lt;http://purl.obolibrary.org/obo/MBA_996&gt;</t>
        </is>
      </c>
    </row>
    <row r="8312">
      <c r="A8312">
        <f>HYPERLINK("https://www.ebi.ac.uk/ols/ontologies/uberon/terms?iri=http://purl.obolibrary.org/obo/UBERON_0010314","structure with developmental contribution from neural crest")</f>
        <v/>
      </c>
      <c r="B8312" t="inlineStr">
        <is>
          <t>&lt;http://purl.obolibrary.org/obo/UBERON_0010314&gt;</t>
        </is>
      </c>
      <c r="C8312" t="inlineStr">
        <is>
          <t>Entorhinal area, lateral part, layer 2/3</t>
        </is>
      </c>
      <c r="D8312" t="inlineStr">
        <is>
          <t>&lt;http://purl.obolibrary.org/obo/MBA_999&gt;</t>
        </is>
      </c>
    </row>
    <row r="8313">
      <c r="A8313">
        <f>HYPERLINK("https://www.ebi.ac.uk/ols/ontologies/uberon/terms?iri=http://purl.obolibrary.org/obo/UBERON_0010314","structure with developmental contribution from neural crest")</f>
        <v/>
      </c>
      <c r="B8313" t="inlineStr">
        <is>
          <t>&lt;http://purl.obolibrary.org/obo/UBERON_0010314&gt;</t>
        </is>
      </c>
      <c r="C8313" t="inlineStr">
        <is>
          <t>layer I of rostral cingulate cortex</t>
        </is>
      </c>
      <c r="D8313" t="inlineStr">
        <is>
          <t>&lt;http://purl.obolibrary.org/obo/PBA_10000&gt;</t>
        </is>
      </c>
    </row>
    <row r="8314">
      <c r="A8314">
        <f>HYPERLINK("https://www.ebi.ac.uk/ols/ontologies/uberon/terms?iri=http://purl.obolibrary.org/obo/UBERON_0010314","structure with developmental contribution from neural crest")</f>
        <v/>
      </c>
      <c r="B8314" t="inlineStr">
        <is>
          <t>&lt;http://purl.obolibrary.org/obo/UBERON_0010314&gt;</t>
        </is>
      </c>
      <c r="C8314" t="inlineStr">
        <is>
          <t>layer II of rostral cingulate cortex</t>
        </is>
      </c>
      <c r="D8314" t="inlineStr">
        <is>
          <t>&lt;http://purl.obolibrary.org/obo/PBA_10001&gt;</t>
        </is>
      </c>
    </row>
    <row r="8315">
      <c r="A8315">
        <f>HYPERLINK("https://www.ebi.ac.uk/ols/ontologies/uberon/terms?iri=http://purl.obolibrary.org/obo/UBERON_0010314","structure with developmental contribution from neural crest")</f>
        <v/>
      </c>
      <c r="B8315" t="inlineStr">
        <is>
          <t>&lt;http://purl.obolibrary.org/obo/UBERON_0010314&gt;</t>
        </is>
      </c>
      <c r="C8315" t="inlineStr">
        <is>
          <t>layer III of rostral cingulate cortex</t>
        </is>
      </c>
      <c r="D8315" t="inlineStr">
        <is>
          <t>&lt;http://purl.obolibrary.org/obo/PBA_10002&gt;</t>
        </is>
      </c>
    </row>
    <row r="8316">
      <c r="A8316">
        <f>HYPERLINK("https://www.ebi.ac.uk/ols/ontologies/uberon/terms?iri=http://purl.obolibrary.org/obo/UBERON_0010314","structure with developmental contribution from neural crest")</f>
        <v/>
      </c>
      <c r="B8316" t="inlineStr">
        <is>
          <t>&lt;http://purl.obolibrary.org/obo/UBERON_0010314&gt;</t>
        </is>
      </c>
      <c r="C8316" t="inlineStr">
        <is>
          <t>granular layer IV of rostral cingulate cortex</t>
        </is>
      </c>
      <c r="D8316" t="inlineStr">
        <is>
          <t>&lt;http://purl.obolibrary.org/obo/PBA_10003&gt;</t>
        </is>
      </c>
    </row>
    <row r="8317">
      <c r="A8317">
        <f>HYPERLINK("https://www.ebi.ac.uk/ols/ontologies/uberon/terms?iri=http://purl.obolibrary.org/obo/UBERON_0010314","structure with developmental contribution from neural crest")</f>
        <v/>
      </c>
      <c r="B8317" t="inlineStr">
        <is>
          <t>&lt;http://purl.obolibrary.org/obo/UBERON_0010314&gt;</t>
        </is>
      </c>
      <c r="C8317" t="inlineStr">
        <is>
          <t>layer V of rostral cingulate cortex</t>
        </is>
      </c>
      <c r="D8317" t="inlineStr">
        <is>
          <t>&lt;http://purl.obolibrary.org/obo/PBA_10004&gt;</t>
        </is>
      </c>
    </row>
    <row r="8318">
      <c r="A8318">
        <f>HYPERLINK("https://www.ebi.ac.uk/ols/ontologies/uberon/terms?iri=http://purl.obolibrary.org/obo/UBERON_0010314","structure with developmental contribution from neural crest")</f>
        <v/>
      </c>
      <c r="B8318" t="inlineStr">
        <is>
          <t>&lt;http://purl.obolibrary.org/obo/UBERON_0010314&gt;</t>
        </is>
      </c>
      <c r="C8318" t="inlineStr">
        <is>
          <t>layer VI of rostral cingulate cortex</t>
        </is>
      </c>
      <c r="D8318" t="inlineStr">
        <is>
          <t>&lt;http://purl.obolibrary.org/obo/PBA_10005&gt;</t>
        </is>
      </c>
    </row>
    <row r="8319">
      <c r="A8319">
        <f>HYPERLINK("https://www.ebi.ac.uk/ols/ontologies/uberon/terms?iri=http://purl.obolibrary.org/obo/UBERON_0010314","structure with developmental contribution from neural crest")</f>
        <v/>
      </c>
      <c r="B8319" t="inlineStr">
        <is>
          <t>&lt;http://purl.obolibrary.org/obo/UBERON_0010314&gt;</t>
        </is>
      </c>
      <c r="C8319" t="inlineStr">
        <is>
          <t>white matter of rostral cingulate cortex</t>
        </is>
      </c>
      <c r="D8319" t="inlineStr">
        <is>
          <t>&lt;http://purl.obolibrary.org/obo/PBA_10007&gt;</t>
        </is>
      </c>
    </row>
    <row r="8320">
      <c r="A8320">
        <f>HYPERLINK("https://www.ebi.ac.uk/ols/ontologies/uberon/terms?iri=http://purl.obolibrary.org/obo/UBERON_0010314","structure with developmental contribution from neural crest")</f>
        <v/>
      </c>
      <c r="B8320" t="inlineStr">
        <is>
          <t>&lt;http://purl.obolibrary.org/obo/UBERON_0010314&gt;</t>
        </is>
      </c>
      <c r="C8320" t="inlineStr">
        <is>
          <t>medial orbital frontal cortex (area 14)</t>
        </is>
      </c>
      <c r="D8320" t="inlineStr">
        <is>
          <t>&lt;http://purl.obolibrary.org/obo/PBA_10008&gt;</t>
        </is>
      </c>
    </row>
    <row r="8321">
      <c r="A8321">
        <f>HYPERLINK("https://www.ebi.ac.uk/ols/ontologies/uberon/terms?iri=http://purl.obolibrary.org/obo/UBERON_0010314","structure with developmental contribution from neural crest")</f>
        <v/>
      </c>
      <c r="B8321" t="inlineStr">
        <is>
          <t>&lt;http://purl.obolibrary.org/obo/UBERON_0010314&gt;</t>
        </is>
      </c>
      <c r="C8321" t="inlineStr">
        <is>
          <t>layer I of medial orbitofrontal cortex</t>
        </is>
      </c>
      <c r="D8321" t="inlineStr">
        <is>
          <t>&lt;http://purl.obolibrary.org/obo/PBA_10009&gt;</t>
        </is>
      </c>
    </row>
    <row r="8322">
      <c r="A8322">
        <f>HYPERLINK("https://www.ebi.ac.uk/ols/ontologies/uberon/terms?iri=http://purl.obolibrary.org/obo/UBERON_0010314","structure with developmental contribution from neural crest")</f>
        <v/>
      </c>
      <c r="B8322" t="inlineStr">
        <is>
          <t>&lt;http://purl.obolibrary.org/obo/UBERON_0010314&gt;</t>
        </is>
      </c>
      <c r="C8322" t="inlineStr">
        <is>
          <t>layer II of medial orbitofrontal cortex</t>
        </is>
      </c>
      <c r="D8322" t="inlineStr">
        <is>
          <t>&lt;http://purl.obolibrary.org/obo/PBA_10010&gt;</t>
        </is>
      </c>
    </row>
    <row r="8323">
      <c r="A8323">
        <f>HYPERLINK("https://www.ebi.ac.uk/ols/ontologies/uberon/terms?iri=http://purl.obolibrary.org/obo/UBERON_0010314","structure with developmental contribution from neural crest")</f>
        <v/>
      </c>
      <c r="B8323" t="inlineStr">
        <is>
          <t>&lt;http://purl.obolibrary.org/obo/UBERON_0010314&gt;</t>
        </is>
      </c>
      <c r="C8323" t="inlineStr">
        <is>
          <t>layer III of medial orbitofrontal cortex</t>
        </is>
      </c>
      <c r="D8323" t="inlineStr">
        <is>
          <t>&lt;http://purl.obolibrary.org/obo/PBA_10011&gt;</t>
        </is>
      </c>
    </row>
    <row r="8324">
      <c r="A8324">
        <f>HYPERLINK("https://www.ebi.ac.uk/ols/ontologies/uberon/terms?iri=http://purl.obolibrary.org/obo/UBERON_0010314","structure with developmental contribution from neural crest")</f>
        <v/>
      </c>
      <c r="B8324" t="inlineStr">
        <is>
          <t>&lt;http://purl.obolibrary.org/obo/UBERON_0010314&gt;</t>
        </is>
      </c>
      <c r="C8324" t="inlineStr">
        <is>
          <t>granular layer IV of medial orbitofrontal cortex</t>
        </is>
      </c>
      <c r="D8324" t="inlineStr">
        <is>
          <t>&lt;http://purl.obolibrary.org/obo/PBA_10012&gt;</t>
        </is>
      </c>
    </row>
    <row r="8325">
      <c r="A8325">
        <f>HYPERLINK("https://www.ebi.ac.uk/ols/ontologies/uberon/terms?iri=http://purl.obolibrary.org/obo/UBERON_0010314","structure with developmental contribution from neural crest")</f>
        <v/>
      </c>
      <c r="B8325" t="inlineStr">
        <is>
          <t>&lt;http://purl.obolibrary.org/obo/UBERON_0010314&gt;</t>
        </is>
      </c>
      <c r="C8325" t="inlineStr">
        <is>
          <t>layer V of medial orbitofrontal cortex</t>
        </is>
      </c>
      <c r="D8325" t="inlineStr">
        <is>
          <t>&lt;http://purl.obolibrary.org/obo/PBA_10013&gt;</t>
        </is>
      </c>
    </row>
    <row r="8326">
      <c r="A8326">
        <f>HYPERLINK("https://www.ebi.ac.uk/ols/ontologies/uberon/terms?iri=http://purl.obolibrary.org/obo/UBERON_0010314","structure with developmental contribution from neural crest")</f>
        <v/>
      </c>
      <c r="B8326" t="inlineStr">
        <is>
          <t>&lt;http://purl.obolibrary.org/obo/UBERON_0010314&gt;</t>
        </is>
      </c>
      <c r="C8326" t="inlineStr">
        <is>
          <t>layer VI of medial orbitofrontal cortex</t>
        </is>
      </c>
      <c r="D8326" t="inlineStr">
        <is>
          <t>&lt;http://purl.obolibrary.org/obo/PBA_10014&gt;</t>
        </is>
      </c>
    </row>
    <row r="8327">
      <c r="A8327">
        <f>HYPERLINK("https://www.ebi.ac.uk/ols/ontologies/uberon/terms?iri=http://purl.obolibrary.org/obo/UBERON_0010314","structure with developmental contribution from neural crest")</f>
        <v/>
      </c>
      <c r="B8327" t="inlineStr">
        <is>
          <t>&lt;http://purl.obolibrary.org/obo/UBERON_0010314&gt;</t>
        </is>
      </c>
      <c r="C8327" t="inlineStr">
        <is>
          <t>white matter of medial orbitofrontal cortex</t>
        </is>
      </c>
      <c r="D8327" t="inlineStr">
        <is>
          <t>&lt;http://purl.obolibrary.org/obo/PBA_10016&gt;</t>
        </is>
      </c>
    </row>
    <row r="8328">
      <c r="A8328">
        <f>HYPERLINK("https://www.ebi.ac.uk/ols/ontologies/uberon/terms?iri=http://purl.obolibrary.org/obo/UBERON_0010314","structure with developmental contribution from neural crest")</f>
        <v/>
      </c>
      <c r="B8328" t="inlineStr">
        <is>
          <t>&lt;http://purl.obolibrary.org/obo/UBERON_0010314&gt;</t>
        </is>
      </c>
      <c r="C8328" t="inlineStr">
        <is>
          <t>caudal orbital frontal cortex (area 13)</t>
        </is>
      </c>
      <c r="D8328" t="inlineStr">
        <is>
          <t>&lt;http://purl.obolibrary.org/obo/PBA_10017&gt;</t>
        </is>
      </c>
    </row>
    <row r="8329">
      <c r="A8329">
        <f>HYPERLINK("https://www.ebi.ac.uk/ols/ontologies/uberon/terms?iri=http://purl.obolibrary.org/obo/UBERON_0010314","structure with developmental contribution from neural crest")</f>
        <v/>
      </c>
      <c r="B8329" t="inlineStr">
        <is>
          <t>&lt;http://purl.obolibrary.org/obo/UBERON_0010314&gt;</t>
        </is>
      </c>
      <c r="C8329" t="inlineStr">
        <is>
          <t>layer I of caudal orbitofrontal cortex</t>
        </is>
      </c>
      <c r="D8329" t="inlineStr">
        <is>
          <t>&lt;http://purl.obolibrary.org/obo/PBA_10018&gt;</t>
        </is>
      </c>
    </row>
    <row r="8330">
      <c r="A8330">
        <f>HYPERLINK("https://www.ebi.ac.uk/ols/ontologies/uberon/terms?iri=http://purl.obolibrary.org/obo/UBERON_0010314","structure with developmental contribution from neural crest")</f>
        <v/>
      </c>
      <c r="B8330" t="inlineStr">
        <is>
          <t>&lt;http://purl.obolibrary.org/obo/UBERON_0010314&gt;</t>
        </is>
      </c>
      <c r="C8330" t="inlineStr">
        <is>
          <t>layer II of caudal orbitofrontal cortex</t>
        </is>
      </c>
      <c r="D8330" t="inlineStr">
        <is>
          <t>&lt;http://purl.obolibrary.org/obo/PBA_10019&gt;</t>
        </is>
      </c>
    </row>
    <row r="8331">
      <c r="A8331">
        <f>HYPERLINK("https://www.ebi.ac.uk/ols/ontologies/uberon/terms?iri=http://purl.obolibrary.org/obo/UBERON_0010314","structure with developmental contribution from neural crest")</f>
        <v/>
      </c>
      <c r="B8331" t="inlineStr">
        <is>
          <t>&lt;http://purl.obolibrary.org/obo/UBERON_0010314&gt;</t>
        </is>
      </c>
      <c r="C8331" t="inlineStr">
        <is>
          <t>layer III of caudal orbitofrontal cortex</t>
        </is>
      </c>
      <c r="D8331" t="inlineStr">
        <is>
          <t>&lt;http://purl.obolibrary.org/obo/PBA_10020&gt;</t>
        </is>
      </c>
    </row>
    <row r="8332">
      <c r="A8332">
        <f>HYPERLINK("https://www.ebi.ac.uk/ols/ontologies/uberon/terms?iri=http://purl.obolibrary.org/obo/UBERON_0010314","structure with developmental contribution from neural crest")</f>
        <v/>
      </c>
      <c r="B8332" t="inlineStr">
        <is>
          <t>&lt;http://purl.obolibrary.org/obo/UBERON_0010314&gt;</t>
        </is>
      </c>
      <c r="C8332" t="inlineStr">
        <is>
          <t>granular layer IV of caudal orbitofrontal cortex</t>
        </is>
      </c>
      <c r="D8332" t="inlineStr">
        <is>
          <t>&lt;http://purl.obolibrary.org/obo/PBA_10021&gt;</t>
        </is>
      </c>
    </row>
    <row r="8333">
      <c r="A8333">
        <f>HYPERLINK("https://www.ebi.ac.uk/ols/ontologies/uberon/terms?iri=http://purl.obolibrary.org/obo/UBERON_0010314","structure with developmental contribution from neural crest")</f>
        <v/>
      </c>
      <c r="B8333" t="inlineStr">
        <is>
          <t>&lt;http://purl.obolibrary.org/obo/UBERON_0010314&gt;</t>
        </is>
      </c>
      <c r="C8333" t="inlineStr">
        <is>
          <t>layer V of caudal orbitofrontal cortex</t>
        </is>
      </c>
      <c r="D8333" t="inlineStr">
        <is>
          <t>&lt;http://purl.obolibrary.org/obo/PBA_10022&gt;</t>
        </is>
      </c>
    </row>
    <row r="8334">
      <c r="A8334">
        <f>HYPERLINK("https://www.ebi.ac.uk/ols/ontologies/uberon/terms?iri=http://purl.obolibrary.org/obo/UBERON_0010314","structure with developmental contribution from neural crest")</f>
        <v/>
      </c>
      <c r="B8334" t="inlineStr">
        <is>
          <t>&lt;http://purl.obolibrary.org/obo/UBERON_0010314&gt;</t>
        </is>
      </c>
      <c r="C8334" t="inlineStr">
        <is>
          <t>layer VI of caudal orbitofrontal cortex</t>
        </is>
      </c>
      <c r="D8334" t="inlineStr">
        <is>
          <t>&lt;http://purl.obolibrary.org/obo/PBA_10023&gt;</t>
        </is>
      </c>
    </row>
    <row r="8335">
      <c r="A8335">
        <f>HYPERLINK("https://www.ebi.ac.uk/ols/ontologies/uberon/terms?iri=http://purl.obolibrary.org/obo/UBERON_0010314","structure with developmental contribution from neural crest")</f>
        <v/>
      </c>
      <c r="B8335" t="inlineStr">
        <is>
          <t>&lt;http://purl.obolibrary.org/obo/UBERON_0010314&gt;</t>
        </is>
      </c>
      <c r="C8335" t="inlineStr">
        <is>
          <t>white matter of caudal orbitofrontal cortex</t>
        </is>
      </c>
      <c r="D8335" t="inlineStr">
        <is>
          <t>&lt;http://purl.obolibrary.org/obo/PBA_10025&gt;</t>
        </is>
      </c>
    </row>
    <row r="8336">
      <c r="A8336">
        <f>HYPERLINK("https://www.ebi.ac.uk/ols/ontologies/uberon/terms?iri=http://purl.obolibrary.org/obo/UBERON_0010314","structure with developmental contribution from neural crest")</f>
        <v/>
      </c>
      <c r="B8336" t="inlineStr">
        <is>
          <t>&lt;http://purl.obolibrary.org/obo/UBERON_0010314&gt;</t>
        </is>
      </c>
      <c r="C8336" t="inlineStr">
        <is>
          <t>layer I of V1</t>
        </is>
      </c>
      <c r="D8336" t="inlineStr">
        <is>
          <t>&lt;http://purl.obolibrary.org/obo/PBA_10027&gt;</t>
        </is>
      </c>
    </row>
    <row r="8337">
      <c r="A8337">
        <f>HYPERLINK("https://www.ebi.ac.uk/ols/ontologies/uberon/terms?iri=http://purl.obolibrary.org/obo/UBERON_0010314","structure with developmental contribution from neural crest")</f>
        <v/>
      </c>
      <c r="B8337" t="inlineStr">
        <is>
          <t>&lt;http://purl.obolibrary.org/obo/UBERON_0010314&gt;</t>
        </is>
      </c>
      <c r="C8337" t="inlineStr">
        <is>
          <t>layer II of V1</t>
        </is>
      </c>
      <c r="D8337" t="inlineStr">
        <is>
          <t>&lt;http://purl.obolibrary.org/obo/PBA_10028&gt;</t>
        </is>
      </c>
    </row>
    <row r="8338">
      <c r="A8338">
        <f>HYPERLINK("https://www.ebi.ac.uk/ols/ontologies/uberon/terms?iri=http://purl.obolibrary.org/obo/UBERON_0010314","structure with developmental contribution from neural crest")</f>
        <v/>
      </c>
      <c r="B8338" t="inlineStr">
        <is>
          <t>&lt;http://purl.obolibrary.org/obo/UBERON_0010314&gt;</t>
        </is>
      </c>
      <c r="C8338" t="inlineStr">
        <is>
          <t>layer III of V1</t>
        </is>
      </c>
      <c r="D8338" t="inlineStr">
        <is>
          <t>&lt;http://purl.obolibrary.org/obo/PBA_10029&gt;</t>
        </is>
      </c>
    </row>
    <row r="8339">
      <c r="A8339">
        <f>HYPERLINK("https://www.ebi.ac.uk/ols/ontologies/uberon/terms?iri=http://purl.obolibrary.org/obo/UBERON_0010314","structure with developmental contribution from neural crest")</f>
        <v/>
      </c>
      <c r="B8339" t="inlineStr">
        <is>
          <t>&lt;http://purl.obolibrary.org/obo/UBERON_0010314&gt;</t>
        </is>
      </c>
      <c r="C8339" t="inlineStr">
        <is>
          <t>granular layer IV of V1</t>
        </is>
      </c>
      <c r="D8339" t="inlineStr">
        <is>
          <t>&lt;http://purl.obolibrary.org/obo/PBA_10030&gt;</t>
        </is>
      </c>
    </row>
    <row r="8340">
      <c r="A8340">
        <f>HYPERLINK("https://www.ebi.ac.uk/ols/ontologies/uberon/terms?iri=http://purl.obolibrary.org/obo/UBERON_0010314","structure with developmental contribution from neural crest")</f>
        <v/>
      </c>
      <c r="B8340" t="inlineStr">
        <is>
          <t>&lt;http://purl.obolibrary.org/obo/UBERON_0010314&gt;</t>
        </is>
      </c>
      <c r="C8340" t="inlineStr">
        <is>
          <t>layer IVA of V1</t>
        </is>
      </c>
      <c r="D8340" t="inlineStr">
        <is>
          <t>&lt;http://purl.obolibrary.org/obo/PBA_10031&gt;</t>
        </is>
      </c>
    </row>
    <row r="8341">
      <c r="A8341">
        <f>HYPERLINK("https://www.ebi.ac.uk/ols/ontologies/uberon/terms?iri=http://purl.obolibrary.org/obo/UBERON_0010314","structure with developmental contribution from neural crest")</f>
        <v/>
      </c>
      <c r="B8341" t="inlineStr">
        <is>
          <t>&lt;http://purl.obolibrary.org/obo/UBERON_0010314&gt;</t>
        </is>
      </c>
      <c r="C8341" t="inlineStr">
        <is>
          <t>layer IVB of V1</t>
        </is>
      </c>
      <c r="D8341" t="inlineStr">
        <is>
          <t>&lt;http://purl.obolibrary.org/obo/PBA_10032&gt;</t>
        </is>
      </c>
    </row>
    <row r="8342">
      <c r="A8342">
        <f>HYPERLINK("https://www.ebi.ac.uk/ols/ontologies/uberon/terms?iri=http://purl.obolibrary.org/obo/UBERON_0010314","structure with developmental contribution from neural crest")</f>
        <v/>
      </c>
      <c r="B8342" t="inlineStr">
        <is>
          <t>&lt;http://purl.obolibrary.org/obo/UBERON_0010314&gt;</t>
        </is>
      </c>
      <c r="C8342" t="inlineStr">
        <is>
          <t>layer IVCa of V1</t>
        </is>
      </c>
      <c r="D8342" t="inlineStr">
        <is>
          <t>&lt;http://purl.obolibrary.org/obo/PBA_10033&gt;</t>
        </is>
      </c>
    </row>
    <row r="8343">
      <c r="A8343">
        <f>HYPERLINK("https://www.ebi.ac.uk/ols/ontologies/uberon/terms?iri=http://purl.obolibrary.org/obo/UBERON_0010314","structure with developmental contribution from neural crest")</f>
        <v/>
      </c>
      <c r="B8343" t="inlineStr">
        <is>
          <t>&lt;http://purl.obolibrary.org/obo/UBERON_0010314&gt;</t>
        </is>
      </c>
      <c r="C8343" t="inlineStr">
        <is>
          <t>layer IVCb of V1</t>
        </is>
      </c>
      <c r="D8343" t="inlineStr">
        <is>
          <t>&lt;http://purl.obolibrary.org/obo/PBA_10034&gt;</t>
        </is>
      </c>
    </row>
    <row r="8344">
      <c r="A8344">
        <f>HYPERLINK("https://www.ebi.ac.uk/ols/ontologies/uberon/terms?iri=http://purl.obolibrary.org/obo/UBERON_0010314","structure with developmental contribution from neural crest")</f>
        <v/>
      </c>
      <c r="B8344" t="inlineStr">
        <is>
          <t>&lt;http://purl.obolibrary.org/obo/UBERON_0010314&gt;</t>
        </is>
      </c>
      <c r="C8344" t="inlineStr">
        <is>
          <t>layer V of V1</t>
        </is>
      </c>
      <c r="D8344" t="inlineStr">
        <is>
          <t>&lt;http://purl.obolibrary.org/obo/PBA_10035&gt;</t>
        </is>
      </c>
    </row>
    <row r="8345">
      <c r="A8345">
        <f>HYPERLINK("https://www.ebi.ac.uk/ols/ontologies/uberon/terms?iri=http://purl.obolibrary.org/obo/UBERON_0010314","structure with developmental contribution from neural crest")</f>
        <v/>
      </c>
      <c r="B8345" t="inlineStr">
        <is>
          <t>&lt;http://purl.obolibrary.org/obo/UBERON_0010314&gt;</t>
        </is>
      </c>
      <c r="C8345" t="inlineStr">
        <is>
          <t>layer VI of V1</t>
        </is>
      </c>
      <c r="D8345" t="inlineStr">
        <is>
          <t>&lt;http://purl.obolibrary.org/obo/PBA_10036&gt;</t>
        </is>
      </c>
    </row>
    <row r="8346">
      <c r="A8346">
        <f>HYPERLINK("https://www.ebi.ac.uk/ols/ontologies/uberon/terms?iri=http://purl.obolibrary.org/obo/UBERON_0010314","structure with developmental contribution from neural crest")</f>
        <v/>
      </c>
      <c r="B8346" t="inlineStr">
        <is>
          <t>&lt;http://purl.obolibrary.org/obo/UBERON_0010314&gt;</t>
        </is>
      </c>
      <c r="C8346" t="inlineStr">
        <is>
          <t>white matter of V1</t>
        </is>
      </c>
      <c r="D8346" t="inlineStr">
        <is>
          <t>&lt;http://purl.obolibrary.org/obo/PBA_10038&gt;</t>
        </is>
      </c>
    </row>
    <row r="8347">
      <c r="A8347">
        <f>HYPERLINK("https://www.ebi.ac.uk/ols/ontologies/uberon/terms?iri=http://purl.obolibrary.org/obo/UBERON_0010314","structure with developmental contribution from neural crest")</f>
        <v/>
      </c>
      <c r="B8347" t="inlineStr">
        <is>
          <t>&lt;http://purl.obolibrary.org/obo/UBERON_0010314&gt;</t>
        </is>
      </c>
      <c r="C8347" t="inlineStr">
        <is>
          <t>layer I of V2</t>
        </is>
      </c>
      <c r="D8347" t="inlineStr">
        <is>
          <t>&lt;http://purl.obolibrary.org/obo/PBA_10040&gt;</t>
        </is>
      </c>
    </row>
    <row r="8348">
      <c r="A8348">
        <f>HYPERLINK("https://www.ebi.ac.uk/ols/ontologies/uberon/terms?iri=http://purl.obolibrary.org/obo/UBERON_0010314","structure with developmental contribution from neural crest")</f>
        <v/>
      </c>
      <c r="B8348" t="inlineStr">
        <is>
          <t>&lt;http://purl.obolibrary.org/obo/UBERON_0010314&gt;</t>
        </is>
      </c>
      <c r="C8348" t="inlineStr">
        <is>
          <t>layer II of V2</t>
        </is>
      </c>
      <c r="D8348" t="inlineStr">
        <is>
          <t>&lt;http://purl.obolibrary.org/obo/PBA_10041&gt;</t>
        </is>
      </c>
    </row>
    <row r="8349">
      <c r="A8349">
        <f>HYPERLINK("https://www.ebi.ac.uk/ols/ontologies/uberon/terms?iri=http://purl.obolibrary.org/obo/UBERON_0010314","structure with developmental contribution from neural crest")</f>
        <v/>
      </c>
      <c r="B8349" t="inlineStr">
        <is>
          <t>&lt;http://purl.obolibrary.org/obo/UBERON_0010314&gt;</t>
        </is>
      </c>
      <c r="C8349" t="inlineStr">
        <is>
          <t>layer III of V2</t>
        </is>
      </c>
      <c r="D8349" t="inlineStr">
        <is>
          <t>&lt;http://purl.obolibrary.org/obo/PBA_10042&gt;</t>
        </is>
      </c>
    </row>
    <row r="8350">
      <c r="A8350">
        <f>HYPERLINK("https://www.ebi.ac.uk/ols/ontologies/uberon/terms?iri=http://purl.obolibrary.org/obo/UBERON_0010314","structure with developmental contribution from neural crest")</f>
        <v/>
      </c>
      <c r="B8350" t="inlineStr">
        <is>
          <t>&lt;http://purl.obolibrary.org/obo/UBERON_0010314&gt;</t>
        </is>
      </c>
      <c r="C8350" t="inlineStr">
        <is>
          <t>granular layer IV of V2</t>
        </is>
      </c>
      <c r="D8350" t="inlineStr">
        <is>
          <t>&lt;http://purl.obolibrary.org/obo/PBA_10043&gt;</t>
        </is>
      </c>
    </row>
    <row r="8351">
      <c r="A8351">
        <f>HYPERLINK("https://www.ebi.ac.uk/ols/ontologies/uberon/terms?iri=http://purl.obolibrary.org/obo/UBERON_0010314","structure with developmental contribution from neural crest")</f>
        <v/>
      </c>
      <c r="B8351" t="inlineStr">
        <is>
          <t>&lt;http://purl.obolibrary.org/obo/UBERON_0010314&gt;</t>
        </is>
      </c>
      <c r="C8351" t="inlineStr">
        <is>
          <t>layer V of V2</t>
        </is>
      </c>
      <c r="D8351" t="inlineStr">
        <is>
          <t>&lt;http://purl.obolibrary.org/obo/PBA_10048&gt;</t>
        </is>
      </c>
    </row>
    <row r="8352">
      <c r="A8352">
        <f>HYPERLINK("https://www.ebi.ac.uk/ols/ontologies/uberon/terms?iri=http://purl.obolibrary.org/obo/UBERON_0010314","structure with developmental contribution from neural crest")</f>
        <v/>
      </c>
      <c r="B8352" t="inlineStr">
        <is>
          <t>&lt;http://purl.obolibrary.org/obo/UBERON_0010314&gt;</t>
        </is>
      </c>
      <c r="C8352" t="inlineStr">
        <is>
          <t>layer VI of V2</t>
        </is>
      </c>
      <c r="D8352" t="inlineStr">
        <is>
          <t>&lt;http://purl.obolibrary.org/obo/PBA_10049&gt;</t>
        </is>
      </c>
    </row>
    <row r="8353">
      <c r="A8353">
        <f>HYPERLINK("https://www.ebi.ac.uk/ols/ontologies/uberon/terms?iri=http://purl.obolibrary.org/obo/UBERON_0010314","structure with developmental contribution from neural crest")</f>
        <v/>
      </c>
      <c r="B8353" t="inlineStr">
        <is>
          <t>&lt;http://purl.obolibrary.org/obo/UBERON_0010314&gt;</t>
        </is>
      </c>
      <c r="C8353" t="inlineStr">
        <is>
          <t>white matter of V2</t>
        </is>
      </c>
      <c r="D8353" t="inlineStr">
        <is>
          <t>&lt;http://purl.obolibrary.org/obo/PBA_10051&gt;</t>
        </is>
      </c>
    </row>
    <row r="8354">
      <c r="A8354">
        <f>HYPERLINK("https://www.ebi.ac.uk/ols/ontologies/uberon/terms?iri=http://purl.obolibrary.org/obo/UBERON_0010314","structure with developmental contribution from neural crest")</f>
        <v/>
      </c>
      <c r="B8354" t="inlineStr">
        <is>
          <t>&lt;http://purl.obolibrary.org/obo/UBERON_0010314&gt;</t>
        </is>
      </c>
      <c r="C8354" t="inlineStr">
        <is>
          <t>prosubiculum</t>
        </is>
      </c>
      <c r="D8354" t="inlineStr">
        <is>
          <t>&lt;http://purl.obolibrary.org/obo/PBA_10053&gt;</t>
        </is>
      </c>
    </row>
    <row r="8355">
      <c r="A8355">
        <f>HYPERLINK("https://www.ebi.ac.uk/ols/ontologies/uberon/terms?iri=http://purl.obolibrary.org/obo/UBERON_0010314","structure with developmental contribution from neural crest")</f>
        <v/>
      </c>
      <c r="B8355" t="inlineStr">
        <is>
          <t>&lt;http://purl.obolibrary.org/obo/UBERON_0010314&gt;</t>
        </is>
      </c>
      <c r="C8355" t="inlineStr">
        <is>
          <t>presubicular cortex (presubiculum)</t>
        </is>
      </c>
      <c r="D8355" t="inlineStr">
        <is>
          <t>&lt;http://purl.obolibrary.org/obo/PBA_10055&gt;</t>
        </is>
      </c>
    </row>
    <row r="8356">
      <c r="A8356">
        <f>HYPERLINK("https://www.ebi.ac.uk/ols/ontologies/uberon/terms?iri=http://purl.obolibrary.org/obo/UBERON_0010314","structure with developmental contribution from neural crest")</f>
        <v/>
      </c>
      <c r="B8356" t="inlineStr">
        <is>
          <t>&lt;http://purl.obolibrary.org/obo/UBERON_0010314&gt;</t>
        </is>
      </c>
      <c r="C8356" t="inlineStr">
        <is>
          <t>stratum oriens of CA1</t>
        </is>
      </c>
      <c r="D8356" t="inlineStr">
        <is>
          <t>&lt;http://purl.obolibrary.org/obo/PBA_10059&gt;</t>
        </is>
      </c>
    </row>
    <row r="8357">
      <c r="A8357">
        <f>HYPERLINK("https://www.ebi.ac.uk/ols/ontologies/uberon/terms?iri=http://purl.obolibrary.org/obo/UBERON_0010314","structure with developmental contribution from neural crest")</f>
        <v/>
      </c>
      <c r="B8357" t="inlineStr">
        <is>
          <t>&lt;http://purl.obolibrary.org/obo/UBERON_0010314&gt;</t>
        </is>
      </c>
      <c r="C8357" t="inlineStr">
        <is>
          <t>stratum pyramidale of CA1</t>
        </is>
      </c>
      <c r="D8357" t="inlineStr">
        <is>
          <t>&lt;http://purl.obolibrary.org/obo/PBA_10060&gt;</t>
        </is>
      </c>
    </row>
    <row r="8358">
      <c r="A8358">
        <f>HYPERLINK("https://www.ebi.ac.uk/ols/ontologies/uberon/terms?iri=http://purl.obolibrary.org/obo/UBERON_0010314","structure with developmental contribution from neural crest")</f>
        <v/>
      </c>
      <c r="B8358" t="inlineStr">
        <is>
          <t>&lt;http://purl.obolibrary.org/obo/UBERON_0010314&gt;</t>
        </is>
      </c>
      <c r="C8358" t="inlineStr">
        <is>
          <t>stratum radiatum of CA1</t>
        </is>
      </c>
      <c r="D8358" t="inlineStr">
        <is>
          <t>&lt;http://purl.obolibrary.org/obo/PBA_10061&gt;</t>
        </is>
      </c>
    </row>
    <row r="8359">
      <c r="A8359">
        <f>HYPERLINK("https://www.ebi.ac.uk/ols/ontologies/uberon/terms?iri=http://purl.obolibrary.org/obo/UBERON_0010314","structure with developmental contribution from neural crest")</f>
        <v/>
      </c>
      <c r="B8359" t="inlineStr">
        <is>
          <t>&lt;http://purl.obolibrary.org/obo/UBERON_0010314&gt;</t>
        </is>
      </c>
      <c r="C8359" t="inlineStr">
        <is>
          <t>stratum lacunosum-moleculare of CA1</t>
        </is>
      </c>
      <c r="D8359" t="inlineStr">
        <is>
          <t>&lt;http://purl.obolibrary.org/obo/PBA_10062&gt;</t>
        </is>
      </c>
    </row>
    <row r="8360">
      <c r="A8360">
        <f>HYPERLINK("https://www.ebi.ac.uk/ols/ontologies/uberon/terms?iri=http://purl.obolibrary.org/obo/UBERON_0010314","structure with developmental contribution from neural crest")</f>
        <v/>
      </c>
      <c r="B8360" t="inlineStr">
        <is>
          <t>&lt;http://purl.obolibrary.org/obo/UBERON_0010314&gt;</t>
        </is>
      </c>
      <c r="C8360" t="inlineStr">
        <is>
          <t>stratum oriens of CA2</t>
        </is>
      </c>
      <c r="D8360" t="inlineStr">
        <is>
          <t>&lt;http://purl.obolibrary.org/obo/PBA_10064&gt;</t>
        </is>
      </c>
    </row>
    <row r="8361">
      <c r="A8361">
        <f>HYPERLINK("https://www.ebi.ac.uk/ols/ontologies/uberon/terms?iri=http://purl.obolibrary.org/obo/UBERON_0010314","structure with developmental contribution from neural crest")</f>
        <v/>
      </c>
      <c r="B8361" t="inlineStr">
        <is>
          <t>&lt;http://purl.obolibrary.org/obo/UBERON_0010314&gt;</t>
        </is>
      </c>
      <c r="C8361" t="inlineStr">
        <is>
          <t>stratum pyramidale of CA2</t>
        </is>
      </c>
      <c r="D8361" t="inlineStr">
        <is>
          <t>&lt;http://purl.obolibrary.org/obo/PBA_10065&gt;</t>
        </is>
      </c>
    </row>
    <row r="8362">
      <c r="A8362">
        <f>HYPERLINK("https://www.ebi.ac.uk/ols/ontologies/uberon/terms?iri=http://purl.obolibrary.org/obo/UBERON_0010314","structure with developmental contribution from neural crest")</f>
        <v/>
      </c>
      <c r="B8362" t="inlineStr">
        <is>
          <t>&lt;http://purl.obolibrary.org/obo/UBERON_0010314&gt;</t>
        </is>
      </c>
      <c r="C8362" t="inlineStr">
        <is>
          <t>stratum radiatum of CA2</t>
        </is>
      </c>
      <c r="D8362" t="inlineStr">
        <is>
          <t>&lt;http://purl.obolibrary.org/obo/PBA_10066&gt;</t>
        </is>
      </c>
    </row>
    <row r="8363">
      <c r="A8363">
        <f>HYPERLINK("https://www.ebi.ac.uk/ols/ontologies/uberon/terms?iri=http://purl.obolibrary.org/obo/UBERON_0010314","structure with developmental contribution from neural crest")</f>
        <v/>
      </c>
      <c r="B8363" t="inlineStr">
        <is>
          <t>&lt;http://purl.obolibrary.org/obo/UBERON_0010314&gt;</t>
        </is>
      </c>
      <c r="C8363" t="inlineStr">
        <is>
          <t>stratum lacunosum-moleculare of CA2</t>
        </is>
      </c>
      <c r="D8363" t="inlineStr">
        <is>
          <t>&lt;http://purl.obolibrary.org/obo/PBA_10067&gt;</t>
        </is>
      </c>
    </row>
    <row r="8364">
      <c r="A8364">
        <f>HYPERLINK("https://www.ebi.ac.uk/ols/ontologies/uberon/terms?iri=http://purl.obolibrary.org/obo/UBERON_0010314","structure with developmental contribution from neural crest")</f>
        <v/>
      </c>
      <c r="B8364" t="inlineStr">
        <is>
          <t>&lt;http://purl.obolibrary.org/obo/UBERON_0010314&gt;</t>
        </is>
      </c>
      <c r="C8364" t="inlineStr">
        <is>
          <t>stratum oriens of CA3</t>
        </is>
      </c>
      <c r="D8364" t="inlineStr">
        <is>
          <t>&lt;http://purl.obolibrary.org/obo/PBA_10069&gt;</t>
        </is>
      </c>
    </row>
    <row r="8365">
      <c r="A8365">
        <f>HYPERLINK("https://www.ebi.ac.uk/ols/ontologies/uberon/terms?iri=http://purl.obolibrary.org/obo/UBERON_0010314","structure with developmental contribution from neural crest")</f>
        <v/>
      </c>
      <c r="B8365" t="inlineStr">
        <is>
          <t>&lt;http://purl.obolibrary.org/obo/UBERON_0010314&gt;</t>
        </is>
      </c>
      <c r="C8365" t="inlineStr">
        <is>
          <t>stratum pyramidale of CA3</t>
        </is>
      </c>
      <c r="D8365" t="inlineStr">
        <is>
          <t>&lt;http://purl.obolibrary.org/obo/PBA_10070&gt;</t>
        </is>
      </c>
    </row>
    <row r="8366">
      <c r="A8366">
        <f>HYPERLINK("https://www.ebi.ac.uk/ols/ontologies/uberon/terms?iri=http://purl.obolibrary.org/obo/UBERON_0010314","structure with developmental contribution from neural crest")</f>
        <v/>
      </c>
      <c r="B8366" t="inlineStr">
        <is>
          <t>&lt;http://purl.obolibrary.org/obo/UBERON_0010314&gt;</t>
        </is>
      </c>
      <c r="C8366" t="inlineStr">
        <is>
          <t>stratum radiatum of CA3</t>
        </is>
      </c>
      <c r="D8366" t="inlineStr">
        <is>
          <t>&lt;http://purl.obolibrary.org/obo/PBA_10072&gt;</t>
        </is>
      </c>
    </row>
    <row r="8367">
      <c r="A8367">
        <f>HYPERLINK("https://www.ebi.ac.uk/ols/ontologies/uberon/terms?iri=http://purl.obolibrary.org/obo/UBERON_0010314","structure with developmental contribution from neural crest")</f>
        <v/>
      </c>
      <c r="B8367" t="inlineStr">
        <is>
          <t>&lt;http://purl.obolibrary.org/obo/UBERON_0010314&gt;</t>
        </is>
      </c>
      <c r="C8367" t="inlineStr">
        <is>
          <t>stratum lacunosum-moleculare of CA3</t>
        </is>
      </c>
      <c r="D8367" t="inlineStr">
        <is>
          <t>&lt;http://purl.obolibrary.org/obo/PBA_10073&gt;</t>
        </is>
      </c>
    </row>
    <row r="8368">
      <c r="A8368">
        <f>HYPERLINK("https://www.ebi.ac.uk/ols/ontologies/uberon/terms?iri=http://purl.obolibrary.org/obo/UBERON_0010314","structure with developmental contribution from neural crest")</f>
        <v/>
      </c>
      <c r="B8368" t="inlineStr">
        <is>
          <t>&lt;http://purl.obolibrary.org/obo/UBERON_0010314&gt;</t>
        </is>
      </c>
      <c r="C8368" t="inlineStr">
        <is>
          <t>dentate gyrus (dentate cortex)</t>
        </is>
      </c>
      <c r="D8368" t="inlineStr">
        <is>
          <t>&lt;http://purl.obolibrary.org/obo/PBA_10075&gt;</t>
        </is>
      </c>
    </row>
    <row r="8369">
      <c r="A8369">
        <f>HYPERLINK("https://www.ebi.ac.uk/ols/ontologies/uberon/terms?iri=http://purl.obolibrary.org/obo/UBERON_0010314","structure with developmental contribution from neural crest")</f>
        <v/>
      </c>
      <c r="B8369" t="inlineStr">
        <is>
          <t>&lt;http://purl.obolibrary.org/obo/UBERON_0010314&gt;</t>
        </is>
      </c>
      <c r="C8369" t="inlineStr">
        <is>
          <t>molecular layer of dentate gyrus (cortex)</t>
        </is>
      </c>
      <c r="D8369" t="inlineStr">
        <is>
          <t>&lt;http://purl.obolibrary.org/obo/PBA_10076&gt;</t>
        </is>
      </c>
    </row>
    <row r="8370">
      <c r="A8370">
        <f>HYPERLINK("https://www.ebi.ac.uk/ols/ontologies/uberon/terms?iri=http://purl.obolibrary.org/obo/UBERON_0010314","structure with developmental contribution from neural crest")</f>
        <v/>
      </c>
      <c r="B8370" t="inlineStr">
        <is>
          <t>&lt;http://purl.obolibrary.org/obo/UBERON_0010314&gt;</t>
        </is>
      </c>
      <c r="C8370" t="inlineStr">
        <is>
          <t>granular layer of dentate gyrus (cortex)</t>
        </is>
      </c>
      <c r="D8370" t="inlineStr">
        <is>
          <t>&lt;http://purl.obolibrary.org/obo/PBA_10077&gt;</t>
        </is>
      </c>
    </row>
    <row r="8371">
      <c r="A8371">
        <f>HYPERLINK("https://www.ebi.ac.uk/ols/ontologies/uberon/terms?iri=http://purl.obolibrary.org/obo/UBERON_0010314","structure with developmental contribution from neural crest")</f>
        <v/>
      </c>
      <c r="B8371" t="inlineStr">
        <is>
          <t>&lt;http://purl.obolibrary.org/obo/UBERON_0010314&gt;</t>
        </is>
      </c>
      <c r="C8371" t="inlineStr">
        <is>
          <t>subgranular zone of dentate gyrus (cortex)</t>
        </is>
      </c>
      <c r="D8371" t="inlineStr">
        <is>
          <t>&lt;http://purl.obolibrary.org/obo/PBA_10078&gt;</t>
        </is>
      </c>
    </row>
    <row r="8372">
      <c r="A8372">
        <f>HYPERLINK("https://www.ebi.ac.uk/ols/ontologies/uberon/terms?iri=http://purl.obolibrary.org/obo/UBERON_0010314","structure with developmental contribution from neural crest")</f>
        <v/>
      </c>
      <c r="B8372" t="inlineStr">
        <is>
          <t>&lt;http://purl.obolibrary.org/obo/UBERON_0010314&gt;</t>
        </is>
      </c>
      <c r="C8372" t="inlineStr">
        <is>
          <t>polyform layer of dentate gyrus (cortex)</t>
        </is>
      </c>
      <c r="D8372" t="inlineStr">
        <is>
          <t>&lt;http://purl.obolibrary.org/obo/PBA_10079&gt;</t>
        </is>
      </c>
    </row>
    <row r="8373">
      <c r="A8373">
        <f>HYPERLINK("https://www.ebi.ac.uk/ols/ontologies/uberon/terms?iri=http://purl.obolibrary.org/obo/UBERON_0010314","structure with developmental contribution from neural crest")</f>
        <v/>
      </c>
      <c r="B8373" t="inlineStr">
        <is>
          <t>&lt;http://purl.obolibrary.org/obo/UBERON_0010314&gt;</t>
        </is>
      </c>
      <c r="C8373" t="inlineStr">
        <is>
          <t>striatum</t>
        </is>
      </c>
      <c r="D8373" t="inlineStr">
        <is>
          <t>&lt;http://purl.obolibrary.org/obo/PBA_10080&gt;</t>
        </is>
      </c>
    </row>
    <row r="8374">
      <c r="A8374">
        <f>HYPERLINK("https://www.ebi.ac.uk/ols/ontologies/uberon/terms?iri=http://purl.obolibrary.org/obo/UBERON_0010314","structure with developmental contribution from neural crest")</f>
        <v/>
      </c>
      <c r="B8374" t="inlineStr">
        <is>
          <t>&lt;http://purl.obolibrary.org/obo/UBERON_0010314&gt;</t>
        </is>
      </c>
      <c r="C8374" t="inlineStr">
        <is>
          <t>dorsal striatum</t>
        </is>
      </c>
      <c r="D8374" t="inlineStr">
        <is>
          <t>&lt;http://purl.obolibrary.org/obo/PBA_10081&gt;</t>
        </is>
      </c>
    </row>
    <row r="8375">
      <c r="A8375">
        <f>HYPERLINK("https://www.ebi.ac.uk/ols/ontologies/uberon/terms?iri=http://purl.obolibrary.org/obo/UBERON_0010314","structure with developmental contribution from neural crest")</f>
        <v/>
      </c>
      <c r="B8375" t="inlineStr">
        <is>
          <t>&lt;http://purl.obolibrary.org/obo/UBERON_0010314&gt;</t>
        </is>
      </c>
      <c r="C8375" t="inlineStr">
        <is>
          <t>caudate nucleus</t>
        </is>
      </c>
      <c r="D8375" t="inlineStr">
        <is>
          <t>&lt;http://purl.obolibrary.org/obo/PBA_10082&gt;</t>
        </is>
      </c>
    </row>
    <row r="8376">
      <c r="A8376">
        <f>HYPERLINK("https://www.ebi.ac.uk/ols/ontologies/uberon/terms?iri=http://purl.obolibrary.org/obo/UBERON_0010314","structure with developmental contribution from neural crest")</f>
        <v/>
      </c>
      <c r="B8376" t="inlineStr">
        <is>
          <t>&lt;http://purl.obolibrary.org/obo/UBERON_0010314&gt;</t>
        </is>
      </c>
      <c r="C8376" t="inlineStr">
        <is>
          <t>putamen</t>
        </is>
      </c>
      <c r="D8376" t="inlineStr">
        <is>
          <t>&lt;http://purl.obolibrary.org/obo/PBA_10086&gt;</t>
        </is>
      </c>
    </row>
    <row r="8377">
      <c r="A8377">
        <f>HYPERLINK("https://www.ebi.ac.uk/ols/ontologies/uberon/terms?iri=http://purl.obolibrary.org/obo/UBERON_0010314","structure with developmental contribution from neural crest")</f>
        <v/>
      </c>
      <c r="B8377" t="inlineStr">
        <is>
          <t>&lt;http://purl.obolibrary.org/obo/UBERON_0010314&gt;</t>
        </is>
      </c>
      <c r="C8377" t="inlineStr">
        <is>
          <t>ventral striatum</t>
        </is>
      </c>
      <c r="D8377" t="inlineStr">
        <is>
          <t>&lt;http://purl.obolibrary.org/obo/PBA_10091&gt;</t>
        </is>
      </c>
    </row>
    <row r="8378">
      <c r="A8378">
        <f>HYPERLINK("https://www.ebi.ac.uk/ols/ontologies/uberon/terms?iri=http://purl.obolibrary.org/obo/UBERON_0010314","structure with developmental contribution from neural crest")</f>
        <v/>
      </c>
      <c r="B8378" t="inlineStr">
        <is>
          <t>&lt;http://purl.obolibrary.org/obo/UBERON_0010314&gt;</t>
        </is>
      </c>
      <c r="C8378" t="inlineStr">
        <is>
          <t>nucleus accumbens</t>
        </is>
      </c>
      <c r="D8378" t="inlineStr">
        <is>
          <t>&lt;http://purl.obolibrary.org/obo/PBA_10092&gt;</t>
        </is>
      </c>
    </row>
    <row r="8379">
      <c r="A8379">
        <f>HYPERLINK("https://www.ebi.ac.uk/ols/ontologies/uberon/terms?iri=http://purl.obolibrary.org/obo/UBERON_0010314","structure with developmental contribution from neural crest")</f>
        <v/>
      </c>
      <c r="B8379" t="inlineStr">
        <is>
          <t>&lt;http://purl.obolibrary.org/obo/UBERON_0010314&gt;</t>
        </is>
      </c>
      <c r="C8379" t="inlineStr">
        <is>
          <t>islands of Calleja</t>
        </is>
      </c>
      <c r="D8379" t="inlineStr">
        <is>
          <t>&lt;http://purl.obolibrary.org/obo/PBA_10095&gt;</t>
        </is>
      </c>
    </row>
    <row r="8380">
      <c r="A8380">
        <f>HYPERLINK("https://www.ebi.ac.uk/ols/ontologies/uberon/terms?iri=http://purl.obolibrary.org/obo/UBERON_0010314","structure with developmental contribution from neural crest")</f>
        <v/>
      </c>
      <c r="B8380" t="inlineStr">
        <is>
          <t>&lt;http://purl.obolibrary.org/obo/UBERON_0010314&gt;</t>
        </is>
      </c>
      <c r="C8380" t="inlineStr">
        <is>
          <t>olfactory tubercle</t>
        </is>
      </c>
      <c r="D8380" t="inlineStr">
        <is>
          <t>&lt;http://purl.obolibrary.org/obo/PBA_10096&gt;</t>
        </is>
      </c>
    </row>
    <row r="8381">
      <c r="A8381">
        <f>HYPERLINK("https://www.ebi.ac.uk/ols/ontologies/uberon/terms?iri=http://purl.obolibrary.org/obo/UBERON_0010314","structure with developmental contribution from neural crest")</f>
        <v/>
      </c>
      <c r="B8381" t="inlineStr">
        <is>
          <t>&lt;http://purl.obolibrary.org/obo/UBERON_0010314&gt;</t>
        </is>
      </c>
      <c r="C8381" t="inlineStr">
        <is>
          <t>globus pallidus</t>
        </is>
      </c>
      <c r="D8381" t="inlineStr">
        <is>
          <t>&lt;http://purl.obolibrary.org/obo/PBA_10097&gt;</t>
        </is>
      </c>
    </row>
    <row r="8382">
      <c r="A8382">
        <f>HYPERLINK("https://www.ebi.ac.uk/ols/ontologies/uberon/terms?iri=http://purl.obolibrary.org/obo/UBERON_0010314","structure with developmental contribution from neural crest")</f>
        <v/>
      </c>
      <c r="B8382" t="inlineStr">
        <is>
          <t>&lt;http://purl.obolibrary.org/obo/UBERON_0010314&gt;</t>
        </is>
      </c>
      <c r="C8382" t="inlineStr">
        <is>
          <t>internal segment of globus pallidus</t>
        </is>
      </c>
      <c r="D8382" t="inlineStr">
        <is>
          <t>&lt;http://purl.obolibrary.org/obo/PBA_10098&gt;</t>
        </is>
      </c>
    </row>
    <row r="8383">
      <c r="A8383">
        <f>HYPERLINK("https://www.ebi.ac.uk/ols/ontologies/uberon/terms?iri=http://purl.obolibrary.org/obo/UBERON_0010314","structure with developmental contribution from neural crest")</f>
        <v/>
      </c>
      <c r="B8383" t="inlineStr">
        <is>
          <t>&lt;http://purl.obolibrary.org/obo/UBERON_0010314&gt;</t>
        </is>
      </c>
      <c r="C8383" t="inlineStr">
        <is>
          <t>external segment of globus pallidus</t>
        </is>
      </c>
      <c r="D8383" t="inlineStr">
        <is>
          <t>&lt;http://purl.obolibrary.org/obo/PBA_10099&gt;</t>
        </is>
      </c>
    </row>
    <row r="8384">
      <c r="A8384">
        <f>HYPERLINK("https://www.ebi.ac.uk/ols/ontologies/uberon/terms?iri=http://purl.obolibrary.org/obo/UBERON_0010314","structure with developmental contribution from neural crest")</f>
        <v/>
      </c>
      <c r="B8384" t="inlineStr">
        <is>
          <t>&lt;http://purl.obolibrary.org/obo/UBERON_0010314&gt;</t>
        </is>
      </c>
      <c r="C8384" t="inlineStr">
        <is>
          <t>anterior amygdaloid area</t>
        </is>
      </c>
      <c r="D8384" t="inlineStr">
        <is>
          <t>&lt;http://purl.obolibrary.org/obo/PBA_10103&gt;</t>
        </is>
      </c>
    </row>
    <row r="8385">
      <c r="A8385">
        <f>HYPERLINK("https://www.ebi.ac.uk/ols/ontologies/uberon/terms?iri=http://purl.obolibrary.org/obo/UBERON_0010314","structure with developmental contribution from neural crest")</f>
        <v/>
      </c>
      <c r="B8385" t="inlineStr">
        <is>
          <t>&lt;http://purl.obolibrary.org/obo/UBERON_0010314&gt;</t>
        </is>
      </c>
      <c r="C8385" t="inlineStr">
        <is>
          <t>basal nucleus (basolateral nucleus)</t>
        </is>
      </c>
      <c r="D8385" t="inlineStr">
        <is>
          <t>&lt;http://purl.obolibrary.org/obo/PBA_10106&gt;</t>
        </is>
      </c>
    </row>
    <row r="8386">
      <c r="A8386">
        <f>HYPERLINK("https://www.ebi.ac.uk/ols/ontologies/uberon/terms?iri=http://purl.obolibrary.org/obo/UBERON_0010314","structure with developmental contribution from neural crest")</f>
        <v/>
      </c>
      <c r="B8386" t="inlineStr">
        <is>
          <t>&lt;http://purl.obolibrary.org/obo/UBERON_0010314&gt;</t>
        </is>
      </c>
      <c r="C8386" t="inlineStr">
        <is>
          <t>intermediate division of basal nucleus</t>
        </is>
      </c>
      <c r="D8386" t="inlineStr">
        <is>
          <t>&lt;http://purl.obolibrary.org/obo/PBA_10107&gt;</t>
        </is>
      </c>
    </row>
    <row r="8387">
      <c r="A8387">
        <f>HYPERLINK("https://www.ebi.ac.uk/ols/ontologies/uberon/terms?iri=http://purl.obolibrary.org/obo/UBERON_0010314","structure with developmental contribution from neural crest")</f>
        <v/>
      </c>
      <c r="B8387" t="inlineStr">
        <is>
          <t>&lt;http://purl.obolibrary.org/obo/UBERON_0010314&gt;</t>
        </is>
      </c>
      <c r="C8387" t="inlineStr">
        <is>
          <t>dorsal (magnocellular) division of basal nucleus</t>
        </is>
      </c>
      <c r="D8387" t="inlineStr">
        <is>
          <t>&lt;http://purl.obolibrary.org/obo/PBA_10108&gt;</t>
        </is>
      </c>
    </row>
    <row r="8388">
      <c r="A8388">
        <f>HYPERLINK("https://www.ebi.ac.uk/ols/ontologies/uberon/terms?iri=http://purl.obolibrary.org/obo/UBERON_0010314","structure with developmental contribution from neural crest")</f>
        <v/>
      </c>
      <c r="B8388" t="inlineStr">
        <is>
          <t>&lt;http://purl.obolibrary.org/obo/UBERON_0010314&gt;</t>
        </is>
      </c>
      <c r="C8388" t="inlineStr">
        <is>
          <t>ventral (parvocellular) division of basal nucleus</t>
        </is>
      </c>
      <c r="D8388" t="inlineStr">
        <is>
          <t>&lt;http://purl.obolibrary.org/obo/PBA_10109&gt;</t>
        </is>
      </c>
    </row>
    <row r="8389">
      <c r="A8389">
        <f>HYPERLINK("https://www.ebi.ac.uk/ols/ontologies/uberon/terms?iri=http://purl.obolibrary.org/obo/UBERON_0010314","structure with developmental contribution from neural crest")</f>
        <v/>
      </c>
      <c r="B8389" t="inlineStr">
        <is>
          <t>&lt;http://purl.obolibrary.org/obo/UBERON_0010314&gt;</t>
        </is>
      </c>
      <c r="C8389" t="inlineStr">
        <is>
          <t>accessory basal nucleus (basomedial nucleus)</t>
        </is>
      </c>
      <c r="D8389" t="inlineStr">
        <is>
          <t>&lt;http://purl.obolibrary.org/obo/PBA_10110&gt;</t>
        </is>
      </c>
    </row>
    <row r="8390">
      <c r="A8390">
        <f>HYPERLINK("https://www.ebi.ac.uk/ols/ontologies/uberon/terms?iri=http://purl.obolibrary.org/obo/UBERON_0010314","structure with developmental contribution from neural crest")</f>
        <v/>
      </c>
      <c r="B8390" t="inlineStr">
        <is>
          <t>&lt;http://purl.obolibrary.org/obo/UBERON_0010314&gt;</t>
        </is>
      </c>
      <c r="C8390" t="inlineStr">
        <is>
          <t>dorsal (magnocellular) division of accessory basal nucleus</t>
        </is>
      </c>
      <c r="D8390" t="inlineStr">
        <is>
          <t>&lt;http://purl.obolibrary.org/obo/PBA_10111&gt;</t>
        </is>
      </c>
    </row>
    <row r="8391">
      <c r="A8391">
        <f>HYPERLINK("https://www.ebi.ac.uk/ols/ontologies/uberon/terms?iri=http://purl.obolibrary.org/obo/UBERON_0010314","structure with developmental contribution from neural crest")</f>
        <v/>
      </c>
      <c r="B8391" t="inlineStr">
        <is>
          <t>&lt;http://purl.obolibrary.org/obo/UBERON_0010314&gt;</t>
        </is>
      </c>
      <c r="C8391" t="inlineStr">
        <is>
          <t>ventral (parvocellular) division of accessory basal nucleus</t>
        </is>
      </c>
      <c r="D8391" t="inlineStr">
        <is>
          <t>&lt;http://purl.obolibrary.org/obo/PBA_10112&gt;</t>
        </is>
      </c>
    </row>
    <row r="8392">
      <c r="A8392">
        <f>HYPERLINK("https://www.ebi.ac.uk/ols/ontologies/uberon/terms?iri=http://purl.obolibrary.org/obo/UBERON_0010314","structure with developmental contribution from neural crest")</f>
        <v/>
      </c>
      <c r="B8392" t="inlineStr">
        <is>
          <t>&lt;http://purl.obolibrary.org/obo/UBERON_0010314&gt;</t>
        </is>
      </c>
      <c r="C8392" t="inlineStr">
        <is>
          <t>lateral nucleus</t>
        </is>
      </c>
      <c r="D8392" t="inlineStr">
        <is>
          <t>&lt;http://purl.obolibrary.org/obo/PBA_10116&gt;</t>
        </is>
      </c>
    </row>
    <row r="8393">
      <c r="A8393">
        <f>HYPERLINK("https://www.ebi.ac.uk/ols/ontologies/uberon/terms?iri=http://purl.obolibrary.org/obo/UBERON_0010314","structure with developmental contribution from neural crest")</f>
        <v/>
      </c>
      <c r="B8393" t="inlineStr">
        <is>
          <t>&lt;http://purl.obolibrary.org/obo/UBERON_0010314&gt;</t>
        </is>
      </c>
      <c r="C8393" t="inlineStr">
        <is>
          <t>dorsal division of lateral nucleus, lateral part</t>
        </is>
      </c>
      <c r="D8393" t="inlineStr">
        <is>
          <t>&lt;http://purl.obolibrary.org/obo/PBA_10117&gt;</t>
        </is>
      </c>
    </row>
    <row r="8394">
      <c r="A8394">
        <f>HYPERLINK("https://www.ebi.ac.uk/ols/ontologies/uberon/terms?iri=http://purl.obolibrary.org/obo/UBERON_0010314","structure with developmental contribution from neural crest")</f>
        <v/>
      </c>
      <c r="B8394" t="inlineStr">
        <is>
          <t>&lt;http://purl.obolibrary.org/obo/UBERON_0010314&gt;</t>
        </is>
      </c>
      <c r="C8394" t="inlineStr">
        <is>
          <t>dorsal division of lateral nucleus, medial part</t>
        </is>
      </c>
      <c r="D8394" t="inlineStr">
        <is>
          <t>&lt;http://purl.obolibrary.org/obo/PBA_10118&gt;</t>
        </is>
      </c>
    </row>
    <row r="8395">
      <c r="A8395">
        <f>HYPERLINK("https://www.ebi.ac.uk/ols/ontologies/uberon/terms?iri=http://purl.obolibrary.org/obo/UBERON_0010314","structure with developmental contribution from neural crest")</f>
        <v/>
      </c>
      <c r="B8395" t="inlineStr">
        <is>
          <t>&lt;http://purl.obolibrary.org/obo/UBERON_0010314&gt;</t>
        </is>
      </c>
      <c r="C8395" t="inlineStr">
        <is>
          <t>ventral division of lateral nucleus, lateral part</t>
        </is>
      </c>
      <c r="D8395" t="inlineStr">
        <is>
          <t>&lt;http://purl.obolibrary.org/obo/PBA_10119&gt;</t>
        </is>
      </c>
    </row>
    <row r="8396">
      <c r="A8396">
        <f>HYPERLINK("https://www.ebi.ac.uk/ols/ontologies/uberon/terms?iri=http://purl.obolibrary.org/obo/UBERON_0010314","structure with developmental contribution from neural crest")</f>
        <v/>
      </c>
      <c r="B8396" t="inlineStr">
        <is>
          <t>&lt;http://purl.obolibrary.org/obo/UBERON_0010314&gt;</t>
        </is>
      </c>
      <c r="C8396" t="inlineStr">
        <is>
          <t>ventral division of lateral nucleus, medial part</t>
        </is>
      </c>
      <c r="D8396" t="inlineStr">
        <is>
          <t>&lt;http://purl.obolibrary.org/obo/PBA_10120&gt;</t>
        </is>
      </c>
    </row>
    <row r="8397">
      <c r="A8397">
        <f>HYPERLINK("https://www.ebi.ac.uk/ols/ontologies/uberon/terms?iri=http://purl.obolibrary.org/obo/UBERON_0010314","structure with developmental contribution from neural crest")</f>
        <v/>
      </c>
      <c r="B8397" t="inlineStr">
        <is>
          <t>&lt;http://purl.obolibrary.org/obo/UBERON_0010314&gt;</t>
        </is>
      </c>
      <c r="C8397" t="inlineStr">
        <is>
          <t>central amygdaloid nucleus</t>
        </is>
      </c>
      <c r="D8397" t="inlineStr">
        <is>
          <t>&lt;http://purl.obolibrary.org/obo/PBA_10121&gt;</t>
        </is>
      </c>
    </row>
    <row r="8398">
      <c r="A8398">
        <f>HYPERLINK("https://www.ebi.ac.uk/ols/ontologies/uberon/terms?iri=http://purl.obolibrary.org/obo/UBERON_0010314","structure with developmental contribution from neural crest")</f>
        <v/>
      </c>
      <c r="B8398" t="inlineStr">
        <is>
          <t>&lt;http://purl.obolibrary.org/obo/UBERON_0010314&gt;</t>
        </is>
      </c>
      <c r="C8398" t="inlineStr">
        <is>
          <t>lateral division of central nucleus</t>
        </is>
      </c>
      <c r="D8398" t="inlineStr">
        <is>
          <t>&lt;http://purl.obolibrary.org/obo/PBA_10123&gt;</t>
        </is>
      </c>
    </row>
    <row r="8399">
      <c r="A8399">
        <f>HYPERLINK("https://www.ebi.ac.uk/ols/ontologies/uberon/terms?iri=http://purl.obolibrary.org/obo/UBERON_0010314","structure with developmental contribution from neural crest")</f>
        <v/>
      </c>
      <c r="B8399" t="inlineStr">
        <is>
          <t>&lt;http://purl.obolibrary.org/obo/UBERON_0010314&gt;</t>
        </is>
      </c>
      <c r="C8399" t="inlineStr">
        <is>
          <t>medial division of central nucleus</t>
        </is>
      </c>
      <c r="D8399" t="inlineStr">
        <is>
          <t>&lt;http://purl.obolibrary.org/obo/PBA_10124&gt;</t>
        </is>
      </c>
    </row>
    <row r="8400">
      <c r="A8400">
        <f>HYPERLINK("https://www.ebi.ac.uk/ols/ontologies/uberon/terms?iri=http://purl.obolibrary.org/obo/UBERON_0010314","structure with developmental contribution from neural crest")</f>
        <v/>
      </c>
      <c r="B8400" t="inlineStr">
        <is>
          <t>&lt;http://purl.obolibrary.org/obo/UBERON_0010314&gt;</t>
        </is>
      </c>
      <c r="C8400" t="inlineStr">
        <is>
          <t>medial nucleus</t>
        </is>
      </c>
      <c r="D8400" t="inlineStr">
        <is>
          <t>&lt;http://purl.obolibrary.org/obo/PBA_10125&gt;</t>
        </is>
      </c>
    </row>
    <row r="8401">
      <c r="A8401">
        <f>HYPERLINK("https://www.ebi.ac.uk/ols/ontologies/uberon/terms?iri=http://purl.obolibrary.org/obo/UBERON_0010314","structure with developmental contribution from neural crest")</f>
        <v/>
      </c>
      <c r="B8401" t="inlineStr">
        <is>
          <t>&lt;http://purl.obolibrary.org/obo/UBERON_0010314&gt;</t>
        </is>
      </c>
      <c r="C8401" t="inlineStr">
        <is>
          <t>paralaminar nucleus</t>
        </is>
      </c>
      <c r="D8401" t="inlineStr">
        <is>
          <t>&lt;http://purl.obolibrary.org/obo/PBA_10128&gt;</t>
        </is>
      </c>
    </row>
    <row r="8402">
      <c r="A8402">
        <f>HYPERLINK("https://www.ebi.ac.uk/ols/ontologies/uberon/terms?iri=http://purl.obolibrary.org/obo/UBERON_0010314","structure with developmental contribution from neural crest")</f>
        <v/>
      </c>
      <c r="B8402" t="inlineStr">
        <is>
          <t>&lt;http://purl.obolibrary.org/obo/UBERON_0010314&gt;</t>
        </is>
      </c>
      <c r="C8402" t="inlineStr">
        <is>
          <t>intercalated nucleus of amygdala</t>
        </is>
      </c>
      <c r="D8402" t="inlineStr">
        <is>
          <t>&lt;http://purl.obolibrary.org/obo/PBA_10132&gt;</t>
        </is>
      </c>
    </row>
    <row r="8403">
      <c r="A8403">
        <f>HYPERLINK("https://www.ebi.ac.uk/ols/ontologies/uberon/terms?iri=http://purl.obolibrary.org/obo/UBERON_0010314","structure with developmental contribution from neural crest")</f>
        <v/>
      </c>
      <c r="B8403" t="inlineStr">
        <is>
          <t>&lt;http://purl.obolibrary.org/obo/UBERON_0010314&gt;</t>
        </is>
      </c>
      <c r="C8403" t="inlineStr">
        <is>
          <t>rostral periamygdaloid cortex (rPAC)</t>
        </is>
      </c>
      <c r="D8403" t="inlineStr">
        <is>
          <t>&lt;http://purl.obolibrary.org/obo/PBA_10134&gt;</t>
        </is>
      </c>
    </row>
    <row r="8404">
      <c r="A8404">
        <f>HYPERLINK("https://www.ebi.ac.uk/ols/ontologies/uberon/terms?iri=http://purl.obolibrary.org/obo/UBERON_0010314","structure with developmental contribution from neural crest")</f>
        <v/>
      </c>
      <c r="B8404" t="inlineStr">
        <is>
          <t>&lt;http://purl.obolibrary.org/obo/UBERON_0010314&gt;</t>
        </is>
      </c>
      <c r="C8404" t="inlineStr">
        <is>
          <t>amygdalohippocampal area</t>
        </is>
      </c>
      <c r="D8404" t="inlineStr">
        <is>
          <t>&lt;http://purl.obolibrary.org/obo/PBA_10135&gt;</t>
        </is>
      </c>
    </row>
    <row r="8405">
      <c r="A8405">
        <f>HYPERLINK("https://www.ebi.ac.uk/ols/ontologies/uberon/terms?iri=http://purl.obolibrary.org/obo/UBERON_0010314","structure with developmental contribution from neural crest")</f>
        <v/>
      </c>
      <c r="B8405" t="inlineStr">
        <is>
          <t>&lt;http://purl.obolibrary.org/obo/UBERON_0010314&gt;</t>
        </is>
      </c>
      <c r="C8405" t="inlineStr">
        <is>
          <t>amygdaloid intramedullary gray</t>
        </is>
      </c>
      <c r="D8405" t="inlineStr">
        <is>
          <t>&lt;http://purl.obolibrary.org/obo/PBA_10139&gt;</t>
        </is>
      </c>
    </row>
    <row r="8406">
      <c r="A8406">
        <f>HYPERLINK("https://www.ebi.ac.uk/ols/ontologies/uberon/terms?iri=http://purl.obolibrary.org/obo/UBERON_0010314","structure with developmental contribution from neural crest")</f>
        <v/>
      </c>
      <c r="B8406" t="inlineStr">
        <is>
          <t>&lt;http://purl.obolibrary.org/obo/UBERON_0010314&gt;</t>
        </is>
      </c>
      <c r="C8406" t="inlineStr">
        <is>
          <t>basal nucleus of Meynert</t>
        </is>
      </c>
      <c r="D8406" t="inlineStr">
        <is>
          <t>&lt;http://purl.obolibrary.org/obo/PBA_10141&gt;</t>
        </is>
      </c>
    </row>
    <row r="8407">
      <c r="A8407">
        <f>HYPERLINK("https://www.ebi.ac.uk/ols/ontologies/uberon/terms?iri=http://purl.obolibrary.org/obo/UBERON_0010314","structure with developmental contribution from neural crest")</f>
        <v/>
      </c>
      <c r="B8407" t="inlineStr">
        <is>
          <t>&lt;http://purl.obolibrary.org/obo/UBERON_0010314&gt;</t>
        </is>
      </c>
      <c r="C8407" t="inlineStr">
        <is>
          <t>cerebral cortex</t>
        </is>
      </c>
      <c r="D8407" t="inlineStr">
        <is>
          <t>&lt;http://purl.obolibrary.org/obo/PBA_128011354&gt;</t>
        </is>
      </c>
    </row>
    <row r="8408">
      <c r="A8408">
        <f>HYPERLINK("https://www.ebi.ac.uk/ols/ontologies/uberon/terms?iri=http://purl.obolibrary.org/obo/UBERON_0010314","structure with developmental contribution from neural crest")</f>
        <v/>
      </c>
      <c r="B8408" t="inlineStr">
        <is>
          <t>&lt;http://purl.obolibrary.org/obo/UBERON_0010314&gt;</t>
        </is>
      </c>
      <c r="C8408" t="inlineStr">
        <is>
          <t>subpial granular zone of dorsolateral prefrontal cortex</t>
        </is>
      </c>
      <c r="D8408" t="inlineStr">
        <is>
          <t>&lt;http://purl.obolibrary.org/obo/PBA_128011368&gt;</t>
        </is>
      </c>
    </row>
    <row r="8409">
      <c r="A8409">
        <f>HYPERLINK("https://www.ebi.ac.uk/ols/ontologies/uberon/terms?iri=http://purl.obolibrary.org/obo/UBERON_0010314","structure with developmental contribution from neural crest")</f>
        <v/>
      </c>
      <c r="B8409" t="inlineStr">
        <is>
          <t>&lt;http://purl.obolibrary.org/obo/UBERON_0010314&gt;</t>
        </is>
      </c>
      <c r="C8409" t="inlineStr">
        <is>
          <t>marginal zone of dorsolateral prefrontal cortex</t>
        </is>
      </c>
      <c r="D8409" t="inlineStr">
        <is>
          <t>&lt;http://purl.obolibrary.org/obo/PBA_128011372&gt;</t>
        </is>
      </c>
    </row>
    <row r="8410">
      <c r="A8410">
        <f>HYPERLINK("https://www.ebi.ac.uk/ols/ontologies/uberon/terms?iri=http://purl.obolibrary.org/obo/UBERON_0010314","structure with developmental contribution from neural crest")</f>
        <v/>
      </c>
      <c r="B8410" t="inlineStr">
        <is>
          <t>&lt;http://purl.obolibrary.org/obo/UBERON_0010314&gt;</t>
        </is>
      </c>
      <c r="C8410" t="inlineStr">
        <is>
          <t>cortical plate of dorsolateral prefrontal cortex</t>
        </is>
      </c>
      <c r="D8410" t="inlineStr">
        <is>
          <t>&lt;http://purl.obolibrary.org/obo/PBA_128011378&gt;</t>
        </is>
      </c>
    </row>
    <row r="8411">
      <c r="A8411">
        <f>HYPERLINK("https://www.ebi.ac.uk/ols/ontologies/uberon/terms?iri=http://purl.obolibrary.org/obo/UBERON_0010314","structure with developmental contribution from neural crest")</f>
        <v/>
      </c>
      <c r="B8411" t="inlineStr">
        <is>
          <t>&lt;http://purl.obolibrary.org/obo/UBERON_0010314&gt;</t>
        </is>
      </c>
      <c r="C8411" t="inlineStr">
        <is>
          <t>marginal zone of rostral cingulate cortex</t>
        </is>
      </c>
      <c r="D8411" t="inlineStr">
        <is>
          <t>&lt;http://purl.obolibrary.org/obo/PBA_128011614&gt;</t>
        </is>
      </c>
    </row>
    <row r="8412">
      <c r="A8412">
        <f>HYPERLINK("https://www.ebi.ac.uk/ols/ontologies/uberon/terms?iri=http://purl.obolibrary.org/obo/UBERON_0010314","structure with developmental contribution from neural crest")</f>
        <v/>
      </c>
      <c r="B8412" t="inlineStr">
        <is>
          <t>&lt;http://purl.obolibrary.org/obo/UBERON_0010314&gt;</t>
        </is>
      </c>
      <c r="C8412" t="inlineStr">
        <is>
          <t>outer cortical plate of rostral cingulate cortex</t>
        </is>
      </c>
      <c r="D8412" t="inlineStr">
        <is>
          <t>&lt;http://purl.obolibrary.org/obo/PBA_128011624&gt;</t>
        </is>
      </c>
    </row>
    <row r="8413">
      <c r="A8413">
        <f>HYPERLINK("https://www.ebi.ac.uk/ols/ontologies/uberon/terms?iri=http://purl.obolibrary.org/obo/UBERON_0010314","structure with developmental contribution from neural crest")</f>
        <v/>
      </c>
      <c r="B8413" t="inlineStr">
        <is>
          <t>&lt;http://purl.obolibrary.org/obo/UBERON_0010314&gt;</t>
        </is>
      </c>
      <c r="C8413" t="inlineStr">
        <is>
          <t>inner cortical plate (infragranular layer) of rostral cingulate cortex</t>
        </is>
      </c>
      <c r="D8413" t="inlineStr">
        <is>
          <t>&lt;http://purl.obolibrary.org/obo/PBA_128011638&gt;</t>
        </is>
      </c>
    </row>
    <row r="8414">
      <c r="A8414">
        <f>HYPERLINK("https://www.ebi.ac.uk/ols/ontologies/uberon/terms?iri=http://purl.obolibrary.org/obo/UBERON_0010314","structure with developmental contribution from neural crest")</f>
        <v/>
      </c>
      <c r="B8414" t="inlineStr">
        <is>
          <t>&lt;http://purl.obolibrary.org/obo/UBERON_0010314&gt;</t>
        </is>
      </c>
      <c r="C8414" t="inlineStr">
        <is>
          <t>subplate zone of rostral cingulate cortex</t>
        </is>
      </c>
      <c r="D8414" t="inlineStr">
        <is>
          <t>&lt;http://purl.obolibrary.org/obo/PBA_128011646&gt;</t>
        </is>
      </c>
    </row>
    <row r="8415">
      <c r="A8415">
        <f>HYPERLINK("https://www.ebi.ac.uk/ols/ontologies/uberon/terms?iri=http://purl.obolibrary.org/obo/UBERON_0010314","structure with developmental contribution from neural crest")</f>
        <v/>
      </c>
      <c r="B8415" t="inlineStr">
        <is>
          <t>&lt;http://purl.obolibrary.org/obo/UBERON_0010314&gt;</t>
        </is>
      </c>
      <c r="C8415" t="inlineStr">
        <is>
          <t>subventricular zone of rostral cingulate cortex</t>
        </is>
      </c>
      <c r="D8415" t="inlineStr">
        <is>
          <t>&lt;http://purl.obolibrary.org/obo/PBA_128011654&gt;</t>
        </is>
      </c>
    </row>
    <row r="8416">
      <c r="A8416">
        <f>HYPERLINK("https://www.ebi.ac.uk/ols/ontologies/uberon/terms?iri=http://purl.obolibrary.org/obo/UBERON_0010314","structure with developmental contribution from neural crest")</f>
        <v/>
      </c>
      <c r="B8416" t="inlineStr">
        <is>
          <t>&lt;http://purl.obolibrary.org/obo/UBERON_0010314&gt;</t>
        </is>
      </c>
      <c r="C8416" t="inlineStr">
        <is>
          <t>outer subventricular zone of rostral cingulate cortex</t>
        </is>
      </c>
      <c r="D8416" t="inlineStr">
        <is>
          <t>&lt;http://purl.obolibrary.org/obo/PBA_128011658&gt;</t>
        </is>
      </c>
    </row>
    <row r="8417">
      <c r="A8417">
        <f>HYPERLINK("https://www.ebi.ac.uk/ols/ontologies/uberon/terms?iri=http://purl.obolibrary.org/obo/UBERON_0010314","structure with developmental contribution from neural crest")</f>
        <v/>
      </c>
      <c r="B8417" t="inlineStr">
        <is>
          <t>&lt;http://purl.obolibrary.org/obo/UBERON_0010314&gt;</t>
        </is>
      </c>
      <c r="C8417" t="inlineStr">
        <is>
          <t>inner subventricular zone of rostral cingulate cortex</t>
        </is>
      </c>
      <c r="D8417" t="inlineStr">
        <is>
          <t>&lt;http://purl.obolibrary.org/obo/PBA_128011662&gt;</t>
        </is>
      </c>
    </row>
    <row r="8418">
      <c r="A8418">
        <f>HYPERLINK("https://www.ebi.ac.uk/ols/ontologies/uberon/terms?iri=http://purl.obolibrary.org/obo/UBERON_0010314","structure with developmental contribution from neural crest")</f>
        <v/>
      </c>
      <c r="B8418" t="inlineStr">
        <is>
          <t>&lt;http://purl.obolibrary.org/obo/UBERON_0010314&gt;</t>
        </is>
      </c>
      <c r="C8418" t="inlineStr">
        <is>
          <t>ventricular zone of rostral cingulate cortex</t>
        </is>
      </c>
      <c r="D8418" t="inlineStr">
        <is>
          <t>&lt;http://purl.obolibrary.org/obo/PBA_128011666&gt;</t>
        </is>
      </c>
    </row>
    <row r="8419">
      <c r="A8419">
        <f>HYPERLINK("https://www.ebi.ac.uk/ols/ontologies/uberon/terms?iri=http://purl.obolibrary.org/obo/UBERON_0010314","structure with developmental contribution from neural crest")</f>
        <v/>
      </c>
      <c r="B8419" t="inlineStr">
        <is>
          <t>&lt;http://purl.obolibrary.org/obo/UBERON_0010314&gt;</t>
        </is>
      </c>
      <c r="C8419" t="inlineStr">
        <is>
          <t>outer ventricular zone of rostral cingulate cortex</t>
        </is>
      </c>
      <c r="D8419" t="inlineStr">
        <is>
          <t>&lt;http://purl.obolibrary.org/obo/PBA_128011670&gt;</t>
        </is>
      </c>
    </row>
    <row r="8420">
      <c r="A8420">
        <f>HYPERLINK("https://www.ebi.ac.uk/ols/ontologies/uberon/terms?iri=http://purl.obolibrary.org/obo/UBERON_0010314","structure with developmental contribution from neural crest")</f>
        <v/>
      </c>
      <c r="B8420" t="inlineStr">
        <is>
          <t>&lt;http://purl.obolibrary.org/obo/UBERON_0010314&gt;</t>
        </is>
      </c>
      <c r="C8420" t="inlineStr">
        <is>
          <t>inner ventricular zone of rostral cingulate cortex</t>
        </is>
      </c>
      <c r="D8420" t="inlineStr">
        <is>
          <t>&lt;http://purl.obolibrary.org/obo/PBA_128011674&gt;</t>
        </is>
      </c>
    </row>
    <row r="8421">
      <c r="A8421">
        <f>HYPERLINK("https://www.ebi.ac.uk/ols/ontologies/uberon/terms?iri=http://purl.obolibrary.org/obo/UBERON_0010314","structure with developmental contribution from neural crest")</f>
        <v/>
      </c>
      <c r="B8421" t="inlineStr">
        <is>
          <t>&lt;http://purl.obolibrary.org/obo/UBERON_0010314&gt;</t>
        </is>
      </c>
      <c r="C8421" t="inlineStr">
        <is>
          <t>marginal zone of S1</t>
        </is>
      </c>
      <c r="D8421" t="inlineStr">
        <is>
          <t>&lt;http://purl.obolibrary.org/obo/PBA_128011776&gt;</t>
        </is>
      </c>
    </row>
    <row r="8422">
      <c r="A8422">
        <f>HYPERLINK("https://www.ebi.ac.uk/ols/ontologies/uberon/terms?iri=http://purl.obolibrary.org/obo/UBERON_0010314","structure with developmental contribution from neural crest")</f>
        <v/>
      </c>
      <c r="B8422" t="inlineStr">
        <is>
          <t>&lt;http://purl.obolibrary.org/obo/UBERON_0010314&gt;</t>
        </is>
      </c>
      <c r="C8422" t="inlineStr">
        <is>
          <t>outer cortical plate of S1</t>
        </is>
      </c>
      <c r="D8422" t="inlineStr">
        <is>
          <t>&lt;http://purl.obolibrary.org/obo/PBA_128011788&gt;</t>
        </is>
      </c>
    </row>
    <row r="8423">
      <c r="A8423">
        <f>HYPERLINK("https://www.ebi.ac.uk/ols/ontologies/uberon/terms?iri=http://purl.obolibrary.org/obo/UBERON_0010314","structure with developmental contribution from neural crest")</f>
        <v/>
      </c>
      <c r="B8423" t="inlineStr">
        <is>
          <t>&lt;http://purl.obolibrary.org/obo/UBERON_0010314&gt;</t>
        </is>
      </c>
      <c r="C8423" t="inlineStr">
        <is>
          <t>layer II of S1</t>
        </is>
      </c>
      <c r="D8423" t="inlineStr">
        <is>
          <t>&lt;http://purl.obolibrary.org/obo/PBA_128011796&gt;</t>
        </is>
      </c>
    </row>
    <row r="8424">
      <c r="A8424">
        <f>HYPERLINK("https://www.ebi.ac.uk/ols/ontologies/uberon/terms?iri=http://purl.obolibrary.org/obo/UBERON_0010314","structure with developmental contribution from neural crest")</f>
        <v/>
      </c>
      <c r="B8424" t="inlineStr">
        <is>
          <t>&lt;http://purl.obolibrary.org/obo/UBERON_0010314&gt;</t>
        </is>
      </c>
      <c r="C8424" t="inlineStr">
        <is>
          <t>layer III of S1</t>
        </is>
      </c>
      <c r="D8424" t="inlineStr">
        <is>
          <t>&lt;http://purl.obolibrary.org/obo/PBA_128011800&gt;</t>
        </is>
      </c>
    </row>
    <row r="8425">
      <c r="A8425">
        <f>HYPERLINK("https://www.ebi.ac.uk/ols/ontologies/uberon/terms?iri=http://purl.obolibrary.org/obo/UBERON_0010314","structure with developmental contribution from neural crest")</f>
        <v/>
      </c>
      <c r="B8425" t="inlineStr">
        <is>
          <t>&lt;http://purl.obolibrary.org/obo/UBERON_0010314&gt;</t>
        </is>
      </c>
      <c r="C8425" t="inlineStr">
        <is>
          <t>granular layer IV of S1</t>
        </is>
      </c>
      <c r="D8425" t="inlineStr">
        <is>
          <t>&lt;http://purl.obolibrary.org/obo/PBA_128011804&gt;</t>
        </is>
      </c>
    </row>
    <row r="8426">
      <c r="A8426">
        <f>HYPERLINK("https://www.ebi.ac.uk/ols/ontologies/uberon/terms?iri=http://purl.obolibrary.org/obo/UBERON_0010314","structure with developmental contribution from neural crest")</f>
        <v/>
      </c>
      <c r="B8426" t="inlineStr">
        <is>
          <t>&lt;http://purl.obolibrary.org/obo/UBERON_0010314&gt;</t>
        </is>
      </c>
      <c r="C8426" t="inlineStr">
        <is>
          <t>inner cortical plate (infragranular layer) of S1</t>
        </is>
      </c>
      <c r="D8426" t="inlineStr">
        <is>
          <t>&lt;http://purl.obolibrary.org/obo/PBA_128011808&gt;</t>
        </is>
      </c>
    </row>
    <row r="8427">
      <c r="A8427">
        <f>HYPERLINK("https://www.ebi.ac.uk/ols/ontologies/uberon/terms?iri=http://purl.obolibrary.org/obo/UBERON_0010314","structure with developmental contribution from neural crest")</f>
        <v/>
      </c>
      <c r="B8427" t="inlineStr">
        <is>
          <t>&lt;http://purl.obolibrary.org/obo/UBERON_0010314&gt;</t>
        </is>
      </c>
      <c r="C8427" t="inlineStr">
        <is>
          <t>layer V of S1</t>
        </is>
      </c>
      <c r="D8427" t="inlineStr">
        <is>
          <t>&lt;http://purl.obolibrary.org/obo/PBA_128011812&gt;</t>
        </is>
      </c>
    </row>
    <row r="8428">
      <c r="A8428">
        <f>HYPERLINK("https://www.ebi.ac.uk/ols/ontologies/uberon/terms?iri=http://purl.obolibrary.org/obo/UBERON_0010314","structure with developmental contribution from neural crest")</f>
        <v/>
      </c>
      <c r="B8428" t="inlineStr">
        <is>
          <t>&lt;http://purl.obolibrary.org/obo/UBERON_0010314&gt;</t>
        </is>
      </c>
      <c r="C8428" t="inlineStr">
        <is>
          <t>layer VI of S1</t>
        </is>
      </c>
      <c r="D8428" t="inlineStr">
        <is>
          <t>&lt;http://purl.obolibrary.org/obo/PBA_128011816&gt;</t>
        </is>
      </c>
    </row>
    <row r="8429">
      <c r="A8429">
        <f>HYPERLINK("https://www.ebi.ac.uk/ols/ontologies/uberon/terms?iri=http://purl.obolibrary.org/obo/UBERON_0010314","structure with developmental contribution from neural crest")</f>
        <v/>
      </c>
      <c r="B8429" t="inlineStr">
        <is>
          <t>&lt;http://purl.obolibrary.org/obo/UBERON_0010314&gt;</t>
        </is>
      </c>
      <c r="C8429" t="inlineStr">
        <is>
          <t>subplate zone of S1</t>
        </is>
      </c>
      <c r="D8429" t="inlineStr">
        <is>
          <t>&lt;http://purl.obolibrary.org/obo/PBA_128011820&gt;</t>
        </is>
      </c>
    </row>
    <row r="8430">
      <c r="A8430">
        <f>HYPERLINK("https://www.ebi.ac.uk/ols/ontologies/uberon/terms?iri=http://purl.obolibrary.org/obo/UBERON_0010314","structure with developmental contribution from neural crest")</f>
        <v/>
      </c>
      <c r="B8430" t="inlineStr">
        <is>
          <t>&lt;http://purl.obolibrary.org/obo/UBERON_0010314&gt;</t>
        </is>
      </c>
      <c r="C8430" t="inlineStr">
        <is>
          <t>subventricular zone of S1</t>
        </is>
      </c>
      <c r="D8430" t="inlineStr">
        <is>
          <t>&lt;http://purl.obolibrary.org/obo/PBA_128011828&gt;</t>
        </is>
      </c>
    </row>
    <row r="8431">
      <c r="A8431">
        <f>HYPERLINK("https://www.ebi.ac.uk/ols/ontologies/uberon/terms?iri=http://purl.obolibrary.org/obo/UBERON_0010314","structure with developmental contribution from neural crest")</f>
        <v/>
      </c>
      <c r="B8431" t="inlineStr">
        <is>
          <t>&lt;http://purl.obolibrary.org/obo/UBERON_0010314&gt;</t>
        </is>
      </c>
      <c r="C8431" t="inlineStr">
        <is>
          <t>outer subventricular zone of S1</t>
        </is>
      </c>
      <c r="D8431" t="inlineStr">
        <is>
          <t>&lt;http://purl.obolibrary.org/obo/PBA_128011832&gt;</t>
        </is>
      </c>
    </row>
    <row r="8432">
      <c r="A8432">
        <f>HYPERLINK("https://www.ebi.ac.uk/ols/ontologies/uberon/terms?iri=http://purl.obolibrary.org/obo/UBERON_0010314","structure with developmental contribution from neural crest")</f>
        <v/>
      </c>
      <c r="B8432" t="inlineStr">
        <is>
          <t>&lt;http://purl.obolibrary.org/obo/UBERON_0010314&gt;</t>
        </is>
      </c>
      <c r="C8432" t="inlineStr">
        <is>
          <t>inner subventricular zone of S1</t>
        </is>
      </c>
      <c r="D8432" t="inlineStr">
        <is>
          <t>&lt;http://purl.obolibrary.org/obo/PBA_128011836&gt;</t>
        </is>
      </c>
    </row>
    <row r="8433">
      <c r="A8433">
        <f>HYPERLINK("https://www.ebi.ac.uk/ols/ontologies/uberon/terms?iri=http://purl.obolibrary.org/obo/UBERON_0010314","structure with developmental contribution from neural crest")</f>
        <v/>
      </c>
      <c r="B8433" t="inlineStr">
        <is>
          <t>&lt;http://purl.obolibrary.org/obo/UBERON_0010314&gt;</t>
        </is>
      </c>
      <c r="C8433" t="inlineStr">
        <is>
          <t>ventricular zone of S1</t>
        </is>
      </c>
      <c r="D8433" t="inlineStr">
        <is>
          <t>&lt;http://purl.obolibrary.org/obo/PBA_128011840&gt;</t>
        </is>
      </c>
    </row>
    <row r="8434">
      <c r="A8434">
        <f>HYPERLINK("https://www.ebi.ac.uk/ols/ontologies/uberon/terms?iri=http://purl.obolibrary.org/obo/UBERON_0010314","structure with developmental contribution from neural crest")</f>
        <v/>
      </c>
      <c r="B8434" t="inlineStr">
        <is>
          <t>&lt;http://purl.obolibrary.org/obo/UBERON_0010314&gt;</t>
        </is>
      </c>
      <c r="C8434" t="inlineStr">
        <is>
          <t>outer ventricular zone of S1</t>
        </is>
      </c>
      <c r="D8434" t="inlineStr">
        <is>
          <t>&lt;http://purl.obolibrary.org/obo/PBA_128011844&gt;</t>
        </is>
      </c>
    </row>
    <row r="8435">
      <c r="A8435">
        <f>HYPERLINK("https://www.ebi.ac.uk/ols/ontologies/uberon/terms?iri=http://purl.obolibrary.org/obo/UBERON_0010314","structure with developmental contribution from neural crest")</f>
        <v/>
      </c>
      <c r="B8435" t="inlineStr">
        <is>
          <t>&lt;http://purl.obolibrary.org/obo/UBERON_0010314&gt;</t>
        </is>
      </c>
      <c r="C8435" t="inlineStr">
        <is>
          <t>inner ventricular zone of S1</t>
        </is>
      </c>
      <c r="D8435" t="inlineStr">
        <is>
          <t>&lt;http://purl.obolibrary.org/obo/PBA_128011848&gt;</t>
        </is>
      </c>
    </row>
    <row r="8436">
      <c r="A8436">
        <f>HYPERLINK("https://www.ebi.ac.uk/ols/ontologies/uberon/terms?iri=http://purl.obolibrary.org/obo/UBERON_0010314","structure with developmental contribution from neural crest")</f>
        <v/>
      </c>
      <c r="B8436" t="inlineStr">
        <is>
          <t>&lt;http://purl.obolibrary.org/obo/UBERON_0010314&gt;</t>
        </is>
      </c>
      <c r="C8436" t="inlineStr">
        <is>
          <t>layer II of LEC</t>
        </is>
      </c>
      <c r="D8436" t="inlineStr">
        <is>
          <t>&lt;http://purl.obolibrary.org/obo/PBA_128011900&gt;</t>
        </is>
      </c>
    </row>
    <row r="8437">
      <c r="A8437">
        <f>HYPERLINK("https://www.ebi.ac.uk/ols/ontologies/uberon/terms?iri=http://purl.obolibrary.org/obo/UBERON_0010314","structure with developmental contribution from neural crest")</f>
        <v/>
      </c>
      <c r="B8437" t="inlineStr">
        <is>
          <t>&lt;http://purl.obolibrary.org/obo/UBERON_0010314&gt;</t>
        </is>
      </c>
      <c r="C8437" t="inlineStr">
        <is>
          <t>layer II of MEC</t>
        </is>
      </c>
      <c r="D8437" t="inlineStr">
        <is>
          <t>&lt;http://purl.obolibrary.org/obo/PBA_128011960&gt;</t>
        </is>
      </c>
    </row>
    <row r="8438">
      <c r="A8438">
        <f>HYPERLINK("https://www.ebi.ac.uk/ols/ontologies/uberon/terms?iri=http://purl.obolibrary.org/obo/UBERON_0010314","structure with developmental contribution from neural crest")</f>
        <v/>
      </c>
      <c r="B8438" t="inlineStr">
        <is>
          <t>&lt;http://purl.obolibrary.org/obo/UBERON_0010314&gt;</t>
        </is>
      </c>
      <c r="C8438" t="inlineStr">
        <is>
          <t>medial perirhinal cortex (area 35)</t>
        </is>
      </c>
      <c r="D8438" t="inlineStr">
        <is>
          <t>&lt;http://purl.obolibrary.org/obo/PBA_128012084&gt;</t>
        </is>
      </c>
    </row>
    <row r="8439">
      <c r="A8439">
        <f>HYPERLINK("https://www.ebi.ac.uk/ols/ontologies/uberon/terms?iri=http://purl.obolibrary.org/obo/UBERON_0010314","structure with developmental contribution from neural crest")</f>
        <v/>
      </c>
      <c r="B8439" t="inlineStr">
        <is>
          <t>&lt;http://purl.obolibrary.org/obo/UBERON_0010314&gt;</t>
        </is>
      </c>
      <c r="C8439" t="inlineStr">
        <is>
          <t>layer V of perirhinal cortex (area 35)</t>
        </is>
      </c>
      <c r="D8439" t="inlineStr">
        <is>
          <t>&lt;http://purl.obolibrary.org/obo/PBA_128012120&gt;</t>
        </is>
      </c>
    </row>
    <row r="8440">
      <c r="A8440">
        <f>HYPERLINK("https://www.ebi.ac.uk/ols/ontologies/uberon/terms?iri=http://purl.obolibrary.org/obo/UBERON_0010314","structure with developmental contribution from neural crest")</f>
        <v/>
      </c>
      <c r="B8440" t="inlineStr">
        <is>
          <t>&lt;http://purl.obolibrary.org/obo/UBERON_0010314&gt;</t>
        </is>
      </c>
      <c r="C8440" t="inlineStr">
        <is>
          <t>lateral perirhinal cortex (area 36)</t>
        </is>
      </c>
      <c r="D8440" t="inlineStr">
        <is>
          <t>&lt;http://purl.obolibrary.org/obo/PBA_128012144&gt;</t>
        </is>
      </c>
    </row>
    <row r="8441">
      <c r="A8441">
        <f>HYPERLINK("https://www.ebi.ac.uk/ols/ontologies/uberon/terms?iri=http://purl.obolibrary.org/obo/UBERON_0010314","structure with developmental contribution from neural crest")</f>
        <v/>
      </c>
      <c r="B8441" t="inlineStr">
        <is>
          <t>&lt;http://purl.obolibrary.org/obo/UBERON_0010314&gt;</t>
        </is>
      </c>
      <c r="C8441" t="inlineStr">
        <is>
          <t>marginal zone of dentate gyrus (cortex)</t>
        </is>
      </c>
      <c r="D8441" t="inlineStr">
        <is>
          <t>&lt;http://purl.obolibrary.org/obo/PBA_128012220&gt;</t>
        </is>
      </c>
    </row>
    <row r="8442">
      <c r="A8442">
        <f>HYPERLINK("https://www.ebi.ac.uk/ols/ontologies/uberon/terms?iri=http://purl.obolibrary.org/obo/UBERON_0010314","structure with developmental contribution from neural crest")</f>
        <v/>
      </c>
      <c r="B8442" t="inlineStr">
        <is>
          <t>&lt;http://purl.obolibrary.org/obo/UBERON_0010314&gt;</t>
        </is>
      </c>
      <c r="C8442" t="inlineStr">
        <is>
          <t>granular layer anlage of dentate gyrus (cortex)</t>
        </is>
      </c>
      <c r="D8442" t="inlineStr">
        <is>
          <t>&lt;http://purl.obolibrary.org/obo/PBA_128012226&gt;</t>
        </is>
      </c>
    </row>
    <row r="8443">
      <c r="A8443">
        <f>HYPERLINK("https://www.ebi.ac.uk/ols/ontologies/uberon/terms?iri=http://purl.obolibrary.org/obo/UBERON_0010314","structure with developmental contribution from neural crest")</f>
        <v/>
      </c>
      <c r="B8443" t="inlineStr">
        <is>
          <t>&lt;http://purl.obolibrary.org/obo/UBERON_0010314&gt;</t>
        </is>
      </c>
      <c r="C8443" t="inlineStr">
        <is>
          <t>subgranular layer anlage of dentate gyrus (cortex)</t>
        </is>
      </c>
      <c r="D8443" t="inlineStr">
        <is>
          <t>&lt;http://purl.obolibrary.org/obo/PBA_128012232&gt;</t>
        </is>
      </c>
    </row>
    <row r="8444">
      <c r="A8444">
        <f>HYPERLINK("https://www.ebi.ac.uk/ols/ontologies/uberon/terms?iri=http://purl.obolibrary.org/obo/UBERON_0010314","structure with developmental contribution from neural crest")</f>
        <v/>
      </c>
      <c r="B8444" t="inlineStr">
        <is>
          <t>&lt;http://purl.obolibrary.org/obo/UBERON_0010314&gt;</t>
        </is>
      </c>
      <c r="C8444" t="inlineStr">
        <is>
          <t>polyform layer anlage of dentate gyrus (cortex)</t>
        </is>
      </c>
      <c r="D8444" t="inlineStr">
        <is>
          <t>&lt;http://purl.obolibrary.org/obo/PBA_128012238&gt;</t>
        </is>
      </c>
    </row>
    <row r="8445">
      <c r="A8445">
        <f>HYPERLINK("https://www.ebi.ac.uk/ols/ontologies/uberon/terms?iri=http://purl.obolibrary.org/obo/UBERON_0010314","structure with developmental contribution from neural crest")</f>
        <v/>
      </c>
      <c r="B8445" t="inlineStr">
        <is>
          <t>&lt;http://purl.obolibrary.org/obo/UBERON_0010314&gt;</t>
        </is>
      </c>
      <c r="C8445" t="inlineStr">
        <is>
          <t>marginal zone of CA1</t>
        </is>
      </c>
      <c r="D8445" t="inlineStr">
        <is>
          <t>&lt;http://purl.obolibrary.org/obo/PBA_128012250&gt;</t>
        </is>
      </c>
    </row>
    <row r="8446">
      <c r="A8446">
        <f>HYPERLINK("https://www.ebi.ac.uk/ols/ontologies/uberon/terms?iri=http://purl.obolibrary.org/obo/UBERON_0010314","structure with developmental contribution from neural crest")</f>
        <v/>
      </c>
      <c r="B8446" t="inlineStr">
        <is>
          <t>&lt;http://purl.obolibrary.org/obo/UBERON_0010314&gt;</t>
        </is>
      </c>
      <c r="C8446" t="inlineStr">
        <is>
          <t>hippocampal plate of CA1</t>
        </is>
      </c>
      <c r="D8446" t="inlineStr">
        <is>
          <t>&lt;http://purl.obolibrary.org/obo/PBA_128012258&gt;</t>
        </is>
      </c>
    </row>
    <row r="8447">
      <c r="A8447">
        <f>HYPERLINK("https://www.ebi.ac.uk/ols/ontologies/uberon/terms?iri=http://purl.obolibrary.org/obo/UBERON_0010314","structure with developmental contribution from neural crest")</f>
        <v/>
      </c>
      <c r="B8447" t="inlineStr">
        <is>
          <t>&lt;http://purl.obolibrary.org/obo/UBERON_0010314&gt;</t>
        </is>
      </c>
      <c r="C8447" t="inlineStr">
        <is>
          <t>hippocampal subplate of CA1</t>
        </is>
      </c>
      <c r="D8447" t="inlineStr">
        <is>
          <t>&lt;http://purl.obolibrary.org/obo/PBA_128012264&gt;</t>
        </is>
      </c>
    </row>
    <row r="8448">
      <c r="A8448">
        <f>HYPERLINK("https://www.ebi.ac.uk/ols/ontologies/uberon/terms?iri=http://purl.obolibrary.org/obo/UBERON_0010314","structure with developmental contribution from neural crest")</f>
        <v/>
      </c>
      <c r="B8448" t="inlineStr">
        <is>
          <t>&lt;http://purl.obolibrary.org/obo/UBERON_0010314&gt;</t>
        </is>
      </c>
      <c r="C8448" t="inlineStr">
        <is>
          <t>hippocampal intermediate zone of CA1</t>
        </is>
      </c>
      <c r="D8448" t="inlineStr">
        <is>
          <t>&lt;http://purl.obolibrary.org/obo/PBA_128012270&gt;</t>
        </is>
      </c>
    </row>
    <row r="8449">
      <c r="A8449">
        <f>HYPERLINK("https://www.ebi.ac.uk/ols/ontologies/uberon/terms?iri=http://purl.obolibrary.org/obo/UBERON_0010314","structure with developmental contribution from neural crest")</f>
        <v/>
      </c>
      <c r="B8449" t="inlineStr">
        <is>
          <t>&lt;http://purl.obolibrary.org/obo/UBERON_0010314&gt;</t>
        </is>
      </c>
      <c r="C8449" t="inlineStr">
        <is>
          <t>hippocampal subventricular zone of CA1</t>
        </is>
      </c>
      <c r="D8449" t="inlineStr">
        <is>
          <t>&lt;http://purl.obolibrary.org/obo/PBA_128012274&gt;</t>
        </is>
      </c>
    </row>
    <row r="8450">
      <c r="A8450">
        <f>HYPERLINK("https://www.ebi.ac.uk/ols/ontologies/uberon/terms?iri=http://purl.obolibrary.org/obo/UBERON_0010314","structure with developmental contribution from neural crest")</f>
        <v/>
      </c>
      <c r="B8450" t="inlineStr">
        <is>
          <t>&lt;http://purl.obolibrary.org/obo/UBERON_0010314&gt;</t>
        </is>
      </c>
      <c r="C8450" t="inlineStr">
        <is>
          <t>hippocampal ventricular zone of CA1</t>
        </is>
      </c>
      <c r="D8450" t="inlineStr">
        <is>
          <t>&lt;http://purl.obolibrary.org/obo/PBA_128012278&gt;</t>
        </is>
      </c>
    </row>
    <row r="8451">
      <c r="A8451">
        <f>HYPERLINK("https://www.ebi.ac.uk/ols/ontologies/uberon/terms?iri=http://purl.obolibrary.org/obo/UBERON_0010314","structure with developmental contribution from neural crest")</f>
        <v/>
      </c>
      <c r="B8451" t="inlineStr">
        <is>
          <t>&lt;http://purl.obolibrary.org/obo/UBERON_0010314&gt;</t>
        </is>
      </c>
      <c r="C8451" t="inlineStr">
        <is>
          <t>marginal zone of CA2</t>
        </is>
      </c>
      <c r="D8451" t="inlineStr">
        <is>
          <t>&lt;http://purl.obolibrary.org/obo/PBA_128012284&gt;</t>
        </is>
      </c>
    </row>
    <row r="8452">
      <c r="A8452">
        <f>HYPERLINK("https://www.ebi.ac.uk/ols/ontologies/uberon/terms?iri=http://purl.obolibrary.org/obo/UBERON_0010314","structure with developmental contribution from neural crest")</f>
        <v/>
      </c>
      <c r="B8452" t="inlineStr">
        <is>
          <t>&lt;http://purl.obolibrary.org/obo/UBERON_0010314&gt;</t>
        </is>
      </c>
      <c r="C8452" t="inlineStr">
        <is>
          <t>hippocampal plate of CA2</t>
        </is>
      </c>
      <c r="D8452" t="inlineStr">
        <is>
          <t>&lt;http://purl.obolibrary.org/obo/PBA_128012292&gt;</t>
        </is>
      </c>
    </row>
    <row r="8453">
      <c r="A8453">
        <f>HYPERLINK("https://www.ebi.ac.uk/ols/ontologies/uberon/terms?iri=http://purl.obolibrary.org/obo/UBERON_0010314","structure with developmental contribution from neural crest")</f>
        <v/>
      </c>
      <c r="B8453" t="inlineStr">
        <is>
          <t>&lt;http://purl.obolibrary.org/obo/UBERON_0010314&gt;</t>
        </is>
      </c>
      <c r="C8453" t="inlineStr">
        <is>
          <t>hippocampal subplate of CA2</t>
        </is>
      </c>
      <c r="D8453" t="inlineStr">
        <is>
          <t>&lt;http://purl.obolibrary.org/obo/PBA_128012298&gt;</t>
        </is>
      </c>
    </row>
    <row r="8454">
      <c r="A8454">
        <f>HYPERLINK("https://www.ebi.ac.uk/ols/ontologies/uberon/terms?iri=http://purl.obolibrary.org/obo/UBERON_0010314","structure with developmental contribution from neural crest")</f>
        <v/>
      </c>
      <c r="B8454" t="inlineStr">
        <is>
          <t>&lt;http://purl.obolibrary.org/obo/UBERON_0010314&gt;</t>
        </is>
      </c>
      <c r="C8454" t="inlineStr">
        <is>
          <t>marginal zone of CA3</t>
        </is>
      </c>
      <c r="D8454" t="inlineStr">
        <is>
          <t>&lt;http://purl.obolibrary.org/obo/PBA_128012318&gt;</t>
        </is>
      </c>
    </row>
    <row r="8455">
      <c r="A8455">
        <f>HYPERLINK("https://www.ebi.ac.uk/ols/ontologies/uberon/terms?iri=http://purl.obolibrary.org/obo/UBERON_0010314","structure with developmental contribution from neural crest")</f>
        <v/>
      </c>
      <c r="B8455" t="inlineStr">
        <is>
          <t>&lt;http://purl.obolibrary.org/obo/UBERON_0010314&gt;</t>
        </is>
      </c>
      <c r="C8455" t="inlineStr">
        <is>
          <t>hippocampal plate of CA3</t>
        </is>
      </c>
      <c r="D8455" t="inlineStr">
        <is>
          <t>&lt;http://purl.obolibrary.org/obo/PBA_128012326&gt;</t>
        </is>
      </c>
    </row>
    <row r="8456">
      <c r="A8456">
        <f>HYPERLINK("https://www.ebi.ac.uk/ols/ontologies/uberon/terms?iri=http://purl.obolibrary.org/obo/UBERON_0010314","structure with developmental contribution from neural crest")</f>
        <v/>
      </c>
      <c r="B8456" t="inlineStr">
        <is>
          <t>&lt;http://purl.obolibrary.org/obo/UBERON_0010314&gt;</t>
        </is>
      </c>
      <c r="C8456" t="inlineStr">
        <is>
          <t>hippocampal subplate of CA3</t>
        </is>
      </c>
      <c r="D8456" t="inlineStr">
        <is>
          <t>&lt;http://purl.obolibrary.org/obo/PBA_128012332&gt;</t>
        </is>
      </c>
    </row>
    <row r="8457">
      <c r="A8457">
        <f>HYPERLINK("https://www.ebi.ac.uk/ols/ontologies/uberon/terms?iri=http://purl.obolibrary.org/obo/UBERON_0010314","structure with developmental contribution from neural crest")</f>
        <v/>
      </c>
      <c r="B8457" t="inlineStr">
        <is>
          <t>&lt;http://purl.obolibrary.org/obo/UBERON_0010314&gt;</t>
        </is>
      </c>
      <c r="C8457" t="inlineStr">
        <is>
          <t>hippocampal plate of subiculum</t>
        </is>
      </c>
      <c r="D8457" t="inlineStr">
        <is>
          <t>&lt;http://purl.obolibrary.org/obo/PBA_128012368&gt;</t>
        </is>
      </c>
    </row>
    <row r="8458">
      <c r="A8458">
        <f>HYPERLINK("https://www.ebi.ac.uk/ols/ontologies/uberon/terms?iri=http://purl.obolibrary.org/obo/UBERON_0010314","structure with developmental contribution from neural crest")</f>
        <v/>
      </c>
      <c r="B8458" t="inlineStr">
        <is>
          <t>&lt;http://purl.obolibrary.org/obo/UBERON_0010314&gt;</t>
        </is>
      </c>
      <c r="C8458" t="inlineStr">
        <is>
          <t>pyramidal layer of subiculum</t>
        </is>
      </c>
      <c r="D8458" t="inlineStr">
        <is>
          <t>&lt;http://purl.obolibrary.org/obo/PBA_128012372&gt;</t>
        </is>
      </c>
    </row>
    <row r="8459">
      <c r="A8459">
        <f>HYPERLINK("https://www.ebi.ac.uk/ols/ontologies/uberon/terms?iri=http://purl.obolibrary.org/obo/UBERON_0010314","structure with developmental contribution from neural crest")</f>
        <v/>
      </c>
      <c r="B8459" t="inlineStr">
        <is>
          <t>&lt;http://purl.obolibrary.org/obo/UBERON_0010314&gt;</t>
        </is>
      </c>
      <c r="C8459" t="inlineStr">
        <is>
          <t>rostral (anterior) presubiculum</t>
        </is>
      </c>
      <c r="D8459" t="inlineStr">
        <is>
          <t>&lt;http://purl.obolibrary.org/obo/PBA_128012400&gt;</t>
        </is>
      </c>
    </row>
    <row r="8460">
      <c r="A8460">
        <f>HYPERLINK("https://www.ebi.ac.uk/ols/ontologies/uberon/terms?iri=http://purl.obolibrary.org/obo/UBERON_0010314","structure with developmental contribution from neural crest")</f>
        <v/>
      </c>
      <c r="B8460" t="inlineStr">
        <is>
          <t>&lt;http://purl.obolibrary.org/obo/UBERON_0010314&gt;</t>
        </is>
      </c>
      <c r="C8460" t="inlineStr">
        <is>
          <t>caudal (posterior) presubiculum</t>
        </is>
      </c>
      <c r="D8460" t="inlineStr">
        <is>
          <t>&lt;http://purl.obolibrary.org/obo/PBA_128012404&gt;</t>
        </is>
      </c>
    </row>
    <row r="8461">
      <c r="A8461">
        <f>HYPERLINK("https://www.ebi.ac.uk/ols/ontologies/uberon/terms?iri=http://purl.obolibrary.org/obo/UBERON_0010314","structure with developmental contribution from neural crest")</f>
        <v/>
      </c>
      <c r="B8461" t="inlineStr">
        <is>
          <t>&lt;http://purl.obolibrary.org/obo/UBERON_0010314&gt;</t>
        </is>
      </c>
      <c r="C8461" t="inlineStr">
        <is>
          <t>subpial granular zone of V1</t>
        </is>
      </c>
      <c r="D8461" t="inlineStr">
        <is>
          <t>&lt;http://purl.obolibrary.org/obo/PBA_128012418&gt;</t>
        </is>
      </c>
    </row>
    <row r="8462">
      <c r="A8462">
        <f>HYPERLINK("https://www.ebi.ac.uk/ols/ontologies/uberon/terms?iri=http://purl.obolibrary.org/obo/UBERON_0010314","structure with developmental contribution from neural crest")</f>
        <v/>
      </c>
      <c r="B8462" t="inlineStr">
        <is>
          <t>&lt;http://purl.obolibrary.org/obo/UBERON_0010314&gt;</t>
        </is>
      </c>
      <c r="C8462" t="inlineStr">
        <is>
          <t>marginal zone of V1</t>
        </is>
      </c>
      <c r="D8462" t="inlineStr">
        <is>
          <t>&lt;http://purl.obolibrary.org/obo/PBA_128012422&gt;</t>
        </is>
      </c>
    </row>
    <row r="8463">
      <c r="A8463">
        <f>HYPERLINK("https://www.ebi.ac.uk/ols/ontologies/uberon/terms?iri=http://purl.obolibrary.org/obo/UBERON_0010314","structure with developmental contribution from neural crest")</f>
        <v/>
      </c>
      <c r="B8463" t="inlineStr">
        <is>
          <t>&lt;http://purl.obolibrary.org/obo/UBERON_0010314&gt;</t>
        </is>
      </c>
      <c r="C8463" t="inlineStr">
        <is>
          <t>cortical plate of V1</t>
        </is>
      </c>
      <c r="D8463" t="inlineStr">
        <is>
          <t>&lt;http://purl.obolibrary.org/obo/PBA_128012428&gt;</t>
        </is>
      </c>
    </row>
    <row r="8464">
      <c r="A8464">
        <f>HYPERLINK("https://www.ebi.ac.uk/ols/ontologies/uberon/terms?iri=http://purl.obolibrary.org/obo/UBERON_0010314","structure with developmental contribution from neural crest")</f>
        <v/>
      </c>
      <c r="B8464" t="inlineStr">
        <is>
          <t>&lt;http://purl.obolibrary.org/obo/UBERON_0010314&gt;</t>
        </is>
      </c>
      <c r="C8464" t="inlineStr">
        <is>
          <t>outer cortical plate of V1</t>
        </is>
      </c>
      <c r="D8464" t="inlineStr">
        <is>
          <t>&lt;http://purl.obolibrary.org/obo/PBA_128012432&gt;</t>
        </is>
      </c>
    </row>
    <row r="8465">
      <c r="A8465">
        <f>HYPERLINK("https://www.ebi.ac.uk/ols/ontologies/uberon/terms?iri=http://purl.obolibrary.org/obo/UBERON_0010314","structure with developmental contribution from neural crest")</f>
        <v/>
      </c>
      <c r="B8465" t="inlineStr">
        <is>
          <t>&lt;http://purl.obolibrary.org/obo/UBERON_0010314&gt;</t>
        </is>
      </c>
      <c r="C8465" t="inlineStr">
        <is>
          <t>supragranular layer of V1</t>
        </is>
      </c>
      <c r="D8465" t="inlineStr">
        <is>
          <t>&lt;http://purl.obolibrary.org/obo/PBA_128012436&gt;</t>
        </is>
      </c>
    </row>
    <row r="8466">
      <c r="A8466">
        <f>HYPERLINK("https://www.ebi.ac.uk/ols/ontologies/uberon/terms?iri=http://purl.obolibrary.org/obo/UBERON_0010314","structure with developmental contribution from neural crest")</f>
        <v/>
      </c>
      <c r="B8466" t="inlineStr">
        <is>
          <t>&lt;http://purl.obolibrary.org/obo/UBERON_0010314&gt;</t>
        </is>
      </c>
      <c r="C8466" t="inlineStr">
        <is>
          <t>inner cortical plate (infragranular layer) of V1</t>
        </is>
      </c>
      <c r="D8466" t="inlineStr">
        <is>
          <t>&lt;http://purl.obolibrary.org/obo/PBA_128012458&gt;</t>
        </is>
      </c>
    </row>
    <row r="8467">
      <c r="A8467">
        <f>HYPERLINK("https://www.ebi.ac.uk/ols/ontologies/uberon/terms?iri=http://purl.obolibrary.org/obo/UBERON_0010314","structure with developmental contribution from neural crest")</f>
        <v/>
      </c>
      <c r="B8467" t="inlineStr">
        <is>
          <t>&lt;http://purl.obolibrary.org/obo/UBERON_0010314&gt;</t>
        </is>
      </c>
      <c r="C8467" t="inlineStr">
        <is>
          <t>subplate zone of V1</t>
        </is>
      </c>
      <c r="D8467" t="inlineStr">
        <is>
          <t>&lt;http://purl.obolibrary.org/obo/PBA_128012466&gt;</t>
        </is>
      </c>
    </row>
    <row r="8468">
      <c r="A8468">
        <f>HYPERLINK("https://www.ebi.ac.uk/ols/ontologies/uberon/terms?iri=http://purl.obolibrary.org/obo/UBERON_0010314","structure with developmental contribution from neural crest")</f>
        <v/>
      </c>
      <c r="B8468" t="inlineStr">
        <is>
          <t>&lt;http://purl.obolibrary.org/obo/UBERON_0010314&gt;</t>
        </is>
      </c>
      <c r="C8468" t="inlineStr">
        <is>
          <t>subventricular zone of V1</t>
        </is>
      </c>
      <c r="D8468" t="inlineStr">
        <is>
          <t>&lt;http://purl.obolibrary.org/obo/PBA_128012478&gt;</t>
        </is>
      </c>
    </row>
    <row r="8469">
      <c r="A8469">
        <f>HYPERLINK("https://www.ebi.ac.uk/ols/ontologies/uberon/terms?iri=http://purl.obolibrary.org/obo/UBERON_0010314","structure with developmental contribution from neural crest")</f>
        <v/>
      </c>
      <c r="B8469" t="inlineStr">
        <is>
          <t>&lt;http://purl.obolibrary.org/obo/UBERON_0010314&gt;</t>
        </is>
      </c>
      <c r="C8469" t="inlineStr">
        <is>
          <t>outer subventricular zone of V1</t>
        </is>
      </c>
      <c r="D8469" t="inlineStr">
        <is>
          <t>&lt;http://purl.obolibrary.org/obo/PBA_128012482&gt;</t>
        </is>
      </c>
    </row>
    <row r="8470">
      <c r="A8470">
        <f>HYPERLINK("https://www.ebi.ac.uk/ols/ontologies/uberon/terms?iri=http://purl.obolibrary.org/obo/UBERON_0010314","structure with developmental contribution from neural crest")</f>
        <v/>
      </c>
      <c r="B8470" t="inlineStr">
        <is>
          <t>&lt;http://purl.obolibrary.org/obo/UBERON_0010314&gt;</t>
        </is>
      </c>
      <c r="C8470" t="inlineStr">
        <is>
          <t>inner subventricular zone of V1</t>
        </is>
      </c>
      <c r="D8470" t="inlineStr">
        <is>
          <t>&lt;http://purl.obolibrary.org/obo/PBA_128012486&gt;</t>
        </is>
      </c>
    </row>
    <row r="8471">
      <c r="A8471">
        <f>HYPERLINK("https://www.ebi.ac.uk/ols/ontologies/uberon/terms?iri=http://purl.obolibrary.org/obo/UBERON_0010314","structure with developmental contribution from neural crest")</f>
        <v/>
      </c>
      <c r="B8471" t="inlineStr">
        <is>
          <t>&lt;http://purl.obolibrary.org/obo/UBERON_0010314&gt;</t>
        </is>
      </c>
      <c r="C8471" t="inlineStr">
        <is>
          <t>ventricular zone of V1</t>
        </is>
      </c>
      <c r="D8471" t="inlineStr">
        <is>
          <t>&lt;http://purl.obolibrary.org/obo/PBA_128012490&gt;</t>
        </is>
      </c>
    </row>
    <row r="8472">
      <c r="A8472">
        <f>HYPERLINK("https://www.ebi.ac.uk/ols/ontologies/uberon/terms?iri=http://purl.obolibrary.org/obo/UBERON_0010314","structure with developmental contribution from neural crest")</f>
        <v/>
      </c>
      <c r="B8472" t="inlineStr">
        <is>
          <t>&lt;http://purl.obolibrary.org/obo/UBERON_0010314&gt;</t>
        </is>
      </c>
      <c r="C8472" t="inlineStr">
        <is>
          <t>outer ventricular zone of V1</t>
        </is>
      </c>
      <c r="D8472" t="inlineStr">
        <is>
          <t>&lt;http://purl.obolibrary.org/obo/PBA_128012494&gt;</t>
        </is>
      </c>
    </row>
    <row r="8473">
      <c r="A8473">
        <f>HYPERLINK("https://www.ebi.ac.uk/ols/ontologies/uberon/terms?iri=http://purl.obolibrary.org/obo/UBERON_0010314","structure with developmental contribution from neural crest")</f>
        <v/>
      </c>
      <c r="B8473" t="inlineStr">
        <is>
          <t>&lt;http://purl.obolibrary.org/obo/UBERON_0010314&gt;</t>
        </is>
      </c>
      <c r="C8473" t="inlineStr">
        <is>
          <t>inner ventricular zone of V1</t>
        </is>
      </c>
      <c r="D8473" t="inlineStr">
        <is>
          <t>&lt;http://purl.obolibrary.org/obo/PBA_128012498&gt;</t>
        </is>
      </c>
    </row>
    <row r="8474">
      <c r="A8474">
        <f>HYPERLINK("https://www.ebi.ac.uk/ols/ontologies/uberon/terms?iri=http://purl.obolibrary.org/obo/UBERON_0010314","structure with developmental contribution from neural crest")</f>
        <v/>
      </c>
      <c r="B8474" t="inlineStr">
        <is>
          <t>&lt;http://purl.obolibrary.org/obo/UBERON_0010314&gt;</t>
        </is>
      </c>
      <c r="C8474" t="inlineStr">
        <is>
          <t>ventricular portion of RMS</t>
        </is>
      </c>
      <c r="D8474" t="inlineStr">
        <is>
          <t>&lt;http://purl.obolibrary.org/obo/PBA_128012588&gt;</t>
        </is>
      </c>
    </row>
    <row r="8475">
      <c r="A8475">
        <f>HYPERLINK("https://www.ebi.ac.uk/ols/ontologies/uberon/terms?iri=http://purl.obolibrary.org/obo/UBERON_0010314","structure with developmental contribution from neural crest")</f>
        <v/>
      </c>
      <c r="B8475" t="inlineStr">
        <is>
          <t>&lt;http://purl.obolibrary.org/obo/UBERON_0010314&gt;</t>
        </is>
      </c>
      <c r="C8475" t="inlineStr">
        <is>
          <t>cerebral nuclei</t>
        </is>
      </c>
      <c r="D8475" t="inlineStr">
        <is>
          <t>&lt;http://purl.obolibrary.org/obo/PBA_128012596&gt;</t>
        </is>
      </c>
    </row>
    <row r="8476">
      <c r="A8476">
        <f>HYPERLINK("https://www.ebi.ac.uk/ols/ontologies/uberon/terms?iri=http://purl.obolibrary.org/obo/UBERON_0010314","structure with developmental contribution from neural crest")</f>
        <v/>
      </c>
      <c r="B8476" t="inlineStr">
        <is>
          <t>&lt;http://purl.obolibrary.org/obo/UBERON_0010314&gt;</t>
        </is>
      </c>
      <c r="C8476" t="inlineStr">
        <is>
          <t>corticomedial amygdaloid nucleus</t>
        </is>
      </c>
      <c r="D8476" t="inlineStr">
        <is>
          <t>&lt;http://purl.obolibrary.org/obo/PBA_128012616&gt;</t>
        </is>
      </c>
    </row>
    <row r="8477">
      <c r="A8477">
        <f>HYPERLINK("https://www.ebi.ac.uk/ols/ontologies/uberon/terms?iri=http://purl.obolibrary.org/obo/UBERON_0010314","structure with developmental contribution from neural crest")</f>
        <v/>
      </c>
      <c r="B8477" t="inlineStr">
        <is>
          <t>&lt;http://purl.obolibrary.org/obo/UBERON_0010314&gt;</t>
        </is>
      </c>
      <c r="C8477" t="inlineStr">
        <is>
          <t>periamygdaloid cortex (cortical amygdaloid nucleus)</t>
        </is>
      </c>
      <c r="D8477" t="inlineStr">
        <is>
          <t>&lt;http://purl.obolibrary.org/obo/PBA_128012620&gt;</t>
        </is>
      </c>
    </row>
    <row r="8478">
      <c r="A8478">
        <f>HYPERLINK("https://www.ebi.ac.uk/ols/ontologies/uberon/terms?iri=http://purl.obolibrary.org/obo/UBERON_0010314","structure with developmental contribution from neural crest")</f>
        <v/>
      </c>
      <c r="B8478" t="inlineStr">
        <is>
          <t>&lt;http://purl.obolibrary.org/obo/UBERON_0010314&gt;</t>
        </is>
      </c>
      <c r="C8478" t="inlineStr">
        <is>
          <t>caudal periamygdaloid cortex (cPAC)</t>
        </is>
      </c>
      <c r="D8478" t="inlineStr">
        <is>
          <t>&lt;http://purl.obolibrary.org/obo/PBA_128012634&gt;</t>
        </is>
      </c>
    </row>
    <row r="8479">
      <c r="A8479">
        <f>HYPERLINK("https://www.ebi.ac.uk/ols/ontologies/uberon/terms?iri=http://purl.obolibrary.org/obo/UBERON_0010314","structure with developmental contribution from neural crest")</f>
        <v/>
      </c>
      <c r="B8479" t="inlineStr">
        <is>
          <t>&lt;http://purl.obolibrary.org/obo/UBERON_0010314&gt;</t>
        </is>
      </c>
      <c r="C8479" t="inlineStr">
        <is>
          <t>caudal periamygdaloid cortex, dorsal part</t>
        </is>
      </c>
      <c r="D8479" t="inlineStr">
        <is>
          <t>&lt;http://purl.obolibrary.org/obo/PBA_128012638&gt;</t>
        </is>
      </c>
    </row>
    <row r="8480">
      <c r="A8480">
        <f>HYPERLINK("https://www.ebi.ac.uk/ols/ontologies/uberon/terms?iri=http://purl.obolibrary.org/obo/UBERON_0010314","structure with developmental contribution from neural crest")</f>
        <v/>
      </c>
      <c r="B8480" t="inlineStr">
        <is>
          <t>&lt;http://purl.obolibrary.org/obo/UBERON_0010314&gt;</t>
        </is>
      </c>
      <c r="C8480" t="inlineStr">
        <is>
          <t>basolateral nuclear complex</t>
        </is>
      </c>
      <c r="D8480" t="inlineStr">
        <is>
          <t>&lt;http://purl.obolibrary.org/obo/PBA_128012678&gt;</t>
        </is>
      </c>
    </row>
    <row r="8481">
      <c r="A8481">
        <f>HYPERLINK("https://www.ebi.ac.uk/ols/ontologies/uberon/terms?iri=http://purl.obolibrary.org/obo/UBERON_0010314","structure with developmental contribution from neural crest")</f>
        <v/>
      </c>
      <c r="B8481" t="inlineStr">
        <is>
          <t>&lt;http://purl.obolibrary.org/obo/UBERON_0010314&gt;</t>
        </is>
      </c>
      <c r="C8481" t="inlineStr">
        <is>
          <t>ganglionic eminence (VZ in basal nuclei)</t>
        </is>
      </c>
      <c r="D8481" t="inlineStr">
        <is>
          <t>&lt;http://purl.obolibrary.org/obo/PBA_128012818&gt;</t>
        </is>
      </c>
    </row>
    <row r="8482">
      <c r="A8482">
        <f>HYPERLINK("https://www.ebi.ac.uk/ols/ontologies/uberon/terms?iri=http://purl.obolibrary.org/obo/UBERON_0010314","structure with developmental contribution from neural crest")</f>
        <v/>
      </c>
      <c r="B8482" t="inlineStr">
        <is>
          <t>&lt;http://purl.obolibrary.org/obo/UBERON_0010314&gt;</t>
        </is>
      </c>
      <c r="C8482" t="inlineStr">
        <is>
          <t>lateral ganglionic eminence</t>
        </is>
      </c>
      <c r="D8482" t="inlineStr">
        <is>
          <t>&lt;http://purl.obolibrary.org/obo/PBA_128012822&gt;</t>
        </is>
      </c>
    </row>
    <row r="8483">
      <c r="A8483">
        <f>HYPERLINK("https://www.ebi.ac.uk/ols/ontologies/uberon/terms?iri=http://purl.obolibrary.org/obo/UBERON_0010314","structure with developmental contribution from neural crest")</f>
        <v/>
      </c>
      <c r="B8483" t="inlineStr">
        <is>
          <t>&lt;http://purl.obolibrary.org/obo/UBERON_0010314&gt;</t>
        </is>
      </c>
      <c r="C8483" t="inlineStr">
        <is>
          <t>medial ganglionic eminence</t>
        </is>
      </c>
      <c r="D8483" t="inlineStr">
        <is>
          <t>&lt;http://purl.obolibrary.org/obo/PBA_128012834&gt;</t>
        </is>
      </c>
    </row>
    <row r="8484">
      <c r="A8484">
        <f>HYPERLINK("https://www.ebi.ac.uk/ols/ontologies/uberon/terms?iri=http://purl.obolibrary.org/obo/UBERON_0010314","structure with developmental contribution from neural crest")</f>
        <v/>
      </c>
      <c r="B8484" t="inlineStr">
        <is>
          <t>&lt;http://purl.obolibrary.org/obo/UBERON_0010314&gt;</t>
        </is>
      </c>
      <c r="C8484" t="inlineStr">
        <is>
          <t>caudal ganglionic eminence</t>
        </is>
      </c>
      <c r="D8484" t="inlineStr">
        <is>
          <t>&lt;http://purl.obolibrary.org/obo/PBA_128012846&gt;</t>
        </is>
      </c>
    </row>
    <row r="8485">
      <c r="A8485">
        <f>HYPERLINK("https://www.ebi.ac.uk/ols/ontologies/uberon/terms?iri=http://purl.obolibrary.org/obo/UBERON_0010314","structure with developmental contribution from neural crest")</f>
        <v/>
      </c>
      <c r="B8485" t="inlineStr">
        <is>
          <t>&lt;http://purl.obolibrary.org/obo/UBERON_0010314&gt;</t>
        </is>
      </c>
      <c r="C8485" t="inlineStr">
        <is>
          <t>shell of nucleus accumbens, medial part</t>
        </is>
      </c>
      <c r="D8485" t="inlineStr">
        <is>
          <t>&lt;http://purl.obolibrary.org/obo/PBA_128012920&gt;</t>
        </is>
      </c>
    </row>
    <row r="8486">
      <c r="A8486">
        <f>HYPERLINK("https://www.ebi.ac.uk/ols/ontologies/uberon/terms?iri=http://purl.obolibrary.org/obo/UBERON_0010314","structure with developmental contribution from neural crest")</f>
        <v/>
      </c>
      <c r="B8486" t="inlineStr">
        <is>
          <t>&lt;http://purl.obolibrary.org/obo/UBERON_0010314&gt;</t>
        </is>
      </c>
      <c r="C8486" t="inlineStr">
        <is>
          <t>main island of Calleja</t>
        </is>
      </c>
      <c r="D8486" t="inlineStr">
        <is>
          <t>&lt;http://purl.obolibrary.org/obo/PBA_128012926&gt;</t>
        </is>
      </c>
    </row>
    <row r="8487">
      <c r="A8487">
        <f>HYPERLINK("https://www.ebi.ac.uk/ols/ontologies/uberon/terms?iri=http://purl.obolibrary.org/obo/UBERON_0010314","structure with developmental contribution from neural crest")</f>
        <v/>
      </c>
      <c r="B8487" t="inlineStr">
        <is>
          <t>&lt;http://purl.obolibrary.org/obo/UBERON_0010314&gt;</t>
        </is>
      </c>
      <c r="C8487" t="inlineStr">
        <is>
          <t>claustrum</t>
        </is>
      </c>
      <c r="D8487" t="inlineStr">
        <is>
          <t>&lt;http://purl.obolibrary.org/obo/PBA_128012960&gt;</t>
        </is>
      </c>
    </row>
    <row r="8488">
      <c r="A8488">
        <f>HYPERLINK("https://www.ebi.ac.uk/ols/ontologies/uberon/terms?iri=http://purl.obolibrary.org/obo/UBERON_0010314","structure with developmental contribution from neural crest")</f>
        <v/>
      </c>
      <c r="B8488" t="inlineStr">
        <is>
          <t>&lt;http://purl.obolibrary.org/obo/UBERON_0010314&gt;</t>
        </is>
      </c>
      <c r="C8488" t="inlineStr">
        <is>
          <t>basal forebrain</t>
        </is>
      </c>
      <c r="D8488" t="inlineStr">
        <is>
          <t>&lt;http://purl.obolibrary.org/obo/PBA_128012976&gt;</t>
        </is>
      </c>
    </row>
    <row r="8489">
      <c r="A8489">
        <f>HYPERLINK("https://www.ebi.ac.uk/ols/ontologies/uberon/terms?iri=http://purl.obolibrary.org/obo/UBERON_0010314","structure with developmental contribution from neural crest")</f>
        <v/>
      </c>
      <c r="B8489" t="inlineStr">
        <is>
          <t>&lt;http://purl.obolibrary.org/obo/UBERON_0010314&gt;</t>
        </is>
      </c>
      <c r="C8489" t="inlineStr">
        <is>
          <t>dorsolateral prefrontal cortex (areas 9 and 46)</t>
        </is>
      </c>
      <c r="D8489" t="inlineStr">
        <is>
          <t>&lt;http://purl.obolibrary.org/obo/PBA_12984&gt;</t>
        </is>
      </c>
    </row>
    <row r="8490">
      <c r="A8490">
        <f>HYPERLINK("https://www.ebi.ac.uk/ols/ontologies/uberon/terms?iri=http://purl.obolibrary.org/obo/UBERON_0010314","structure with developmental contribution from neural crest")</f>
        <v/>
      </c>
      <c r="B8490" t="inlineStr">
        <is>
          <t>&lt;http://purl.obolibrary.org/obo/UBERON_0010314&gt;</t>
        </is>
      </c>
      <c r="C8490" t="inlineStr">
        <is>
          <t>outer fiber (plexiform) zone of rostral cingulate cortex</t>
        </is>
      </c>
      <c r="D8490" t="inlineStr">
        <is>
          <t>&lt;http://purl.obolibrary.org/obo/PBA_159658800&gt;</t>
        </is>
      </c>
    </row>
    <row r="8491">
      <c r="A8491">
        <f>HYPERLINK("https://www.ebi.ac.uk/ols/ontologies/uberon/terms?iri=http://purl.obolibrary.org/obo/UBERON_0010314","structure with developmental contribution from neural crest")</f>
        <v/>
      </c>
      <c r="B8491" t="inlineStr">
        <is>
          <t>&lt;http://purl.obolibrary.org/obo/UBERON_0010314&gt;</t>
        </is>
      </c>
      <c r="C8491" t="inlineStr">
        <is>
          <t>inner fiber (plexiform) zone of rostral cingulate cortex</t>
        </is>
      </c>
      <c r="D8491" t="inlineStr">
        <is>
          <t>&lt;http://purl.obolibrary.org/obo/PBA_159658804&gt;</t>
        </is>
      </c>
    </row>
    <row r="8492">
      <c r="A8492">
        <f>HYPERLINK("https://www.ebi.ac.uk/ols/ontologies/uberon/terms?iri=http://purl.obolibrary.org/obo/UBERON_0010314","structure with developmental contribution from neural crest")</f>
        <v/>
      </c>
      <c r="B8492" t="inlineStr">
        <is>
          <t>&lt;http://purl.obolibrary.org/obo/UBERON_0010314&gt;</t>
        </is>
      </c>
      <c r="C8492" t="inlineStr">
        <is>
          <t>outer fiber (plexiform) zone of S1</t>
        </is>
      </c>
      <c r="D8492" t="inlineStr">
        <is>
          <t>&lt;http://purl.obolibrary.org/obo/PBA_159658808&gt;</t>
        </is>
      </c>
    </row>
    <row r="8493">
      <c r="A8493">
        <f>HYPERLINK("https://www.ebi.ac.uk/ols/ontologies/uberon/terms?iri=http://purl.obolibrary.org/obo/UBERON_0010314","structure with developmental contribution from neural crest")</f>
        <v/>
      </c>
      <c r="B8493" t="inlineStr">
        <is>
          <t>&lt;http://purl.obolibrary.org/obo/UBERON_0010314&gt;</t>
        </is>
      </c>
      <c r="C8493" t="inlineStr">
        <is>
          <t>inner fiber (plexiform) zone of S1</t>
        </is>
      </c>
      <c r="D8493" t="inlineStr">
        <is>
          <t>&lt;http://purl.obolibrary.org/obo/PBA_159658816&gt;</t>
        </is>
      </c>
    </row>
    <row r="8494">
      <c r="A8494">
        <f>HYPERLINK("https://www.ebi.ac.uk/ols/ontologies/uberon/terms?iri=http://purl.obolibrary.org/obo/UBERON_0010314","structure with developmental contribution from neural crest")</f>
        <v/>
      </c>
      <c r="B8494" t="inlineStr">
        <is>
          <t>&lt;http://purl.obolibrary.org/obo/UBERON_0010314&gt;</t>
        </is>
      </c>
      <c r="C8494" t="inlineStr">
        <is>
          <t>dentate migratory stream</t>
        </is>
      </c>
      <c r="D8494" t="inlineStr">
        <is>
          <t>&lt;http://purl.obolibrary.org/obo/PBA_159658820&gt;</t>
        </is>
      </c>
    </row>
    <row r="8495">
      <c r="A8495">
        <f>HYPERLINK("https://www.ebi.ac.uk/ols/ontologies/uberon/terms?iri=http://purl.obolibrary.org/obo/UBERON_0010314","structure with developmental contribution from neural crest")</f>
        <v/>
      </c>
      <c r="B8495" t="inlineStr">
        <is>
          <t>&lt;http://purl.obolibrary.org/obo/UBERON_0010314&gt;</t>
        </is>
      </c>
      <c r="C8495" t="inlineStr">
        <is>
          <t>cortical hem</t>
        </is>
      </c>
      <c r="D8495" t="inlineStr">
        <is>
          <t>&lt;http://purl.obolibrary.org/obo/PBA_159658824&gt;</t>
        </is>
      </c>
    </row>
    <row r="8496">
      <c r="A8496">
        <f>HYPERLINK("https://www.ebi.ac.uk/ols/ontologies/uberon/terms?iri=http://purl.obolibrary.org/obo/UBERON_0010314","structure with developmental contribution from neural crest")</f>
        <v/>
      </c>
      <c r="B8496" t="inlineStr">
        <is>
          <t>&lt;http://purl.obolibrary.org/obo/UBERON_0010314&gt;</t>
        </is>
      </c>
      <c r="C8496" t="inlineStr">
        <is>
          <t>outer fiber (plexiform) zone of V1</t>
        </is>
      </c>
      <c r="D8496" t="inlineStr">
        <is>
          <t>&lt;http://purl.obolibrary.org/obo/PBA_159658836&gt;</t>
        </is>
      </c>
    </row>
    <row r="8497">
      <c r="A8497">
        <f>HYPERLINK("https://www.ebi.ac.uk/ols/ontologies/uberon/terms?iri=http://purl.obolibrary.org/obo/UBERON_0010314","structure with developmental contribution from neural crest")</f>
        <v/>
      </c>
      <c r="B8497" t="inlineStr">
        <is>
          <t>&lt;http://purl.obolibrary.org/obo/UBERON_0010314&gt;</t>
        </is>
      </c>
      <c r="C8497" t="inlineStr">
        <is>
          <t>transitory migratory zone of V1</t>
        </is>
      </c>
      <c r="D8497" t="inlineStr">
        <is>
          <t>&lt;http://purl.obolibrary.org/obo/PBA_159658840&gt;</t>
        </is>
      </c>
    </row>
    <row r="8498">
      <c r="A8498">
        <f>HYPERLINK("https://www.ebi.ac.uk/ols/ontologies/uberon/terms?iri=http://purl.obolibrary.org/obo/UBERON_0010314","structure with developmental contribution from neural crest")</f>
        <v/>
      </c>
      <c r="B8498" t="inlineStr">
        <is>
          <t>&lt;http://purl.obolibrary.org/obo/UBERON_0010314&gt;</t>
        </is>
      </c>
      <c r="C8498" t="inlineStr">
        <is>
          <t>inner fiber (plexiform) zone of V1</t>
        </is>
      </c>
      <c r="D8498" t="inlineStr">
        <is>
          <t>&lt;http://purl.obolibrary.org/obo/PBA_159658844&gt;</t>
        </is>
      </c>
    </row>
    <row r="8499">
      <c r="A8499">
        <f>HYPERLINK("https://www.ebi.ac.uk/ols/ontologies/uberon/terms?iri=http://purl.obolibrary.org/obo/UBERON_0010314","structure with developmental contribution from neural crest")</f>
        <v/>
      </c>
      <c r="B8499" t="inlineStr">
        <is>
          <t>&lt;http://purl.obolibrary.org/obo/UBERON_0010314&gt;</t>
        </is>
      </c>
      <c r="C8499" t="inlineStr">
        <is>
          <t>lateral ganglionic eminence-cortex border</t>
        </is>
      </c>
      <c r="D8499" t="inlineStr">
        <is>
          <t>&lt;http://purl.obolibrary.org/obo/PBA_159658852&gt;</t>
        </is>
      </c>
    </row>
    <row r="8500">
      <c r="A8500">
        <f>HYPERLINK("https://www.ebi.ac.uk/ols/ontologies/uberon/terms?iri=http://purl.obolibrary.org/obo/UBERON_0010314","structure with developmental contribution from neural crest")</f>
        <v/>
      </c>
      <c r="B8500" t="inlineStr">
        <is>
          <t>&lt;http://purl.obolibrary.org/obo/UBERON_0010314&gt;</t>
        </is>
      </c>
      <c r="C8500" t="inlineStr">
        <is>
          <t>subpial granular zone</t>
        </is>
      </c>
      <c r="D8500" t="inlineStr">
        <is>
          <t>&lt;http://purl.obolibrary.org/obo/PBA_294021766&gt;</t>
        </is>
      </c>
    </row>
    <row r="8501">
      <c r="A8501">
        <f>HYPERLINK("https://www.ebi.ac.uk/ols/ontologies/uberon/terms?iri=http://purl.obolibrary.org/obo/UBERON_0010314","structure with developmental contribution from neural crest")</f>
        <v/>
      </c>
      <c r="B8501" t="inlineStr">
        <is>
          <t>&lt;http://purl.obolibrary.org/obo/UBERON_0010314&gt;</t>
        </is>
      </c>
      <c r="C8501" t="inlineStr">
        <is>
          <t>marginal zone</t>
        </is>
      </c>
      <c r="D8501" t="inlineStr">
        <is>
          <t>&lt;http://purl.obolibrary.org/obo/PBA_294021774&gt;</t>
        </is>
      </c>
    </row>
    <row r="8502">
      <c r="A8502">
        <f>HYPERLINK("https://www.ebi.ac.uk/ols/ontologies/uberon/terms?iri=http://purl.obolibrary.org/obo/UBERON_0010314","structure with developmental contribution from neural crest")</f>
        <v/>
      </c>
      <c r="B8502" t="inlineStr">
        <is>
          <t>&lt;http://purl.obolibrary.org/obo/UBERON_0010314&gt;</t>
        </is>
      </c>
      <c r="C8502" t="inlineStr">
        <is>
          <t>layer I</t>
        </is>
      </c>
      <c r="D8502" t="inlineStr">
        <is>
          <t>&lt;http://purl.obolibrary.org/obo/PBA_294021786&gt;</t>
        </is>
      </c>
    </row>
    <row r="8503">
      <c r="A8503">
        <f>HYPERLINK("https://www.ebi.ac.uk/ols/ontologies/uberon/terms?iri=http://purl.obolibrary.org/obo/UBERON_0010314","structure with developmental contribution from neural crest")</f>
        <v/>
      </c>
      <c r="B8503" t="inlineStr">
        <is>
          <t>&lt;http://purl.obolibrary.org/obo/UBERON_0010314&gt;</t>
        </is>
      </c>
      <c r="C8503" t="inlineStr">
        <is>
          <t>layer II</t>
        </is>
      </c>
      <c r="D8503" t="inlineStr">
        <is>
          <t>&lt;http://purl.obolibrary.org/obo/PBA_294021800&gt;</t>
        </is>
      </c>
    </row>
    <row r="8504">
      <c r="A8504">
        <f>HYPERLINK("https://www.ebi.ac.uk/ols/ontologies/uberon/terms?iri=http://purl.obolibrary.org/obo/UBERON_0010314","structure with developmental contribution from neural crest")</f>
        <v/>
      </c>
      <c r="B8504" t="inlineStr">
        <is>
          <t>&lt;http://purl.obolibrary.org/obo/UBERON_0010314&gt;</t>
        </is>
      </c>
      <c r="C8504" t="inlineStr">
        <is>
          <t>layer II/III</t>
        </is>
      </c>
      <c r="D8504" t="inlineStr">
        <is>
          <t>&lt;http://purl.obolibrary.org/obo/PBA_294021818&gt;</t>
        </is>
      </c>
    </row>
    <row r="8505">
      <c r="A8505">
        <f>HYPERLINK("https://www.ebi.ac.uk/ols/ontologies/uberon/terms?iri=http://purl.obolibrary.org/obo/UBERON_0010314","structure with developmental contribution from neural crest")</f>
        <v/>
      </c>
      <c r="B8505" t="inlineStr">
        <is>
          <t>&lt;http://purl.obolibrary.org/obo/UBERON_0010314&gt;</t>
        </is>
      </c>
      <c r="C8505" t="inlineStr">
        <is>
          <t>layer III</t>
        </is>
      </c>
      <c r="D8505" t="inlineStr">
        <is>
          <t>&lt;http://purl.obolibrary.org/obo/PBA_294021824&gt;</t>
        </is>
      </c>
    </row>
    <row r="8506">
      <c r="A8506">
        <f>HYPERLINK("https://www.ebi.ac.uk/ols/ontologies/uberon/terms?iri=http://purl.obolibrary.org/obo/UBERON_0010314","structure with developmental contribution from neural crest")</f>
        <v/>
      </c>
      <c r="B8506" t="inlineStr">
        <is>
          <t>&lt;http://purl.obolibrary.org/obo/UBERON_0010314&gt;</t>
        </is>
      </c>
      <c r="C8506" t="inlineStr">
        <is>
          <t>cortical plate (outer)</t>
        </is>
      </c>
      <c r="D8506" t="inlineStr">
        <is>
          <t>&lt;http://purl.obolibrary.org/obo/PBA_294021842&gt;</t>
        </is>
      </c>
    </row>
    <row r="8507">
      <c r="A8507">
        <f>HYPERLINK("https://www.ebi.ac.uk/ols/ontologies/uberon/terms?iri=http://purl.obolibrary.org/obo/UBERON_0010314","structure with developmental contribution from neural crest")</f>
        <v/>
      </c>
      <c r="B8507" t="inlineStr">
        <is>
          <t>&lt;http://purl.obolibrary.org/obo/UBERON_0010314&gt;</t>
        </is>
      </c>
      <c r="C8507" t="inlineStr">
        <is>
          <t>layer IV</t>
        </is>
      </c>
      <c r="D8507" t="inlineStr">
        <is>
          <t>&lt;http://purl.obolibrary.org/obo/PBA_294021852&gt;</t>
        </is>
      </c>
    </row>
    <row r="8508">
      <c r="A8508">
        <f>HYPERLINK("https://www.ebi.ac.uk/ols/ontologies/uberon/terms?iri=http://purl.obolibrary.org/obo/UBERON_0010314","structure with developmental contribution from neural crest")</f>
        <v/>
      </c>
      <c r="B8508" t="inlineStr">
        <is>
          <t>&lt;http://purl.obolibrary.org/obo/UBERON_0010314&gt;</t>
        </is>
      </c>
      <c r="C8508" t="inlineStr">
        <is>
          <t>layer V</t>
        </is>
      </c>
      <c r="D8508" t="inlineStr">
        <is>
          <t>&lt;http://purl.obolibrary.org/obo/PBA_294021878&gt;</t>
        </is>
      </c>
    </row>
    <row r="8509">
      <c r="A8509">
        <f>HYPERLINK("https://www.ebi.ac.uk/ols/ontologies/uberon/terms?iri=http://purl.obolibrary.org/obo/UBERON_0010314","structure with developmental contribution from neural crest")</f>
        <v/>
      </c>
      <c r="B8509" t="inlineStr">
        <is>
          <t>&lt;http://purl.obolibrary.org/obo/UBERON_0010314&gt;</t>
        </is>
      </c>
      <c r="C8509" t="inlineStr">
        <is>
          <t>layer VI</t>
        </is>
      </c>
      <c r="D8509" t="inlineStr">
        <is>
          <t>&lt;http://purl.obolibrary.org/obo/PBA_294021896&gt;</t>
        </is>
      </c>
    </row>
    <row r="8510">
      <c r="A8510">
        <f>HYPERLINK("https://www.ebi.ac.uk/ols/ontologies/uberon/terms?iri=http://purl.obolibrary.org/obo/UBERON_0010314","structure with developmental contribution from neural crest")</f>
        <v/>
      </c>
      <c r="B8510" t="inlineStr">
        <is>
          <t>&lt;http://purl.obolibrary.org/obo/UBERON_0010314&gt;</t>
        </is>
      </c>
      <c r="C8510" t="inlineStr">
        <is>
          <t>cortical plate</t>
        </is>
      </c>
      <c r="D8510" t="inlineStr">
        <is>
          <t>&lt;http://purl.obolibrary.org/obo/PBA_294021914&gt;</t>
        </is>
      </c>
    </row>
    <row r="8511">
      <c r="A8511">
        <f>HYPERLINK("https://www.ebi.ac.uk/ols/ontologies/uberon/terms?iri=http://purl.obolibrary.org/obo/UBERON_0010314","structure with developmental contribution from neural crest")</f>
        <v/>
      </c>
      <c r="B8511" t="inlineStr">
        <is>
          <t>&lt;http://purl.obolibrary.org/obo/UBERON_0010314&gt;</t>
        </is>
      </c>
      <c r="C8511" t="inlineStr">
        <is>
          <t>cortical plate (inner)</t>
        </is>
      </c>
      <c r="D8511" t="inlineStr">
        <is>
          <t>&lt;http://purl.obolibrary.org/obo/PBA_294021920&gt;</t>
        </is>
      </c>
    </row>
    <row r="8512">
      <c r="A8512">
        <f>HYPERLINK("https://www.ebi.ac.uk/ols/ontologies/uberon/terms?iri=http://purl.obolibrary.org/obo/UBERON_0010314","structure with developmental contribution from neural crest")</f>
        <v/>
      </c>
      <c r="B8512" t="inlineStr">
        <is>
          <t>&lt;http://purl.obolibrary.org/obo/UBERON_0010314&gt;</t>
        </is>
      </c>
      <c r="C8512" t="inlineStr">
        <is>
          <t>subplate</t>
        </is>
      </c>
      <c r="D8512" t="inlineStr">
        <is>
          <t>&lt;http://purl.obolibrary.org/obo/PBA_294021932&gt;</t>
        </is>
      </c>
    </row>
    <row r="8513">
      <c r="A8513">
        <f>HYPERLINK("https://www.ebi.ac.uk/ols/ontologies/uberon/terms?iri=http://purl.obolibrary.org/obo/UBERON_0010314","structure with developmental contribution from neural crest")</f>
        <v/>
      </c>
      <c r="B8513" t="inlineStr">
        <is>
          <t>&lt;http://purl.obolibrary.org/obo/UBERON_0010314&gt;</t>
        </is>
      </c>
      <c r="C8513" t="inlineStr">
        <is>
          <t>transitory migratory zone</t>
        </is>
      </c>
      <c r="D8513" t="inlineStr">
        <is>
          <t>&lt;http://purl.obolibrary.org/obo/PBA_294021954&gt;</t>
        </is>
      </c>
    </row>
    <row r="8514">
      <c r="A8514">
        <f>HYPERLINK("https://www.ebi.ac.uk/ols/ontologies/uberon/terms?iri=http://purl.obolibrary.org/obo/UBERON_0010314","structure with developmental contribution from neural crest")</f>
        <v/>
      </c>
      <c r="B8514" t="inlineStr">
        <is>
          <t>&lt;http://purl.obolibrary.org/obo/UBERON_0010314&gt;</t>
        </is>
      </c>
      <c r="C8514" t="inlineStr">
        <is>
          <t>outer fiber zone</t>
        </is>
      </c>
      <c r="D8514" t="inlineStr">
        <is>
          <t>&lt;http://purl.obolibrary.org/obo/PBA_294021960&gt;</t>
        </is>
      </c>
    </row>
    <row r="8515">
      <c r="A8515">
        <f>HYPERLINK("https://www.ebi.ac.uk/ols/ontologies/uberon/terms?iri=http://purl.obolibrary.org/obo/UBERON_0010314","structure with developmental contribution from neural crest")</f>
        <v/>
      </c>
      <c r="B8515" t="inlineStr">
        <is>
          <t>&lt;http://purl.obolibrary.org/obo/UBERON_0010314&gt;</t>
        </is>
      </c>
      <c r="C8515" t="inlineStr">
        <is>
          <t>subventricular zone</t>
        </is>
      </c>
      <c r="D8515" t="inlineStr">
        <is>
          <t>&lt;http://purl.obolibrary.org/obo/PBA_294021970&gt;</t>
        </is>
      </c>
    </row>
    <row r="8516">
      <c r="A8516">
        <f>HYPERLINK("https://www.ebi.ac.uk/ols/ontologies/uberon/terms?iri=http://purl.obolibrary.org/obo/UBERON_0010314","structure with developmental contribution from neural crest")</f>
        <v/>
      </c>
      <c r="B8516" t="inlineStr">
        <is>
          <t>&lt;http://purl.obolibrary.org/obo/UBERON_0010314&gt;</t>
        </is>
      </c>
      <c r="C8516" t="inlineStr">
        <is>
          <t>subventricular zone (outer)</t>
        </is>
      </c>
      <c r="D8516" t="inlineStr">
        <is>
          <t>&lt;http://purl.obolibrary.org/obo/PBA_294021980&gt;</t>
        </is>
      </c>
    </row>
    <row r="8517">
      <c r="A8517">
        <f>HYPERLINK("https://www.ebi.ac.uk/ols/ontologies/uberon/terms?iri=http://purl.obolibrary.org/obo/UBERON_0010314","structure with developmental contribution from neural crest")</f>
        <v/>
      </c>
      <c r="B8517" t="inlineStr">
        <is>
          <t>&lt;http://purl.obolibrary.org/obo/UBERON_0010314&gt;</t>
        </is>
      </c>
      <c r="C8517" t="inlineStr">
        <is>
          <t>inner fiber zone</t>
        </is>
      </c>
      <c r="D8517" t="inlineStr">
        <is>
          <t>&lt;http://purl.obolibrary.org/obo/PBA_294021990&gt;</t>
        </is>
      </c>
    </row>
    <row r="8518">
      <c r="A8518">
        <f>HYPERLINK("https://www.ebi.ac.uk/ols/ontologies/uberon/terms?iri=http://purl.obolibrary.org/obo/UBERON_0010314","structure with developmental contribution from neural crest")</f>
        <v/>
      </c>
      <c r="B8518" t="inlineStr">
        <is>
          <t>&lt;http://purl.obolibrary.org/obo/UBERON_0010314&gt;</t>
        </is>
      </c>
      <c r="C8518" t="inlineStr">
        <is>
          <t>subventricular zone (inner)</t>
        </is>
      </c>
      <c r="D8518" t="inlineStr">
        <is>
          <t>&lt;http://purl.obolibrary.org/obo/PBA_294022000&gt;</t>
        </is>
      </c>
    </row>
    <row r="8519">
      <c r="A8519">
        <f>HYPERLINK("https://www.ebi.ac.uk/ols/ontologies/uberon/terms?iri=http://purl.obolibrary.org/obo/UBERON_0010314","structure with developmental contribution from neural crest")</f>
        <v/>
      </c>
      <c r="B8519" t="inlineStr">
        <is>
          <t>&lt;http://purl.obolibrary.org/obo/UBERON_0010314&gt;</t>
        </is>
      </c>
      <c r="C8519" t="inlineStr">
        <is>
          <t>ventricular zone (outer)</t>
        </is>
      </c>
      <c r="D8519" t="inlineStr">
        <is>
          <t>&lt;http://purl.obolibrary.org/obo/PBA_294022010&gt;</t>
        </is>
      </c>
    </row>
    <row r="8520">
      <c r="A8520">
        <f>HYPERLINK("https://www.ebi.ac.uk/ols/ontologies/uberon/terms?iri=http://purl.obolibrary.org/obo/UBERON_0010314","structure with developmental contribution from neural crest")</f>
        <v/>
      </c>
      <c r="B8520" t="inlineStr">
        <is>
          <t>&lt;http://purl.obolibrary.org/obo/UBERON_0010314&gt;</t>
        </is>
      </c>
      <c r="C8520" t="inlineStr">
        <is>
          <t>ventricular zone (inner)</t>
        </is>
      </c>
      <c r="D8520" t="inlineStr">
        <is>
          <t>&lt;http://purl.obolibrary.org/obo/PBA_294022020&gt;</t>
        </is>
      </c>
    </row>
    <row r="8521">
      <c r="A8521">
        <f>HYPERLINK("https://www.ebi.ac.uk/ols/ontologies/uberon/terms?iri=http://purl.obolibrary.org/obo/UBERON_0010314","structure with developmental contribution from neural crest")</f>
        <v/>
      </c>
      <c r="B8521" t="inlineStr">
        <is>
          <t>&lt;http://purl.obolibrary.org/obo/UBERON_0010314&gt;</t>
        </is>
      </c>
      <c r="C8521" t="inlineStr">
        <is>
          <t>ventricular zone</t>
        </is>
      </c>
      <c r="D8521" t="inlineStr">
        <is>
          <t>&lt;http://purl.obolibrary.org/obo/PBA_294022030&gt;</t>
        </is>
      </c>
    </row>
    <row r="8522">
      <c r="A8522">
        <f>HYPERLINK("https://www.ebi.ac.uk/ols/ontologies/uberon/terms?iri=http://purl.obolibrary.org/obo/UBERON_0010314","structure with developmental contribution from neural crest")</f>
        <v/>
      </c>
      <c r="B8522" t="inlineStr">
        <is>
          <t>&lt;http://purl.obolibrary.org/obo/UBERON_0010314&gt;</t>
        </is>
      </c>
      <c r="C8522" t="inlineStr">
        <is>
          <t>white matter</t>
        </is>
      </c>
      <c r="D8522" t="inlineStr">
        <is>
          <t>&lt;http://purl.obolibrary.org/obo/PBA_294022044&gt;</t>
        </is>
      </c>
    </row>
    <row r="8523">
      <c r="A8523">
        <f>HYPERLINK("https://www.ebi.ac.uk/ols/ontologies/uberon/terms?iri=http://purl.obolibrary.org/obo/UBERON_0010314","structure with developmental contribution from neural crest")</f>
        <v/>
      </c>
      <c r="B8523" t="inlineStr">
        <is>
          <t>&lt;http://purl.obolibrary.org/obo/UBERON_0010314&gt;</t>
        </is>
      </c>
      <c r="C8523" t="inlineStr">
        <is>
          <t>medial frontal cortex (areas 24, 25 and 32)</t>
        </is>
      </c>
      <c r="D8523" t="inlineStr">
        <is>
          <t>&lt;http://purl.obolibrary.org/obo/PBA_4000&gt;</t>
        </is>
      </c>
    </row>
    <row r="8524">
      <c r="A8524">
        <f>HYPERLINK("https://www.ebi.ac.uk/ols/ontologies/uberon/terms?iri=http://purl.obolibrary.org/obo/UBERON_0010314","structure with developmental contribution from neural crest")</f>
        <v/>
      </c>
      <c r="B8524" t="inlineStr">
        <is>
          <t>&lt;http://purl.obolibrary.org/obo/UBERON_0010314&gt;</t>
        </is>
      </c>
      <c r="C8524" t="inlineStr">
        <is>
          <t>basal nuclei (basal ganglia)</t>
        </is>
      </c>
      <c r="D8524" t="inlineStr">
        <is>
          <t>&lt;http://purl.obolibrary.org/obo/PBA_4001&gt;</t>
        </is>
      </c>
    </row>
    <row r="8525">
      <c r="A8525">
        <f>HYPERLINK("https://www.ebi.ac.uk/ols/ontologies/uberon/terms?iri=http://purl.obolibrary.org/obo/UBERON_0010314","structure with developmental contribution from neural crest")</f>
        <v/>
      </c>
      <c r="B8525" t="inlineStr">
        <is>
          <t>&lt;http://purl.obolibrary.org/obo/UBERON_0010314&gt;</t>
        </is>
      </c>
      <c r="C8525" t="inlineStr">
        <is>
          <t>amygdaloid complex</t>
        </is>
      </c>
      <c r="D8525" t="inlineStr">
        <is>
          <t>&lt;http://purl.obolibrary.org/obo/PBA_4002&gt;</t>
        </is>
      </c>
    </row>
    <row r="8526">
      <c r="A8526">
        <f>HYPERLINK("https://www.ebi.ac.uk/ols/ontologies/uberon/terms?iri=http://purl.obolibrary.org/obo/UBERON_0010314","structure with developmental contribution from neural crest")</f>
        <v/>
      </c>
      <c r="B8526" t="inlineStr">
        <is>
          <t>&lt;http://purl.obolibrary.org/obo/UBERON_0010314&gt;</t>
        </is>
      </c>
      <c r="C8526" t="inlineStr">
        <is>
          <t>occipital cortex</t>
        </is>
      </c>
      <c r="D8526" t="inlineStr">
        <is>
          <t>&lt;http://purl.obolibrary.org/obo/PBA_4004&gt;</t>
        </is>
      </c>
    </row>
    <row r="8527">
      <c r="A8527">
        <f>HYPERLINK("https://www.ebi.ac.uk/ols/ontologies/uberon/terms?iri=http://purl.obolibrary.org/obo/UBERON_0010314","structure with developmental contribution from neural crest")</f>
        <v/>
      </c>
      <c r="B8527" t="inlineStr">
        <is>
          <t>&lt;http://purl.obolibrary.org/obo/UBERON_0010314&gt;</t>
        </is>
      </c>
      <c r="C8527" t="inlineStr">
        <is>
          <t>rostral cingulate cortex (areas 24 and 32)</t>
        </is>
      </c>
      <c r="D8527" t="inlineStr">
        <is>
          <t>&lt;http://purl.obolibrary.org/obo/PBA_9999&gt;</t>
        </is>
      </c>
    </row>
    <row r="8528">
      <c r="A8528">
        <f>HYPERLINK("https://www.ebi.ac.uk/ols/ontologies/uberon/terms?iri=http://purl.obolibrary.org/obo/UBERON_0006119","subbrachial nucleus")</f>
        <v/>
      </c>
      <c r="B8528" t="inlineStr">
        <is>
          <t>&lt;http://purl.obolibrary.org/obo/UBERON_0006119&gt;</t>
        </is>
      </c>
      <c r="C8528" t="inlineStr">
        <is>
          <t>subbrachial nucleus</t>
        </is>
      </c>
      <c r="D8528" t="inlineStr">
        <is>
          <t>&lt;http://purl.obolibrary.org/obo/DHBA_12290&gt;</t>
        </is>
      </c>
    </row>
    <row r="8529">
      <c r="A8529">
        <f>HYPERLINK("https://www.ebi.ac.uk/ols/ontologies/uberon/terms?iri=http://purl.obolibrary.org/obo/UBERON_0022250","subcallosal fasciculus")</f>
        <v/>
      </c>
      <c r="B8529" t="inlineStr">
        <is>
          <t>&lt;http://purl.obolibrary.org/obo/UBERON_0022250&gt;</t>
        </is>
      </c>
      <c r="C8529" t="inlineStr">
        <is>
          <t>superior occipitofrontal fasciculus</t>
        </is>
      </c>
      <c r="D8529" t="inlineStr">
        <is>
          <t>&lt;http://purl.obolibrary.org/obo/DHBA_12071&gt;</t>
        </is>
      </c>
    </row>
    <row r="8530">
      <c r="A8530">
        <f>HYPERLINK("https://www.ebi.ac.uk/ols/ontologies/uberon/terms?iri=http://purl.obolibrary.org/obo/UBERON_0022250","subcallosal fasciculus")</f>
        <v/>
      </c>
      <c r="B8530" t="inlineStr">
        <is>
          <t>&lt;http://purl.obolibrary.org/obo/UBERON_0022250&gt;</t>
        </is>
      </c>
      <c r="C8530" t="inlineStr">
        <is>
          <t>subcallosal fasciculus</t>
        </is>
      </c>
      <c r="D8530" t="inlineStr">
        <is>
          <t>&lt;http://purl.obolibrary.org/obo/HBA_265505338&gt;</t>
        </is>
      </c>
    </row>
    <row r="8531">
      <c r="A8531">
        <f>HYPERLINK("https://www.ebi.ac.uk/ols/ontologies/uberon/terms?iri=http://purl.obolibrary.org/obo/UBERON_0002139","subcommissural organ")</f>
        <v/>
      </c>
      <c r="B8531" t="inlineStr">
        <is>
          <t>&lt;http://purl.obolibrary.org/obo/UBERON_0002139&gt;</t>
        </is>
      </c>
      <c r="C8531" t="inlineStr">
        <is>
          <t>subcommissural organ</t>
        </is>
      </c>
      <c r="D8531" t="inlineStr">
        <is>
          <t>&lt;http://purl.obolibrary.org/obo/DHBA_12101&gt;</t>
        </is>
      </c>
    </row>
    <row r="8532">
      <c r="A8532">
        <f>HYPERLINK("https://www.ebi.ac.uk/ols/ontologies/uberon/terms?iri=http://purl.obolibrary.org/obo/UBERON_0002139","subcommissural organ")</f>
        <v/>
      </c>
      <c r="B8532" t="inlineStr">
        <is>
          <t>&lt;http://purl.obolibrary.org/obo/UBERON_0002139&gt;</t>
        </is>
      </c>
      <c r="C8532" t="inlineStr">
        <is>
          <t>subcommissural organ</t>
        </is>
      </c>
      <c r="D8532" t="inlineStr">
        <is>
          <t>&lt;http://purl.obolibrary.org/obo/DMBA_16514&gt;</t>
        </is>
      </c>
    </row>
    <row r="8533">
      <c r="A8533">
        <f>HYPERLINK("https://www.ebi.ac.uk/ols/ontologies/uberon/terms?iri=http://purl.obolibrary.org/obo/UBERON_0002139","subcommissural organ")</f>
        <v/>
      </c>
      <c r="B8533" t="inlineStr">
        <is>
          <t>&lt;http://purl.obolibrary.org/obo/UBERON_0002139&gt;</t>
        </is>
      </c>
      <c r="C8533" t="inlineStr">
        <is>
          <t>subcommissural organ</t>
        </is>
      </c>
      <c r="D8533" t="inlineStr">
        <is>
          <t>&lt;http://purl.obolibrary.org/obo/HBA_9489&gt;</t>
        </is>
      </c>
    </row>
    <row r="8534">
      <c r="A8534">
        <f>HYPERLINK("https://www.ebi.ac.uk/ols/ontologies/uberon/terms?iri=http://purl.obolibrary.org/obo/UBERON_0002700","subcuneiform nucleus")</f>
        <v/>
      </c>
      <c r="B8534" t="inlineStr">
        <is>
          <t>&lt;http://purl.obolibrary.org/obo/UBERON_0002700&gt;</t>
        </is>
      </c>
      <c r="C8534" t="inlineStr">
        <is>
          <t>subcuneiform nucleus</t>
        </is>
      </c>
      <c r="D8534" t="inlineStr">
        <is>
          <t>&lt;http://purl.obolibrary.org/obo/DHBA_12246&gt;</t>
        </is>
      </c>
    </row>
    <row r="8535">
      <c r="A8535">
        <f>HYPERLINK("https://www.ebi.ac.uk/ols/ontologies/uberon/terms?iri=http://purl.obolibrary.org/obo/UBERON_0002700","subcuneiform nucleus")</f>
        <v/>
      </c>
      <c r="B8535" t="inlineStr">
        <is>
          <t>&lt;http://purl.obolibrary.org/obo/UBERON_0002700&gt;</t>
        </is>
      </c>
      <c r="C8535" t="inlineStr">
        <is>
          <t>subcuneiform nucleus</t>
        </is>
      </c>
      <c r="D8535" t="inlineStr">
        <is>
          <t>&lt;http://purl.obolibrary.org/obo/DMBA_16787&gt;</t>
        </is>
      </c>
    </row>
    <row r="8536">
      <c r="A8536">
        <f>HYPERLINK("https://www.ebi.ac.uk/ols/ontologies/uberon/terms?iri=http://purl.obolibrary.org/obo/UBERON_0002700","subcuneiform nucleus")</f>
        <v/>
      </c>
      <c r="B8536" t="inlineStr">
        <is>
          <t>&lt;http://purl.obolibrary.org/obo/UBERON_0002700&gt;</t>
        </is>
      </c>
      <c r="C8536" t="inlineStr">
        <is>
          <t>subcuneiform nucleus, left</t>
        </is>
      </c>
      <c r="D8536" t="inlineStr">
        <is>
          <t>&lt;http://purl.obolibrary.org/obo/HBA_9022&gt;</t>
        </is>
      </c>
    </row>
    <row r="8537">
      <c r="A8537">
        <f>HYPERLINK("https://www.ebi.ac.uk/ols/ontologies/uberon/terms?iri=http://purl.obolibrary.org/obo/UBERON_0002219","subfornical organ")</f>
        <v/>
      </c>
      <c r="B8537" t="inlineStr">
        <is>
          <t>&lt;http://purl.obolibrary.org/obo/UBERON_0002219&gt;</t>
        </is>
      </c>
      <c r="C8537" t="inlineStr">
        <is>
          <t>subfornical organ</t>
        </is>
      </c>
      <c r="D8537" t="inlineStr">
        <is>
          <t>&lt;http://purl.obolibrary.org/obo/DHBA_12104&gt;</t>
        </is>
      </c>
    </row>
    <row r="8538">
      <c r="A8538">
        <f>HYPERLINK("https://www.ebi.ac.uk/ols/ontologies/uberon/terms?iri=http://purl.obolibrary.org/obo/UBERON_0002219","subfornical organ")</f>
        <v/>
      </c>
      <c r="B8538" t="inlineStr">
        <is>
          <t>&lt;http://purl.obolibrary.org/obo/UBERON_0002219&gt;</t>
        </is>
      </c>
      <c r="C8538" t="inlineStr">
        <is>
          <t>Subfornical organ</t>
        </is>
      </c>
      <c r="D8538" t="inlineStr">
        <is>
          <t>&lt;http://purl.obolibrary.org/obo/MBA_338&gt;</t>
        </is>
      </c>
    </row>
    <row r="8539">
      <c r="A8539">
        <f>HYPERLINK("https://www.ebi.ac.uk/ols/ontologies/uberon/terms?iri=http://purl.obolibrary.org/obo/UBERON_0002191","subiculum")</f>
        <v/>
      </c>
      <c r="B8539" t="inlineStr">
        <is>
          <t>&lt;http://purl.obolibrary.org/obo/UBERON_0002191&gt;</t>
        </is>
      </c>
      <c r="C8539" t="inlineStr">
        <is>
          <t>subicular cortex</t>
        </is>
      </c>
      <c r="D8539" t="inlineStr">
        <is>
          <t>&lt;http://purl.obolibrary.org/obo/DHBA_10301&gt;</t>
        </is>
      </c>
    </row>
    <row r="8540">
      <c r="A8540">
        <f>HYPERLINK("https://www.ebi.ac.uk/ols/ontologies/uberon/terms?iri=http://purl.obolibrary.org/obo/UBERON_0002191","subiculum")</f>
        <v/>
      </c>
      <c r="B8540" t="inlineStr">
        <is>
          <t>&lt;http://purl.obolibrary.org/obo/UBERON_0002191&gt;</t>
        </is>
      </c>
      <c r="C8540" t="inlineStr">
        <is>
          <t>subiculum</t>
        </is>
      </c>
      <c r="D8540" t="inlineStr">
        <is>
          <t>&lt;http://purl.obolibrary.org/obo/DHBA_10302&gt;</t>
        </is>
      </c>
    </row>
    <row r="8541">
      <c r="A8541">
        <f>HYPERLINK("https://www.ebi.ac.uk/ols/ontologies/uberon/terms?iri=http://purl.obolibrary.org/obo/UBERON_0002191","subiculum")</f>
        <v/>
      </c>
      <c r="B8541" t="inlineStr">
        <is>
          <t>&lt;http://purl.obolibrary.org/obo/UBERON_0002191&gt;</t>
        </is>
      </c>
      <c r="C8541" t="inlineStr">
        <is>
          <t>subiculum</t>
        </is>
      </c>
      <c r="D8541" t="inlineStr">
        <is>
          <t>&lt;http://purl.obolibrary.org/obo/DMBA_16163&gt;</t>
        </is>
      </c>
    </row>
    <row r="8542">
      <c r="A8542">
        <f>HYPERLINK("https://www.ebi.ac.uk/ols/ontologies/uberon/terms?iri=http://purl.obolibrary.org/obo/UBERON_0002191","subiculum")</f>
        <v/>
      </c>
      <c r="B8542" t="inlineStr">
        <is>
          <t>&lt;http://purl.obolibrary.org/obo/UBERON_0002191&gt;</t>
        </is>
      </c>
      <c r="C8542" t="inlineStr">
        <is>
          <t>subiculum</t>
        </is>
      </c>
      <c r="D8542" t="inlineStr">
        <is>
          <t>&lt;http://purl.obolibrary.org/obo/HBA_12896&gt;</t>
        </is>
      </c>
    </row>
    <row r="8543">
      <c r="A8543">
        <f>HYPERLINK("https://www.ebi.ac.uk/ols/ontologies/uberon/terms?iri=http://purl.obolibrary.org/obo/UBERON_0002191","subiculum")</f>
        <v/>
      </c>
      <c r="B8543" t="inlineStr">
        <is>
          <t>&lt;http://purl.obolibrary.org/obo/UBERON_0002191&gt;</t>
        </is>
      </c>
      <c r="C8543" t="inlineStr">
        <is>
          <t>Subiculum</t>
        </is>
      </c>
      <c r="D8543" t="inlineStr">
        <is>
          <t>&lt;http://purl.obolibrary.org/obo/MBA_502&gt;</t>
        </is>
      </c>
    </row>
    <row r="8544">
      <c r="A8544">
        <f>HYPERLINK("https://www.ebi.ac.uk/ols/ontologies/uberon/terms?iri=http://purl.obolibrary.org/obo/UBERON_0002191","subiculum")</f>
        <v/>
      </c>
      <c r="B8544" t="inlineStr">
        <is>
          <t>&lt;http://purl.obolibrary.org/obo/UBERON_0002191&gt;</t>
        </is>
      </c>
      <c r="C8544" t="inlineStr">
        <is>
          <t>subiculum</t>
        </is>
      </c>
      <c r="D8544" t="inlineStr">
        <is>
          <t>&lt;http://purl.obolibrary.org/obo/PBA_10054&gt;</t>
        </is>
      </c>
    </row>
    <row r="8545">
      <c r="A8545">
        <f>HYPERLINK("https://www.ebi.ac.uk/ols/ontologies/uberon/terms?iri=http://purl.obolibrary.org/obo/UBERON_0002191","subiculum")</f>
        <v/>
      </c>
      <c r="B8545" t="inlineStr">
        <is>
          <t>&lt;http://purl.obolibrary.org/obo/UBERON_0002191&gt;</t>
        </is>
      </c>
      <c r="C8545" t="inlineStr">
        <is>
          <t>subicular cortex</t>
        </is>
      </c>
      <c r="D8545" t="inlineStr">
        <is>
          <t>&lt;http://purl.obolibrary.org/obo/PBA_128012354&gt;</t>
        </is>
      </c>
    </row>
    <row r="8546">
      <c r="A8546">
        <f>HYPERLINK("https://www.ebi.ac.uk/ols/ontologies/uberon/terms?iri=http://purl.obolibrary.org/obo/UBERON_0002578","sublentiform nucleus")</f>
        <v/>
      </c>
      <c r="B8546" t="inlineStr">
        <is>
          <t>&lt;http://purl.obolibrary.org/obo/UBERON_0002578&gt;</t>
        </is>
      </c>
      <c r="C8546" t="inlineStr">
        <is>
          <t>sublentiform nucleus</t>
        </is>
      </c>
      <c r="D8546" t="inlineStr">
        <is>
          <t>&lt;http://purl.obolibrary.org/obo/HBA_9092&gt;</t>
        </is>
      </c>
    </row>
    <row r="8547">
      <c r="A8547">
        <f>HYPERLINK("https://www.ebi.ac.uk/ols/ontologies/uberon/terms?iri=http://purl.obolibrary.org/obo/UBERON_0002881","sublingual nucleus")</f>
        <v/>
      </c>
      <c r="B8547" t="inlineStr">
        <is>
          <t>&lt;http://purl.obolibrary.org/obo/UBERON_0002881&gt;</t>
        </is>
      </c>
      <c r="C8547" t="inlineStr">
        <is>
          <t>nucleus of Roller</t>
        </is>
      </c>
      <c r="D8547" t="inlineStr">
        <is>
          <t>&lt;http://purl.obolibrary.org/obo/DHBA_12654&gt;</t>
        </is>
      </c>
    </row>
    <row r="8548">
      <c r="A8548">
        <f>HYPERLINK("https://www.ebi.ac.uk/ols/ontologies/uberon/terms?iri=http://purl.obolibrary.org/obo/UBERON_0002881","sublingual nucleus")</f>
        <v/>
      </c>
      <c r="B8548" t="inlineStr">
        <is>
          <t>&lt;http://purl.obolibrary.org/obo/UBERON_0002881&gt;</t>
        </is>
      </c>
      <c r="C8548" t="inlineStr">
        <is>
          <t>nucleus of Roller</t>
        </is>
      </c>
      <c r="D8548" t="inlineStr">
        <is>
          <t>&lt;http://purl.obolibrary.org/obo/HBA_9627&gt;</t>
        </is>
      </c>
    </row>
    <row r="8549">
      <c r="A8549">
        <f>HYPERLINK("https://www.ebi.ac.uk/ols/ontologies/uberon/terms?iri=http://purl.obolibrary.org/obo/UBERON_0002881","sublingual nucleus")</f>
        <v/>
      </c>
      <c r="B8549" t="inlineStr">
        <is>
          <t>&lt;http://purl.obolibrary.org/obo/UBERON_0002881&gt;</t>
        </is>
      </c>
      <c r="C8549" t="inlineStr">
        <is>
          <t>Nucleus of Roller</t>
        </is>
      </c>
      <c r="D8549" t="inlineStr">
        <is>
          <t>&lt;http://purl.obolibrary.org/obo/MBA_177&gt;</t>
        </is>
      </c>
    </row>
    <row r="8550">
      <c r="A8550">
        <f>HYPERLINK("https://www.ebi.ac.uk/ols/ontologies/uberon/terms?iri=http://purl.obolibrary.org/obo/UBERON_0003031","submedial nucleus of thalamus")</f>
        <v/>
      </c>
      <c r="B8550" t="inlineStr">
        <is>
          <t>&lt;http://purl.obolibrary.org/obo/UBERON_0003031&gt;</t>
        </is>
      </c>
      <c r="C8550" t="inlineStr">
        <is>
          <t>submedius thalamic nucleus</t>
        </is>
      </c>
      <c r="D8550" t="inlineStr">
        <is>
          <t>&lt;http://purl.obolibrary.org/obo/DMBA_16426&gt;</t>
        </is>
      </c>
    </row>
    <row r="8551">
      <c r="A8551">
        <f>HYPERLINK("https://www.ebi.ac.uk/ols/ontologies/uberon/terms?iri=http://purl.obolibrary.org/obo/UBERON_0003031","submedial nucleus of thalamus")</f>
        <v/>
      </c>
      <c r="B8551" t="inlineStr">
        <is>
          <t>&lt;http://purl.obolibrary.org/obo/UBERON_0003031&gt;</t>
        </is>
      </c>
      <c r="C8551" t="inlineStr">
        <is>
          <t>submedial nucleus of the thalamus, left</t>
        </is>
      </c>
      <c r="D8551" t="inlineStr">
        <is>
          <t>&lt;http://purl.obolibrary.org/obo/HBA_4406&gt;</t>
        </is>
      </c>
    </row>
    <row r="8552">
      <c r="A8552">
        <f>HYPERLINK("https://www.ebi.ac.uk/ols/ontologies/uberon/terms?iri=http://purl.obolibrary.org/obo/UBERON_0003031","submedial nucleus of thalamus")</f>
        <v/>
      </c>
      <c r="B8552" t="inlineStr">
        <is>
          <t>&lt;http://purl.obolibrary.org/obo/UBERON_0003031&gt;</t>
        </is>
      </c>
      <c r="C8552" t="inlineStr">
        <is>
          <t>Submedial nucleus of the thalamus</t>
        </is>
      </c>
      <c r="D8552" t="inlineStr">
        <is>
          <t>&lt;http://purl.obolibrary.org/obo/MBA_366&gt;</t>
        </is>
      </c>
    </row>
    <row r="8553">
      <c r="A8553">
        <f>HYPERLINK("https://www.ebi.ac.uk/ols/ontologies/uberon/terms?iri=http://purl.obolibrary.org/obo/UBERON_0016641","subparafascicular nucleus")</f>
        <v/>
      </c>
      <c r="B8553" t="inlineStr">
        <is>
          <t>&lt;http://purl.obolibrary.org/obo/UBERON_0016641&gt;</t>
        </is>
      </c>
      <c r="C8553" t="inlineStr">
        <is>
          <t>subparafascicular nucleus of thalamus</t>
        </is>
      </c>
      <c r="D8553" t="inlineStr">
        <is>
          <t>&lt;http://purl.obolibrary.org/obo/DHBA_13054&gt;</t>
        </is>
      </c>
    </row>
    <row r="8554">
      <c r="A8554">
        <f>HYPERLINK("https://www.ebi.ac.uk/ols/ontologies/uberon/terms?iri=http://purl.obolibrary.org/obo/UBERON_0016641","subparafascicular nucleus")</f>
        <v/>
      </c>
      <c r="B8554" t="inlineStr">
        <is>
          <t>&lt;http://purl.obolibrary.org/obo/UBERON_0016641&gt;</t>
        </is>
      </c>
      <c r="C8554" t="inlineStr">
        <is>
          <t>Subparafascicular nucleus</t>
        </is>
      </c>
      <c r="D8554" t="inlineStr">
        <is>
          <t>&lt;http://purl.obolibrary.org/obo/MBA_406&gt;</t>
        </is>
      </c>
    </row>
    <row r="8555">
      <c r="A8555">
        <f>HYPERLINK("https://www.ebi.ac.uk/ols/ontologies/uberon/terms?iri=http://purl.obolibrary.org/obo/UBERON_0007626","subparaventricular zone")</f>
        <v/>
      </c>
      <c r="B8555" t="inlineStr">
        <is>
          <t>&lt;http://purl.obolibrary.org/obo/UBERON_0007626&gt;</t>
        </is>
      </c>
      <c r="C8555" t="inlineStr">
        <is>
          <t>subparaventricular zone</t>
        </is>
      </c>
      <c r="D8555" t="inlineStr">
        <is>
          <t>&lt;http://purl.obolibrary.org/obo/DHBA_266441555&gt;</t>
        </is>
      </c>
    </row>
    <row r="8556">
      <c r="A8556">
        <f>HYPERLINK("https://www.ebi.ac.uk/ols/ontologies/uberon/terms?iri=http://purl.obolibrary.org/obo/UBERON_0007626","subparaventricular zone")</f>
        <v/>
      </c>
      <c r="B8556" t="inlineStr">
        <is>
          <t>&lt;http://purl.obolibrary.org/obo/UBERON_0007626&gt;</t>
        </is>
      </c>
      <c r="C8556" t="inlineStr">
        <is>
          <t>subparaventricular zone, left</t>
        </is>
      </c>
      <c r="D8556" t="inlineStr">
        <is>
          <t>&lt;http://purl.obolibrary.org/obo/HBA_4574&gt;</t>
        </is>
      </c>
    </row>
    <row r="8557">
      <c r="A8557">
        <f>HYPERLINK("https://www.ebi.ac.uk/ols/ontologies/uberon/terms?iri=http://purl.obolibrary.org/obo/UBERON_0007626","subparaventricular zone")</f>
        <v/>
      </c>
      <c r="B8557" t="inlineStr">
        <is>
          <t>&lt;http://purl.obolibrary.org/obo/UBERON_0007626&gt;</t>
        </is>
      </c>
      <c r="C8557" t="inlineStr">
        <is>
          <t>Subparaventricular zone</t>
        </is>
      </c>
      <c r="D8557" t="inlineStr">
        <is>
          <t>&lt;http://purl.obolibrary.org/obo/MBA_347&gt;</t>
        </is>
      </c>
    </row>
    <row r="8558">
      <c r="A8558">
        <f>HYPERLINK("https://www.ebi.ac.uk/ols/ontologies/uberon/terms?iri=http://purl.obolibrary.org/obo/UBERON_0002908","subparietal sulcus")</f>
        <v/>
      </c>
      <c r="B8558" t="inlineStr">
        <is>
          <t>&lt;http://purl.obolibrary.org/obo/UBERON_0002908&gt;</t>
        </is>
      </c>
      <c r="C8558" t="inlineStr">
        <is>
          <t>subparietal sulcus</t>
        </is>
      </c>
      <c r="D8558" t="inlineStr">
        <is>
          <t>&lt;http://purl.obolibrary.org/obo/HBA_9376&gt;</t>
        </is>
      </c>
    </row>
    <row r="8559">
      <c r="A8559">
        <f>HYPERLINK("https://www.ebi.ac.uk/ols/ontologies/uberon/terms?iri=http://purl.obolibrary.org/obo/UBERON_0003017","substantia innominata")</f>
        <v/>
      </c>
      <c r="B8559" t="inlineStr">
        <is>
          <t>&lt;http://purl.obolibrary.org/obo/UBERON_0003017&gt;</t>
        </is>
      </c>
      <c r="C8559" t="inlineStr">
        <is>
          <t>substantia innominata</t>
        </is>
      </c>
      <c r="D8559" t="inlineStr">
        <is>
          <t>&lt;http://purl.obolibrary.org/obo/DHBA_13034&gt;</t>
        </is>
      </c>
    </row>
    <row r="8560">
      <c r="A8560">
        <f>HYPERLINK("https://www.ebi.ac.uk/ols/ontologies/uberon/terms?iri=http://purl.obolibrary.org/obo/UBERON_0003017","substantia innominata")</f>
        <v/>
      </c>
      <c r="B8560" t="inlineStr">
        <is>
          <t>&lt;http://purl.obolibrary.org/obo/UBERON_0003017&gt;</t>
        </is>
      </c>
      <c r="C8560" t="inlineStr">
        <is>
          <t>substantia innominata</t>
        </is>
      </c>
      <c r="D8560" t="inlineStr">
        <is>
          <t>&lt;http://purl.obolibrary.org/obo/HBA_13003&gt;</t>
        </is>
      </c>
    </row>
    <row r="8561">
      <c r="A8561">
        <f>HYPERLINK("https://www.ebi.ac.uk/ols/ontologies/uberon/terms?iri=http://purl.obolibrary.org/obo/UBERON_0003017","substantia innominata")</f>
        <v/>
      </c>
      <c r="B8561" t="inlineStr">
        <is>
          <t>&lt;http://purl.obolibrary.org/obo/UBERON_0003017&gt;</t>
        </is>
      </c>
      <c r="C8561" t="inlineStr">
        <is>
          <t>Substantia innominata</t>
        </is>
      </c>
      <c r="D8561" t="inlineStr">
        <is>
          <t>&lt;http://purl.obolibrary.org/obo/MBA_342&gt;</t>
        </is>
      </c>
    </row>
    <row r="8562">
      <c r="A8562">
        <f>HYPERLINK("https://www.ebi.ac.uk/ols/ontologies/uberon/terms?iri=http://purl.obolibrary.org/obo/UBERON_0002038","substantia nigra")</f>
        <v/>
      </c>
      <c r="B8562" t="inlineStr">
        <is>
          <t>&lt;http://purl.obolibrary.org/obo/UBERON_0002038&gt;</t>
        </is>
      </c>
      <c r="C8562" t="inlineStr">
        <is>
          <t>substantia nigra</t>
        </is>
      </c>
      <c r="D8562" t="inlineStr">
        <is>
          <t>&lt;http://purl.obolibrary.org/obo/DHBA_12251&gt;</t>
        </is>
      </c>
    </row>
    <row r="8563">
      <c r="A8563">
        <f>HYPERLINK("https://www.ebi.ac.uk/ols/ontologies/uberon/terms?iri=http://purl.obolibrary.org/obo/UBERON_0002038","substantia nigra")</f>
        <v/>
      </c>
      <c r="B8563" t="inlineStr">
        <is>
          <t>&lt;http://purl.obolibrary.org/obo/UBERON_0002038&gt;</t>
        </is>
      </c>
      <c r="C8563" t="inlineStr">
        <is>
          <t>substantia nigra</t>
        </is>
      </c>
      <c r="D8563" t="inlineStr">
        <is>
          <t>&lt;http://purl.obolibrary.org/obo/HBA_9072&gt;</t>
        </is>
      </c>
    </row>
    <row r="8564">
      <c r="A8564">
        <f>HYPERLINK("https://www.ebi.ac.uk/ols/ontologies/uberon/terms?iri=http://purl.obolibrary.org/obo/UBERON_0001965","substantia nigra pars compacta")</f>
        <v/>
      </c>
      <c r="B8564" t="inlineStr">
        <is>
          <t>&lt;http://purl.obolibrary.org/obo/UBERON_0001965&gt;</t>
        </is>
      </c>
      <c r="C8564" t="inlineStr">
        <is>
          <t>substantia nigra, compact part</t>
        </is>
      </c>
      <c r="D8564" t="inlineStr">
        <is>
          <t>&lt;http://purl.obolibrary.org/obo/DHBA_12252&gt;</t>
        </is>
      </c>
    </row>
    <row r="8565">
      <c r="A8565">
        <f>HYPERLINK("https://www.ebi.ac.uk/ols/ontologies/uberon/terms?iri=http://purl.obolibrary.org/obo/UBERON_0001965","substantia nigra pars compacta")</f>
        <v/>
      </c>
      <c r="B8565" t="inlineStr">
        <is>
          <t>&lt;http://purl.obolibrary.org/obo/UBERON_0001965&gt;</t>
        </is>
      </c>
      <c r="C8565" t="inlineStr">
        <is>
          <t>substantia nigra, pars compacta, left</t>
        </is>
      </c>
      <c r="D8565" t="inlineStr">
        <is>
          <t>&lt;http://purl.obolibrary.org/obo/HBA_9074&gt;</t>
        </is>
      </c>
    </row>
    <row r="8566">
      <c r="A8566">
        <f>HYPERLINK("https://www.ebi.ac.uk/ols/ontologies/uberon/terms?iri=http://purl.obolibrary.org/obo/UBERON_0001965","substantia nigra pars compacta")</f>
        <v/>
      </c>
      <c r="B8566" t="inlineStr">
        <is>
          <t>&lt;http://purl.obolibrary.org/obo/UBERON_0001965&gt;</t>
        </is>
      </c>
      <c r="C8566" t="inlineStr">
        <is>
          <t>Substantia nigra, compact part</t>
        </is>
      </c>
      <c r="D8566" t="inlineStr">
        <is>
          <t>&lt;http://purl.obolibrary.org/obo/MBA_374&gt;</t>
        </is>
      </c>
    </row>
    <row r="8567">
      <c r="A8567">
        <f>HYPERLINK("https://www.ebi.ac.uk/ols/ontologies/uberon/terms?iri=http://purl.obolibrary.org/obo/UBERON_0002995","substantia nigra pars lateralis")</f>
        <v/>
      </c>
      <c r="B8567" t="inlineStr">
        <is>
          <t>&lt;http://purl.obolibrary.org/obo/UBERON_0002995&gt;</t>
        </is>
      </c>
      <c r="C8567" t="inlineStr">
        <is>
          <t>substantia nigra, lateral part</t>
        </is>
      </c>
      <c r="D8567" t="inlineStr">
        <is>
          <t>&lt;http://purl.obolibrary.org/obo/DHBA_12257&gt;</t>
        </is>
      </c>
    </row>
    <row r="8568">
      <c r="A8568">
        <f>HYPERLINK("https://www.ebi.ac.uk/ols/ontologies/uberon/terms?iri=http://purl.obolibrary.org/obo/UBERON_0002995","substantia nigra pars lateralis")</f>
        <v/>
      </c>
      <c r="B8568" t="inlineStr">
        <is>
          <t>&lt;http://purl.obolibrary.org/obo/UBERON_0002995&gt;</t>
        </is>
      </c>
      <c r="C8568" t="inlineStr">
        <is>
          <t>Substantia nigra, lateral part</t>
        </is>
      </c>
      <c r="D8568" t="inlineStr">
        <is>
          <t>&lt;http://purl.obolibrary.org/obo/MBA_615&gt;</t>
        </is>
      </c>
    </row>
    <row r="8569">
      <c r="A8569">
        <f>HYPERLINK("https://www.ebi.ac.uk/ols/ontologies/uberon/terms?iri=http://purl.obolibrary.org/obo/UBERON_0001966","substantia nigra pars reticulata")</f>
        <v/>
      </c>
      <c r="B8569" t="inlineStr">
        <is>
          <t>&lt;http://purl.obolibrary.org/obo/UBERON_0001966&gt;</t>
        </is>
      </c>
      <c r="C8569" t="inlineStr">
        <is>
          <t>substantia nigra, reticular part</t>
        </is>
      </c>
      <c r="D8569" t="inlineStr">
        <is>
          <t>&lt;http://purl.obolibrary.org/obo/DHBA_12259&gt;</t>
        </is>
      </c>
    </row>
    <row r="8570">
      <c r="A8570">
        <f>HYPERLINK("https://www.ebi.ac.uk/ols/ontologies/uberon/terms?iri=http://purl.obolibrary.org/obo/UBERON_0001966","substantia nigra pars reticulata")</f>
        <v/>
      </c>
      <c r="B8570" t="inlineStr">
        <is>
          <t>&lt;http://purl.obolibrary.org/obo/UBERON_0001966&gt;</t>
        </is>
      </c>
      <c r="C8570" t="inlineStr">
        <is>
          <t>substantia nigra, pars reticulata, left</t>
        </is>
      </c>
      <c r="D8570" t="inlineStr">
        <is>
          <t>&lt;http://purl.obolibrary.org/obo/HBA_9075&gt;</t>
        </is>
      </c>
    </row>
    <row r="8571">
      <c r="A8571">
        <f>HYPERLINK("https://www.ebi.ac.uk/ols/ontologies/uberon/terms?iri=http://purl.obolibrary.org/obo/UBERON_0001966","substantia nigra pars reticulata")</f>
        <v/>
      </c>
      <c r="B8571" t="inlineStr">
        <is>
          <t>&lt;http://purl.obolibrary.org/obo/UBERON_0001966&gt;</t>
        </is>
      </c>
      <c r="C8571" t="inlineStr">
        <is>
          <t>Substantia nigra, reticular part</t>
        </is>
      </c>
      <c r="D8571" t="inlineStr">
        <is>
          <t>&lt;http://purl.obolibrary.org/obo/MBA_381&gt;</t>
        </is>
      </c>
    </row>
    <row r="8572">
      <c r="A8572">
        <f>HYPERLINK("https://www.ebi.ac.uk/ols/ontologies/uberon/terms?iri=http://purl.obolibrary.org/obo/UBERON_0022256","subthalamic fasciculus")</f>
        <v/>
      </c>
      <c r="B8572" t="inlineStr">
        <is>
          <t>&lt;http://purl.obolibrary.org/obo/UBERON_0022256&gt;</t>
        </is>
      </c>
      <c r="C8572" t="inlineStr">
        <is>
          <t>subthalamic fasciculus</t>
        </is>
      </c>
      <c r="D8572" t="inlineStr">
        <is>
          <t>&lt;http://purl.obolibrary.org/obo/DHBA_12089&gt;</t>
        </is>
      </c>
    </row>
    <row r="8573">
      <c r="A8573">
        <f>HYPERLINK("https://www.ebi.ac.uk/ols/ontologies/uberon/terms?iri=http://purl.obolibrary.org/obo/UBERON_0022256","subthalamic fasciculus")</f>
        <v/>
      </c>
      <c r="B8573" t="inlineStr">
        <is>
          <t>&lt;http://purl.obolibrary.org/obo/UBERON_0022256&gt;</t>
        </is>
      </c>
      <c r="C8573" t="inlineStr">
        <is>
          <t>subthalamic fasciculus</t>
        </is>
      </c>
      <c r="D8573" t="inlineStr">
        <is>
          <t>&lt;http://purl.obolibrary.org/obo/HBA_265505350&gt;</t>
        </is>
      </c>
    </row>
    <row r="8574">
      <c r="A8574">
        <f>HYPERLINK("https://www.ebi.ac.uk/ols/ontologies/uberon/terms?iri=http://purl.obolibrary.org/obo/UBERON_0022256","subthalamic fasciculus")</f>
        <v/>
      </c>
      <c r="B8574" t="inlineStr">
        <is>
          <t>&lt;http://purl.obolibrary.org/obo/UBERON_0022256&gt;</t>
        </is>
      </c>
      <c r="C8574" t="inlineStr">
        <is>
          <t>subthalamic fascicle</t>
        </is>
      </c>
      <c r="D8574" t="inlineStr">
        <is>
          <t>&lt;http://purl.obolibrary.org/obo/MBA_317&gt;</t>
        </is>
      </c>
    </row>
    <row r="8575">
      <c r="A8575">
        <f>HYPERLINK("https://www.ebi.ac.uk/ols/ontologies/uberon/terms?iri=http://purl.obolibrary.org/obo/UBERON_0001906","subthalamic nucleus")</f>
        <v/>
      </c>
      <c r="B8575" t="inlineStr">
        <is>
          <t>&lt;http://purl.obolibrary.org/obo/UBERON_0001906&gt;</t>
        </is>
      </c>
      <c r="C8575" t="inlineStr">
        <is>
          <t>subthalamic nucleus</t>
        </is>
      </c>
      <c r="D8575" t="inlineStr">
        <is>
          <t>&lt;http://purl.obolibrary.org/obo/DHBA_10466&gt;</t>
        </is>
      </c>
    </row>
    <row r="8576">
      <c r="A8576">
        <f>HYPERLINK("https://www.ebi.ac.uk/ols/ontologies/uberon/terms?iri=http://purl.obolibrary.org/obo/UBERON_0001906","subthalamic nucleus")</f>
        <v/>
      </c>
      <c r="B8576" t="inlineStr">
        <is>
          <t>&lt;http://purl.obolibrary.org/obo/UBERON_0001906&gt;</t>
        </is>
      </c>
      <c r="C8576" t="inlineStr">
        <is>
          <t>subthalamic nucleus, left</t>
        </is>
      </c>
      <c r="D8576" t="inlineStr">
        <is>
          <t>&lt;http://purl.obolibrary.org/obo/HBA_4518&gt;</t>
        </is>
      </c>
    </row>
    <row r="8577">
      <c r="A8577">
        <f>HYPERLINK("https://www.ebi.ac.uk/ols/ontologies/uberon/terms?iri=http://purl.obolibrary.org/obo/UBERON_0001906","subthalamic nucleus")</f>
        <v/>
      </c>
      <c r="B8577" t="inlineStr">
        <is>
          <t>&lt;http://purl.obolibrary.org/obo/UBERON_0001906&gt;</t>
        </is>
      </c>
      <c r="C8577" t="inlineStr">
        <is>
          <t>Subthalamic nucleus</t>
        </is>
      </c>
      <c r="D8577" t="inlineStr">
        <is>
          <t>&lt;http://purl.obolibrary.org/obo/MBA_470&gt;</t>
        </is>
      </c>
    </row>
    <row r="8578">
      <c r="A8578">
        <f>HYPERLINK("https://www.ebi.ac.uk/ols/ontologies/uberon/terms?iri=http://purl.obolibrary.org/obo/UBERON_0009573","sulcus limitans of fourth ventricle")</f>
        <v/>
      </c>
      <c r="B8578" t="inlineStr">
        <is>
          <t>&lt;http://purl.obolibrary.org/obo/UBERON_0009573&gt;</t>
        </is>
      </c>
      <c r="C8578" t="inlineStr">
        <is>
          <t>sulcus limitans</t>
        </is>
      </c>
      <c r="D8578" t="inlineStr">
        <is>
          <t>&lt;http://purl.obolibrary.org/obo/DHBA_12823&gt;</t>
        </is>
      </c>
    </row>
    <row r="8579">
      <c r="A8579">
        <f>HYPERLINK("https://www.ebi.ac.uk/ols/ontologies/uberon/terms?iri=http://purl.obolibrary.org/obo/UBERON_0013118","sulcus of brain")</f>
        <v/>
      </c>
      <c r="B8579" t="inlineStr">
        <is>
          <t>&lt;http://purl.obolibrary.org/obo/UBERON_0013118&gt;</t>
        </is>
      </c>
      <c r="C8579" t="inlineStr">
        <is>
          <t>cerebral sulci</t>
        </is>
      </c>
      <c r="D8579" t="inlineStr">
        <is>
          <t>&lt;http://purl.obolibrary.org/obo/DHBA_10610&gt;</t>
        </is>
      </c>
    </row>
    <row r="8580">
      <c r="A8580">
        <f>HYPERLINK("https://www.ebi.ac.uk/ols/ontologies/uberon/terms?iri=http://purl.obolibrary.org/obo/UBERON_0013118","sulcus of brain")</f>
        <v/>
      </c>
      <c r="B8580" t="inlineStr">
        <is>
          <t>&lt;http://purl.obolibrary.org/obo/UBERON_0013118&gt;</t>
        </is>
      </c>
      <c r="C8580" t="inlineStr">
        <is>
          <t>sulci &amp; spaces</t>
        </is>
      </c>
      <c r="D8580" t="inlineStr">
        <is>
          <t>&lt;http://purl.obolibrary.org/obo/HBA_9352&gt;</t>
        </is>
      </c>
    </row>
    <row r="8581">
      <c r="A8581">
        <f>HYPERLINK("https://www.ebi.ac.uk/ols/ontologies/uberon/terms?iri=http://purl.obolibrary.org/obo/UBERON_0034674","sulcus of limbic lobe")</f>
        <v/>
      </c>
      <c r="B8581" t="inlineStr">
        <is>
          <t>&lt;http://purl.obolibrary.org/obo/UBERON_0034674&gt;</t>
        </is>
      </c>
      <c r="C8581" t="inlineStr">
        <is>
          <t>limbic lobe sulci</t>
        </is>
      </c>
      <c r="D8581" t="inlineStr">
        <is>
          <t>&lt;http://purl.obolibrary.org/obo/HBA_9393&gt;</t>
        </is>
      </c>
    </row>
    <row r="8582">
      <c r="A8582">
        <f>HYPERLINK("https://www.ebi.ac.uk/ols/ontologies/uberon/terms?iri=http://purl.obolibrary.org/obo/UBERON_0035927","sulcus of parietal lobe")</f>
        <v/>
      </c>
      <c r="B8582" t="inlineStr">
        <is>
          <t>&lt;http://purl.obolibrary.org/obo/UBERON_0035927&gt;</t>
        </is>
      </c>
      <c r="C8582" t="inlineStr">
        <is>
          <t>parietal lobe sulci</t>
        </is>
      </c>
      <c r="D8582" t="inlineStr">
        <is>
          <t>&lt;http://purl.obolibrary.org/obo/HBA_9370&gt;</t>
        </is>
      </c>
    </row>
    <row r="8583">
      <c r="A8583">
        <f>HYPERLINK("https://www.ebi.ac.uk/ols/ontologies/uberon/terms?iri=http://purl.obolibrary.org/obo/UBERON_0006791","superficial layer of superior colliculus")</f>
        <v/>
      </c>
      <c r="B8583" t="inlineStr">
        <is>
          <t>&lt;http://purl.obolibrary.org/obo/UBERON_0006791&gt;</t>
        </is>
      </c>
      <c r="C8583" t="inlineStr">
        <is>
          <t>superficial layer of superior colliculus</t>
        </is>
      </c>
      <c r="D8583" t="inlineStr">
        <is>
          <t>&lt;http://purl.obolibrary.org/obo/DHBA_12293&gt;</t>
        </is>
      </c>
    </row>
    <row r="8584">
      <c r="A8584">
        <f>HYPERLINK("https://www.ebi.ac.uk/ols/ontologies/uberon/terms?iri=http://purl.obolibrary.org/obo/UBERON_0006779","superficial white layer of superior colliculus")</f>
        <v/>
      </c>
      <c r="B8584" t="inlineStr">
        <is>
          <t>&lt;http://purl.obolibrary.org/obo/UBERON_0006779&gt;</t>
        </is>
      </c>
      <c r="C8584" t="inlineStr">
        <is>
          <t>superficial white layer of superior colliculus</t>
        </is>
      </c>
      <c r="D8584" t="inlineStr">
        <is>
          <t>&lt;http://purl.obolibrary.org/obo/DHBA_12296&gt;</t>
        </is>
      </c>
    </row>
    <row r="8585">
      <c r="A8585">
        <f>HYPERLINK("https://www.ebi.ac.uk/ols/ontologies/uberon/terms?iri=http://purl.obolibrary.org/obo/UBERON_0006779","superficial white layer of superior colliculus")</f>
        <v/>
      </c>
      <c r="B8585" t="inlineStr">
        <is>
          <t>&lt;http://purl.obolibrary.org/obo/UBERON_0006779&gt;</t>
        </is>
      </c>
      <c r="C8585" t="inlineStr">
        <is>
          <t>superficial white layer of the superior colliculus, left</t>
        </is>
      </c>
      <c r="D8585" t="inlineStr">
        <is>
          <t>&lt;http://purl.obolibrary.org/obo/HBA_9122&gt;</t>
        </is>
      </c>
    </row>
    <row r="8586">
      <c r="A8586">
        <f>HYPERLINK("https://www.ebi.ac.uk/ols/ontologies/uberon/terms?iri=http://purl.obolibrary.org/obo/UBERON_0006779","superficial white layer of superior colliculus")</f>
        <v/>
      </c>
      <c r="B8586" t="inlineStr">
        <is>
          <t>&lt;http://purl.obolibrary.org/obo/UBERON_0006779&gt;</t>
        </is>
      </c>
      <c r="C8586" t="inlineStr">
        <is>
          <t>Superior colliculus, optic layer</t>
        </is>
      </c>
      <c r="D8586" t="inlineStr">
        <is>
          <t>&lt;http://purl.obolibrary.org/obo/MBA_851&gt;</t>
        </is>
      </c>
    </row>
    <row r="8587">
      <c r="A8587">
        <f>HYPERLINK("https://www.ebi.ac.uk/ols/ontologies/uberon/terms?iri=http://purl.obolibrary.org/obo/UBERON_0002150","superior cerebellar peduncle")</f>
        <v/>
      </c>
      <c r="B8587" t="inlineStr">
        <is>
          <t>&lt;http://purl.obolibrary.org/obo/UBERON_0002150&gt;</t>
        </is>
      </c>
      <c r="C8587" t="inlineStr">
        <is>
          <t>superior cerebellar peduncle (brachium conjunctivum)</t>
        </is>
      </c>
      <c r="D8587" t="inlineStr">
        <is>
          <t>&lt;http://purl.obolibrary.org/obo/DHBA_12354&gt;</t>
        </is>
      </c>
    </row>
    <row r="8588">
      <c r="A8588">
        <f>HYPERLINK("https://www.ebi.ac.uk/ols/ontologies/uberon/terms?iri=http://purl.obolibrary.org/obo/UBERON_0002150","superior cerebellar peduncle")</f>
        <v/>
      </c>
      <c r="B8588" t="inlineStr">
        <is>
          <t>&lt;http://purl.obolibrary.org/obo/UBERON_0002150&gt;</t>
        </is>
      </c>
      <c r="C8588" t="inlineStr">
        <is>
          <t>superior cerebellar peduncle</t>
        </is>
      </c>
      <c r="D8588" t="inlineStr">
        <is>
          <t>&lt;http://purl.obolibrary.org/obo/DMBA_17793&gt;</t>
        </is>
      </c>
    </row>
    <row r="8589">
      <c r="A8589">
        <f>HYPERLINK("https://www.ebi.ac.uk/ols/ontologies/uberon/terms?iri=http://purl.obolibrary.org/obo/UBERON_0002150","superior cerebellar peduncle")</f>
        <v/>
      </c>
      <c r="B8589" t="inlineStr">
        <is>
          <t>&lt;http://purl.obolibrary.org/obo/UBERON_0002150&gt;</t>
        </is>
      </c>
      <c r="C8589" t="inlineStr">
        <is>
          <t>superior cerebellar peduncle, Right</t>
        </is>
      </c>
      <c r="D8589" t="inlineStr">
        <is>
          <t>&lt;http://purl.obolibrary.org/obo/HBA_9297&gt;</t>
        </is>
      </c>
    </row>
    <row r="8590">
      <c r="A8590">
        <f>HYPERLINK("https://www.ebi.ac.uk/ols/ontologies/uberon/terms?iri=http://purl.obolibrary.org/obo/UBERON_0002150","superior cerebellar peduncle")</f>
        <v/>
      </c>
      <c r="B8590" t="inlineStr">
        <is>
          <t>&lt;http://purl.obolibrary.org/obo/UBERON_0002150&gt;</t>
        </is>
      </c>
      <c r="C8590" t="inlineStr">
        <is>
          <t>superior cerebelar peduncles</t>
        </is>
      </c>
      <c r="D8590" t="inlineStr">
        <is>
          <t>&lt;http://purl.obolibrary.org/obo/MBA_326&gt;</t>
        </is>
      </c>
    </row>
    <row r="8591">
      <c r="A8591">
        <f>HYPERLINK("https://www.ebi.ac.uk/ols/ontologies/uberon/terms?iri=http://purl.obolibrary.org/obo/UBERON_0001945","superior colliculus")</f>
        <v/>
      </c>
      <c r="B8591" t="inlineStr">
        <is>
          <t>&lt;http://purl.obolibrary.org/obo/UBERON_0001945&gt;</t>
        </is>
      </c>
      <c r="C8591" t="inlineStr">
        <is>
          <t>superior colliculus</t>
        </is>
      </c>
      <c r="D8591" t="inlineStr">
        <is>
          <t>&lt;http://purl.obolibrary.org/obo/DHBA_12292&gt;</t>
        </is>
      </c>
    </row>
    <row r="8592">
      <c r="A8592">
        <f>HYPERLINK("https://www.ebi.ac.uk/ols/ontologies/uberon/terms?iri=http://purl.obolibrary.org/obo/UBERON_0001945","superior colliculus")</f>
        <v/>
      </c>
      <c r="B8592" t="inlineStr">
        <is>
          <t>&lt;http://purl.obolibrary.org/obo/UBERON_0001945&gt;</t>
        </is>
      </c>
      <c r="C8592" t="inlineStr">
        <is>
          <t>colliculus superior</t>
        </is>
      </c>
      <c r="D8592" t="inlineStr">
        <is>
          <t>&lt;http://purl.obolibrary.org/obo/DMBA_16678&gt;</t>
        </is>
      </c>
    </row>
    <row r="8593">
      <c r="A8593">
        <f>HYPERLINK("https://www.ebi.ac.uk/ols/ontologies/uberon/terms?iri=http://purl.obolibrary.org/obo/UBERON_0001945","superior colliculus")</f>
        <v/>
      </c>
      <c r="B8593" t="inlineStr">
        <is>
          <t>&lt;http://purl.obolibrary.org/obo/UBERON_0001945&gt;</t>
        </is>
      </c>
      <c r="C8593" t="inlineStr">
        <is>
          <t>superior colliculus</t>
        </is>
      </c>
      <c r="D8593" t="inlineStr">
        <is>
          <t>&lt;http://purl.obolibrary.org/obo/HBA_9114&gt;</t>
        </is>
      </c>
    </row>
    <row r="8594">
      <c r="A8594">
        <f>HYPERLINK("https://www.ebi.ac.uk/ols/ontologies/uberon/terms?iri=http://purl.obolibrary.org/obo/UBERON_0006120","superior colliculus superficial gray layer")</f>
        <v/>
      </c>
      <c r="B8594" t="inlineStr">
        <is>
          <t>&lt;http://purl.obolibrary.org/obo/UBERON_0006120&gt;</t>
        </is>
      </c>
      <c r="C8594" t="inlineStr">
        <is>
          <t>superficial gray layer of superior colliculus</t>
        </is>
      </c>
      <c r="D8594" t="inlineStr">
        <is>
          <t>&lt;http://purl.obolibrary.org/obo/DHBA_12295&gt;</t>
        </is>
      </c>
    </row>
    <row r="8595">
      <c r="A8595">
        <f>HYPERLINK("https://www.ebi.ac.uk/ols/ontologies/uberon/terms?iri=http://purl.obolibrary.org/obo/UBERON_0006120","superior colliculus superficial gray layer")</f>
        <v/>
      </c>
      <c r="B8595" t="inlineStr">
        <is>
          <t>&lt;http://purl.obolibrary.org/obo/UBERON_0006120&gt;</t>
        </is>
      </c>
      <c r="C8595" t="inlineStr">
        <is>
          <t>superficial gray layer of the superior colliculus, left</t>
        </is>
      </c>
      <c r="D8595" t="inlineStr">
        <is>
          <t>&lt;http://purl.obolibrary.org/obo/HBA_9121&gt;</t>
        </is>
      </c>
    </row>
    <row r="8596">
      <c r="A8596">
        <f>HYPERLINK("https://www.ebi.ac.uk/ols/ontologies/uberon/terms?iri=http://purl.obolibrary.org/obo/UBERON_0006120","superior colliculus superficial gray layer")</f>
        <v/>
      </c>
      <c r="B8596" t="inlineStr">
        <is>
          <t>&lt;http://purl.obolibrary.org/obo/UBERON_0006120&gt;</t>
        </is>
      </c>
      <c r="C8596" t="inlineStr">
        <is>
          <t>Superior colliculus, superficial gray layer</t>
        </is>
      </c>
      <c r="D8596" t="inlineStr">
        <is>
          <t>&lt;http://purl.obolibrary.org/obo/MBA_842&gt;</t>
        </is>
      </c>
    </row>
    <row r="8597">
      <c r="A8597">
        <f>HYPERLINK("https://www.ebi.ac.uk/ols/ontologies/uberon/terms?iri=http://purl.obolibrary.org/obo/UBERON_0022426","superior corona radiata")</f>
        <v/>
      </c>
      <c r="B8597" t="inlineStr">
        <is>
          <t>&lt;http://purl.obolibrary.org/obo/UBERON_0022426&gt;</t>
        </is>
      </c>
      <c r="C8597" t="inlineStr">
        <is>
          <t>superior portion of corona radiata</t>
        </is>
      </c>
      <c r="D8597" t="inlineStr">
        <is>
          <t>&lt;http://purl.obolibrary.org/obo/DHBA_15542&gt;</t>
        </is>
      </c>
    </row>
    <row r="8598">
      <c r="A8598">
        <f>HYPERLINK("https://www.ebi.ac.uk/ols/ontologies/uberon/terms?iri=http://purl.obolibrary.org/obo/UBERON_0002661","superior frontal gyrus")</f>
        <v/>
      </c>
      <c r="B8598" t="inlineStr">
        <is>
          <t>&lt;http://purl.obolibrary.org/obo/UBERON_0002661&gt;</t>
        </is>
      </c>
      <c r="C8598" t="inlineStr">
        <is>
          <t>superior frontal gyrus</t>
        </is>
      </c>
      <c r="D8598" t="inlineStr">
        <is>
          <t>&lt;http://purl.obolibrary.org/obo/DHBA_12115&gt;</t>
        </is>
      </c>
    </row>
    <row r="8599">
      <c r="A8599">
        <f>HYPERLINK("https://www.ebi.ac.uk/ols/ontologies/uberon/terms?iri=http://purl.obolibrary.org/obo/UBERON_0002661","superior frontal gyrus")</f>
        <v/>
      </c>
      <c r="B8599" t="inlineStr">
        <is>
          <t>&lt;http://purl.obolibrary.org/obo/UBERON_0002661&gt;</t>
        </is>
      </c>
      <c r="C8599" t="inlineStr">
        <is>
          <t>superior frontal gyrus</t>
        </is>
      </c>
      <c r="D8599" t="inlineStr">
        <is>
          <t>&lt;http://purl.obolibrary.org/obo/HBA_4021&gt;</t>
        </is>
      </c>
    </row>
    <row r="8600">
      <c r="A8600">
        <f>HYPERLINK("https://www.ebi.ac.uk/ols/ontologies/uberon/terms?iri=http://purl.obolibrary.org/obo/UBERON_0002562","superior frontal sulcus")</f>
        <v/>
      </c>
      <c r="B8600" t="inlineStr">
        <is>
          <t>&lt;http://purl.obolibrary.org/obo/UBERON_0002562&gt;</t>
        </is>
      </c>
      <c r="C8600" t="inlineStr">
        <is>
          <t>superior frontal sulcus</t>
        </is>
      </c>
      <c r="D8600" t="inlineStr">
        <is>
          <t>&lt;http://purl.obolibrary.org/obo/DHBA_10639&gt;</t>
        </is>
      </c>
    </row>
    <row r="8601">
      <c r="A8601">
        <f>HYPERLINK("https://www.ebi.ac.uk/ols/ontologies/uberon/terms?iri=http://purl.obolibrary.org/obo/UBERON_0002562","superior frontal sulcus")</f>
        <v/>
      </c>
      <c r="B8601" t="inlineStr">
        <is>
          <t>&lt;http://purl.obolibrary.org/obo/UBERON_0002562&gt;</t>
        </is>
      </c>
      <c r="C8601" t="inlineStr">
        <is>
          <t>superior frontal sulcus</t>
        </is>
      </c>
      <c r="D8601" t="inlineStr">
        <is>
          <t>&lt;http://purl.obolibrary.org/obo/HBA_9356&gt;</t>
        </is>
      </c>
    </row>
    <row r="8602">
      <c r="A8602">
        <f>HYPERLINK("https://www.ebi.ac.uk/ols/ontologies/uberon/terms?iri=http://purl.obolibrary.org/obo/UBERON_0022246","superior longitudinal fasciculus")</f>
        <v/>
      </c>
      <c r="B8602" t="inlineStr">
        <is>
          <t>&lt;http://purl.obolibrary.org/obo/UBERON_0022246&gt;</t>
        </is>
      </c>
      <c r="C8602" t="inlineStr">
        <is>
          <t>superior longitudinal fasciculus</t>
        </is>
      </c>
      <c r="D8602" t="inlineStr">
        <is>
          <t>&lt;http://purl.obolibrary.org/obo/DHBA_10592&gt;</t>
        </is>
      </c>
    </row>
    <row r="8603">
      <c r="A8603">
        <f>HYPERLINK("https://www.ebi.ac.uk/ols/ontologies/uberon/terms?iri=http://purl.obolibrary.org/obo/UBERON_0022246","superior longitudinal fasciculus")</f>
        <v/>
      </c>
      <c r="B8603" t="inlineStr">
        <is>
          <t>&lt;http://purl.obolibrary.org/obo/UBERON_0022246&gt;</t>
        </is>
      </c>
      <c r="C8603" t="inlineStr">
        <is>
          <t>superior longitudinal fasciculus</t>
        </is>
      </c>
      <c r="D8603" t="inlineStr">
        <is>
          <t>&lt;http://purl.obolibrary.org/obo/HBA_9281&gt;</t>
        </is>
      </c>
    </row>
    <row r="8604">
      <c r="A8604">
        <f>HYPERLINK("https://www.ebi.ac.uk/ols/ontologies/uberon/terms?iri=http://purl.obolibrary.org/obo/UBERON_0002948","superior occipital gyrus")</f>
        <v/>
      </c>
      <c r="B8604" t="inlineStr">
        <is>
          <t>&lt;http://purl.obolibrary.org/obo/UBERON_0002948&gt;</t>
        </is>
      </c>
      <c r="C8604" t="inlineStr">
        <is>
          <t>superior occipital gyrus</t>
        </is>
      </c>
      <c r="D8604" t="inlineStr">
        <is>
          <t>&lt;http://purl.obolibrary.org/obo/DHBA_12154&gt;</t>
        </is>
      </c>
    </row>
    <row r="8605">
      <c r="A8605">
        <f>HYPERLINK("https://www.ebi.ac.uk/ols/ontologies/uberon/terms?iri=http://purl.obolibrary.org/obo/UBERON_0002948","superior occipital gyrus")</f>
        <v/>
      </c>
      <c r="B8605" t="inlineStr">
        <is>
          <t>&lt;http://purl.obolibrary.org/obo/UBERON_0002948&gt;</t>
        </is>
      </c>
      <c r="C8605" t="inlineStr">
        <is>
          <t>superior occipital gyrus</t>
        </is>
      </c>
      <c r="D8605" t="inlineStr">
        <is>
          <t>&lt;http://purl.obolibrary.org/obo/HBA_4212&gt;</t>
        </is>
      </c>
    </row>
    <row r="8606">
      <c r="A8606">
        <f>HYPERLINK("https://www.ebi.ac.uk/ols/ontologies/uberon/terms?iri=http://purl.obolibrary.org/obo/UBERON_0002128","superior olivary complex")</f>
        <v/>
      </c>
      <c r="B8606" t="inlineStr">
        <is>
          <t>&lt;http://purl.obolibrary.org/obo/UBERON_0002128&gt;</t>
        </is>
      </c>
      <c r="C8606" t="inlineStr">
        <is>
          <t>superior olivary complex</t>
        </is>
      </c>
      <c r="D8606" t="inlineStr">
        <is>
          <t>&lt;http://purl.obolibrary.org/obo/DHBA_12462&gt;</t>
        </is>
      </c>
    </row>
    <row r="8607">
      <c r="A8607">
        <f>HYPERLINK("https://www.ebi.ac.uk/ols/ontologies/uberon/terms?iri=http://purl.obolibrary.org/obo/UBERON_0002128","superior olivary complex")</f>
        <v/>
      </c>
      <c r="B8607" t="inlineStr">
        <is>
          <t>&lt;http://purl.obolibrary.org/obo/UBERON_0002128&gt;</t>
        </is>
      </c>
      <c r="C8607" t="inlineStr">
        <is>
          <t>superior olivary complex</t>
        </is>
      </c>
      <c r="D8607" t="inlineStr">
        <is>
          <t>&lt;http://purl.obolibrary.org/obo/HBA_9177&gt;</t>
        </is>
      </c>
    </row>
    <row r="8608">
      <c r="A8608">
        <f>HYPERLINK("https://www.ebi.ac.uk/ols/ontologies/uberon/terms?iri=http://purl.obolibrary.org/obo/UBERON_0002128","superior olivary complex")</f>
        <v/>
      </c>
      <c r="B8608" t="inlineStr">
        <is>
          <t>&lt;http://purl.obolibrary.org/obo/UBERON_0002128&gt;</t>
        </is>
      </c>
      <c r="C8608" t="inlineStr">
        <is>
          <t>Superior olivary complex</t>
        </is>
      </c>
      <c r="D8608" t="inlineStr">
        <is>
          <t>&lt;http://purl.obolibrary.org/obo/MBA_398&gt;</t>
        </is>
      </c>
    </row>
    <row r="8609">
      <c r="A8609">
        <f>HYPERLINK("https://www.ebi.ac.uk/ols/ontologies/uberon/terms?iri=http://purl.obolibrary.org/obo/UBERON_0006094","superior parietal cortex")</f>
        <v/>
      </c>
      <c r="B8609" t="inlineStr">
        <is>
          <t>&lt;http://purl.obolibrary.org/obo/UBERON_0006094&gt;</t>
        </is>
      </c>
      <c r="C8609" t="inlineStr">
        <is>
          <t>superior parietal lobule</t>
        </is>
      </c>
      <c r="D8609" t="inlineStr">
        <is>
          <t>&lt;http://purl.obolibrary.org/obo/HBA_4096&gt;</t>
        </is>
      </c>
    </row>
    <row r="8610">
      <c r="A8610">
        <f>HYPERLINK("https://www.ebi.ac.uk/ols/ontologies/uberon/terms?iri=http://purl.obolibrary.org/obo/UBERON_0002907","superior postcentral sulcus")</f>
        <v/>
      </c>
      <c r="B8610" t="inlineStr">
        <is>
          <t>&lt;http://purl.obolibrary.org/obo/UBERON_0002907&gt;</t>
        </is>
      </c>
      <c r="C8610" t="inlineStr">
        <is>
          <t>posterodorsal (superior) parietal cortex</t>
        </is>
      </c>
      <c r="D8610" t="inlineStr">
        <is>
          <t>&lt;http://purl.obolibrary.org/obo/DHBA_10215&gt;</t>
        </is>
      </c>
    </row>
    <row r="8611">
      <c r="A8611">
        <f>HYPERLINK("https://www.ebi.ac.uk/ols/ontologies/uberon/terms?iri=http://purl.obolibrary.org/obo/UBERON_0002566","superior precentral sulcus")</f>
        <v/>
      </c>
      <c r="B8611" t="inlineStr">
        <is>
          <t>&lt;http://purl.obolibrary.org/obo/UBERON_0002566&gt;</t>
        </is>
      </c>
      <c r="C8611" t="inlineStr">
        <is>
          <t>superficial presubicular path</t>
        </is>
      </c>
      <c r="D8611" t="inlineStr">
        <is>
          <t>&lt;http://purl.obolibrary.org/obo/HBA_265505362&gt;</t>
        </is>
      </c>
    </row>
    <row r="8612">
      <c r="A8612">
        <f>HYPERLINK("https://www.ebi.ac.uk/ols/ontologies/uberon/terms?iri=http://purl.obolibrary.org/obo/UBERON_0019279","superior rostral gyrus")</f>
        <v/>
      </c>
      <c r="B8612" t="inlineStr">
        <is>
          <t>&lt;http://purl.obolibrary.org/obo/UBERON_0019279&gt;</t>
        </is>
      </c>
      <c r="C8612" t="inlineStr">
        <is>
          <t>superior rostral gyrus</t>
        </is>
      </c>
      <c r="D8612" t="inlineStr">
        <is>
          <t>&lt;http://purl.obolibrary.org/obo/DHBA_12129&gt;</t>
        </is>
      </c>
    </row>
    <row r="8613">
      <c r="A8613">
        <f>HYPERLINK("https://www.ebi.ac.uk/ols/ontologies/uberon/terms?iri=http://purl.obolibrary.org/obo/UBERON_0019279","superior rostral gyrus")</f>
        <v/>
      </c>
      <c r="B8613" t="inlineStr">
        <is>
          <t>&lt;http://purl.obolibrary.org/obo/UBERON_0019279&gt;</t>
        </is>
      </c>
      <c r="C8613" t="inlineStr">
        <is>
          <t>superior rostral gyrus</t>
        </is>
      </c>
      <c r="D8613" t="inlineStr">
        <is>
          <t>&lt;http://purl.obolibrary.org/obo/HBA_4897&gt;</t>
        </is>
      </c>
    </row>
    <row r="8614">
      <c r="A8614">
        <f>HYPERLINK("https://www.ebi.ac.uk/ols/ontologies/uberon/terms?iri=http://purl.obolibrary.org/obo/UBERON_0002607","superior rostral sulcus")</f>
        <v/>
      </c>
      <c r="B8614" t="inlineStr">
        <is>
          <t>&lt;http://purl.obolibrary.org/obo/UBERON_0002607&gt;</t>
        </is>
      </c>
      <c r="C8614" t="inlineStr">
        <is>
          <t>superior rostral sulcus</t>
        </is>
      </c>
      <c r="D8614" t="inlineStr">
        <is>
          <t>&lt;http://purl.obolibrary.org/obo/DHBA_146034840&gt;</t>
        </is>
      </c>
    </row>
    <row r="8615">
      <c r="A8615">
        <f>HYPERLINK("https://www.ebi.ac.uk/ols/ontologies/uberon/terms?iri=http://purl.obolibrary.org/obo/UBERON_0002607","superior rostral sulcus")</f>
        <v/>
      </c>
      <c r="B8615" t="inlineStr">
        <is>
          <t>&lt;http://purl.obolibrary.org/obo/UBERON_0002607&gt;</t>
        </is>
      </c>
      <c r="C8615" t="inlineStr">
        <is>
          <t>superior rostral sulcus</t>
        </is>
      </c>
      <c r="D8615" t="inlineStr">
        <is>
          <t>&lt;http://purl.obolibrary.org/obo/HBA_9366&gt;</t>
        </is>
      </c>
    </row>
    <row r="8616">
      <c r="A8616">
        <f>HYPERLINK("https://www.ebi.ac.uk/ols/ontologies/uberon/terms?iri=http://purl.obolibrary.org/obo/UBERON_0002149","superior salivatory nucleus")</f>
        <v/>
      </c>
      <c r="B8616" t="inlineStr">
        <is>
          <t>&lt;http://purl.obolibrary.org/obo/UBERON_0002149&gt;</t>
        </is>
      </c>
      <c r="C8616" t="inlineStr">
        <is>
          <t>superior salivatory nucleus</t>
        </is>
      </c>
      <c r="D8616" t="inlineStr">
        <is>
          <t>&lt;http://purl.obolibrary.org/obo/DHBA_12435&gt;</t>
        </is>
      </c>
    </row>
    <row r="8617">
      <c r="A8617">
        <f>HYPERLINK("https://www.ebi.ac.uk/ols/ontologies/uberon/terms?iri=http://purl.obolibrary.org/obo/UBERON_0002149","superior salivatory nucleus")</f>
        <v/>
      </c>
      <c r="B8617" t="inlineStr">
        <is>
          <t>&lt;http://purl.obolibrary.org/obo/UBERON_0002149&gt;</t>
        </is>
      </c>
      <c r="C8617" t="inlineStr">
        <is>
          <t>superior salivatory nucleus</t>
        </is>
      </c>
      <c r="D8617" t="inlineStr">
        <is>
          <t>&lt;http://purl.obolibrary.org/obo/HBA_9194&gt;</t>
        </is>
      </c>
    </row>
    <row r="8618">
      <c r="A8618">
        <f>HYPERLINK("https://www.ebi.ac.uk/ols/ontologies/uberon/terms?iri=http://purl.obolibrary.org/obo/UBERON_0002149","superior salivatory nucleus")</f>
        <v/>
      </c>
      <c r="B8618" t="inlineStr">
        <is>
          <t>&lt;http://purl.obolibrary.org/obo/UBERON_0002149&gt;</t>
        </is>
      </c>
      <c r="C8618" t="inlineStr">
        <is>
          <t>Superior salivatory nucleus</t>
        </is>
      </c>
      <c r="D8618" t="inlineStr">
        <is>
          <t>&lt;http://purl.obolibrary.org/obo/MBA_462&gt;</t>
        </is>
      </c>
    </row>
    <row r="8619">
      <c r="A8619">
        <f>HYPERLINK("https://www.ebi.ac.uk/ols/ontologies/uberon/terms?iri=http://purl.obolibrary.org/obo/UBERON_0002769","superior temporal gyrus")</f>
        <v/>
      </c>
      <c r="B8619" t="inlineStr">
        <is>
          <t>&lt;http://purl.obolibrary.org/obo/UBERON_0002769&gt;</t>
        </is>
      </c>
      <c r="C8619" t="inlineStr">
        <is>
          <t>superior temporal gyrus</t>
        </is>
      </c>
      <c r="D8619" t="inlineStr">
        <is>
          <t>&lt;http://purl.obolibrary.org/obo/DHBA_12140&gt;</t>
        </is>
      </c>
    </row>
    <row r="8620">
      <c r="A8620">
        <f>HYPERLINK("https://www.ebi.ac.uk/ols/ontologies/uberon/terms?iri=http://purl.obolibrary.org/obo/UBERON_0002769","superior temporal gyrus")</f>
        <v/>
      </c>
      <c r="B8620" t="inlineStr">
        <is>
          <t>&lt;http://purl.obolibrary.org/obo/UBERON_0002769&gt;</t>
        </is>
      </c>
      <c r="C8620" t="inlineStr">
        <is>
          <t>superior temporal gyrus</t>
        </is>
      </c>
      <c r="D8620" t="inlineStr">
        <is>
          <t>&lt;http://purl.obolibrary.org/obo/HBA_4133&gt;</t>
        </is>
      </c>
    </row>
    <row r="8621">
      <c r="A8621">
        <f>HYPERLINK("https://www.ebi.ac.uk/ols/ontologies/uberon/terms?iri=http://purl.obolibrary.org/obo/UBERON_0002734","superior temporal sulcus")</f>
        <v/>
      </c>
      <c r="B8621" t="inlineStr">
        <is>
          <t>&lt;http://purl.obolibrary.org/obo/UBERON_0002734&gt;</t>
        </is>
      </c>
      <c r="C8621" t="inlineStr">
        <is>
          <t>superior temporal sulcus</t>
        </is>
      </c>
      <c r="D8621" t="inlineStr">
        <is>
          <t>&lt;http://purl.obolibrary.org/obo/DHBA_10629&gt;</t>
        </is>
      </c>
    </row>
    <row r="8622">
      <c r="A8622">
        <f>HYPERLINK("https://www.ebi.ac.uk/ols/ontologies/uberon/terms?iri=http://purl.obolibrary.org/obo/UBERON_0002734","superior temporal sulcus")</f>
        <v/>
      </c>
      <c r="B8622" t="inlineStr">
        <is>
          <t>&lt;http://purl.obolibrary.org/obo/UBERON_0002734&gt;</t>
        </is>
      </c>
      <c r="C8622" t="inlineStr">
        <is>
          <t>superior temporal sulcus</t>
        </is>
      </c>
      <c r="D8622" t="inlineStr">
        <is>
          <t>&lt;http://purl.obolibrary.org/obo/HBA_9378&gt;</t>
        </is>
      </c>
    </row>
    <row r="8623">
      <c r="A8623">
        <f>HYPERLINK("https://www.ebi.ac.uk/ols/ontologies/uberon/terms?iri=http://purl.obolibrary.org/obo/UBERON_0007227","superior vestibular nucleus")</f>
        <v/>
      </c>
      <c r="B8623" t="inlineStr">
        <is>
          <t>&lt;http://purl.obolibrary.org/obo/UBERON_0007227&gt;</t>
        </is>
      </c>
      <c r="C8623" t="inlineStr">
        <is>
          <t>superior vestibular nucleus</t>
        </is>
      </c>
      <c r="D8623" t="inlineStr">
        <is>
          <t>&lt;http://purl.obolibrary.org/obo/DHBA_12452&gt;</t>
        </is>
      </c>
    </row>
    <row r="8624">
      <c r="A8624">
        <f>HYPERLINK("https://www.ebi.ac.uk/ols/ontologies/uberon/terms?iri=http://purl.obolibrary.org/obo/UBERON_0007227","superior vestibular nucleus")</f>
        <v/>
      </c>
      <c r="B8624" t="inlineStr">
        <is>
          <t>&lt;http://purl.obolibrary.org/obo/UBERON_0007227&gt;</t>
        </is>
      </c>
      <c r="C8624" t="inlineStr">
        <is>
          <t>superior vestibular nucleus, left</t>
        </is>
      </c>
      <c r="D8624" t="inlineStr">
        <is>
          <t>&lt;http://purl.obolibrary.org/obo/HBA_9701&gt;</t>
        </is>
      </c>
    </row>
    <row r="8625">
      <c r="A8625">
        <f>HYPERLINK("https://www.ebi.ac.uk/ols/ontologies/uberon/terms?iri=http://purl.obolibrary.org/obo/UBERON_0007227","superior vestibular nucleus")</f>
        <v/>
      </c>
      <c r="B8625" t="inlineStr">
        <is>
          <t>&lt;http://purl.obolibrary.org/obo/UBERON_0007227&gt;</t>
        </is>
      </c>
      <c r="C8625" t="inlineStr">
        <is>
          <t>Superior vestibular nucleus</t>
        </is>
      </c>
      <c r="D8625" t="inlineStr">
        <is>
          <t>&lt;http://purl.obolibrary.org/obo/MBA_217&gt;</t>
        </is>
      </c>
    </row>
    <row r="8626">
      <c r="A8626">
        <f>HYPERLINK("https://www.ebi.ac.uk/ols/ontologies/uberon/terms?iri=http://purl.obolibrary.org/obo/UBERON_0002034","suprachiasmatic nucleus")</f>
        <v/>
      </c>
      <c r="B8626" t="inlineStr">
        <is>
          <t>&lt;http://purl.obolibrary.org/obo/UBERON_0002034&gt;</t>
        </is>
      </c>
      <c r="C8626" t="inlineStr">
        <is>
          <t>suprachiasmatic nucleus</t>
        </is>
      </c>
      <c r="D8626" t="inlineStr">
        <is>
          <t>&lt;http://purl.obolibrary.org/obo/DHBA_10480&gt;</t>
        </is>
      </c>
    </row>
    <row r="8627">
      <c r="A8627">
        <f>HYPERLINK("https://www.ebi.ac.uk/ols/ontologies/uberon/terms?iri=http://purl.obolibrary.org/obo/UBERON_0002034","suprachiasmatic nucleus")</f>
        <v/>
      </c>
      <c r="B8627" t="inlineStr">
        <is>
          <t>&lt;http://purl.obolibrary.org/obo/UBERON_0002034&gt;</t>
        </is>
      </c>
      <c r="C8627" t="inlineStr">
        <is>
          <t>suprachiasmatic nucleus</t>
        </is>
      </c>
      <c r="D8627" t="inlineStr">
        <is>
          <t>&lt;http://purl.obolibrary.org/obo/DMBA_15660&gt;</t>
        </is>
      </c>
    </row>
    <row r="8628">
      <c r="A8628">
        <f>HYPERLINK("https://www.ebi.ac.uk/ols/ontologies/uberon/terms?iri=http://purl.obolibrary.org/obo/UBERON_0002034","suprachiasmatic nucleus")</f>
        <v/>
      </c>
      <c r="B8628" t="inlineStr">
        <is>
          <t>&lt;http://purl.obolibrary.org/obo/UBERON_0002034&gt;</t>
        </is>
      </c>
      <c r="C8628" t="inlineStr">
        <is>
          <t>suprachiasmatic nucleus</t>
        </is>
      </c>
      <c r="D8628" t="inlineStr">
        <is>
          <t>&lt;http://purl.obolibrary.org/obo/HBA_12908&gt;</t>
        </is>
      </c>
    </row>
    <row r="8629">
      <c r="A8629">
        <f>HYPERLINK("https://www.ebi.ac.uk/ols/ontologies/uberon/terms?iri=http://purl.obolibrary.org/obo/UBERON_0002034","suprachiasmatic nucleus")</f>
        <v/>
      </c>
      <c r="B8629" t="inlineStr">
        <is>
          <t>&lt;http://purl.obolibrary.org/obo/UBERON_0002034&gt;</t>
        </is>
      </c>
      <c r="C8629" t="inlineStr">
        <is>
          <t>Suprachiasmatic nucleus</t>
        </is>
      </c>
      <c r="D8629" t="inlineStr">
        <is>
          <t>&lt;http://purl.obolibrary.org/obo/MBA_286&gt;</t>
        </is>
      </c>
    </row>
    <row r="8630">
      <c r="A8630">
        <f>HYPERLINK("https://www.ebi.ac.uk/ols/ontologies/uberon/terms?iri=http://purl.obolibrary.org/obo/UBERON_0027768","suprachiasmatic nucleus dorsomedial part")</f>
        <v/>
      </c>
      <c r="B8630" t="inlineStr">
        <is>
          <t>&lt;http://purl.obolibrary.org/obo/UBERON_0027768&gt;</t>
        </is>
      </c>
      <c r="C8630" t="inlineStr">
        <is>
          <t>suprachiasmatic nucleus, left, dorsomedial part</t>
        </is>
      </c>
      <c r="D8630" t="inlineStr">
        <is>
          <t>&lt;http://purl.obolibrary.org/obo/HBA_4591&gt;</t>
        </is>
      </c>
    </row>
    <row r="8631">
      <c r="A8631">
        <f>HYPERLINK("https://www.ebi.ac.uk/ols/ontologies/uberon/terms?iri=http://purl.obolibrary.org/obo/UBERON_0027771","suprachiasmatic nucleus ventrolateral part")</f>
        <v/>
      </c>
      <c r="B8631" t="inlineStr">
        <is>
          <t>&lt;http://purl.obolibrary.org/obo/UBERON_0027771&gt;</t>
        </is>
      </c>
      <c r="C8631" t="inlineStr">
        <is>
          <t>suprachiasmatic nucleus, left, ventrolateral part</t>
        </is>
      </c>
      <c r="D8631" t="inlineStr">
        <is>
          <t>&lt;http://purl.obolibrary.org/obo/HBA_4592&gt;</t>
        </is>
      </c>
    </row>
    <row r="8632">
      <c r="A8632">
        <f>HYPERLINK("https://www.ebi.ac.uk/ols/ontologies/uberon/terms?iri=http://purl.obolibrary.org/obo/UBERON_0003033","suprageniculate nucleus of thalamus")</f>
        <v/>
      </c>
      <c r="B8632" t="inlineStr">
        <is>
          <t>&lt;http://purl.obolibrary.org/obo/UBERON_0003033&gt;</t>
        </is>
      </c>
      <c r="C8632" t="inlineStr">
        <is>
          <t>suprageniculate nucleus of thalamus</t>
        </is>
      </c>
      <c r="D8632" t="inlineStr">
        <is>
          <t>&lt;http://purl.obolibrary.org/obo/DHBA_13044&gt;</t>
        </is>
      </c>
    </row>
    <row r="8633">
      <c r="A8633">
        <f>HYPERLINK("https://www.ebi.ac.uk/ols/ontologies/uberon/terms?iri=http://purl.obolibrary.org/obo/UBERON_0003033","suprageniculate nucleus of thalamus")</f>
        <v/>
      </c>
      <c r="B8633" t="inlineStr">
        <is>
          <t>&lt;http://purl.obolibrary.org/obo/UBERON_0003033&gt;</t>
        </is>
      </c>
      <c r="C8633" t="inlineStr">
        <is>
          <t>suprageniculate nucleus</t>
        </is>
      </c>
      <c r="D8633" t="inlineStr">
        <is>
          <t>&lt;http://purl.obolibrary.org/obo/DMBA_16452&gt;</t>
        </is>
      </c>
    </row>
    <row r="8634">
      <c r="A8634">
        <f>HYPERLINK("https://www.ebi.ac.uk/ols/ontologies/uberon/terms?iri=http://purl.obolibrary.org/obo/UBERON_0003033","suprageniculate nucleus of thalamus")</f>
        <v/>
      </c>
      <c r="B8634" t="inlineStr">
        <is>
          <t>&lt;http://purl.obolibrary.org/obo/UBERON_0003033&gt;</t>
        </is>
      </c>
      <c r="C8634" t="inlineStr">
        <is>
          <t>suprageniculate nucleus of the thalamus, left</t>
        </is>
      </c>
      <c r="D8634" t="inlineStr">
        <is>
          <t>&lt;http://purl.obolibrary.org/obo/HBA_4430&gt;</t>
        </is>
      </c>
    </row>
    <row r="8635">
      <c r="A8635">
        <f>HYPERLINK("https://www.ebi.ac.uk/ols/ontologies/uberon/terms?iri=http://purl.obolibrary.org/obo/UBERON_0003033","suprageniculate nucleus of thalamus")</f>
        <v/>
      </c>
      <c r="B8635" t="inlineStr">
        <is>
          <t>&lt;http://purl.obolibrary.org/obo/UBERON_0003033&gt;</t>
        </is>
      </c>
      <c r="C8635" t="inlineStr">
        <is>
          <t>Suprageniculate nucleus</t>
        </is>
      </c>
      <c r="D8635" t="inlineStr">
        <is>
          <t>&lt;http://purl.obolibrary.org/obo/MBA_325&gt;</t>
        </is>
      </c>
    </row>
    <row r="8636">
      <c r="A8636">
        <f>HYPERLINK("https://www.ebi.ac.uk/ols/ontologies/uberon/terms?iri=http://purl.obolibrary.org/obo/UBERON_0022424","supragenual nucleus of pontine tegmentum")</f>
        <v/>
      </c>
      <c r="B8636" t="inlineStr">
        <is>
          <t>&lt;http://purl.obolibrary.org/obo/UBERON_0022424&gt;</t>
        </is>
      </c>
      <c r="C8636" t="inlineStr">
        <is>
          <t>supragenual nucleus</t>
        </is>
      </c>
      <c r="D8636" t="inlineStr">
        <is>
          <t>&lt;http://purl.obolibrary.org/obo/DHBA_12662&gt;</t>
        </is>
      </c>
    </row>
    <row r="8637">
      <c r="A8637">
        <f>HYPERLINK("https://www.ebi.ac.uk/ols/ontologies/uberon/terms?iri=http://purl.obolibrary.org/obo/UBERON_0022424","supragenual nucleus of pontine tegmentum")</f>
        <v/>
      </c>
      <c r="B8637" t="inlineStr">
        <is>
          <t>&lt;http://purl.obolibrary.org/obo/UBERON_0022424&gt;</t>
        </is>
      </c>
      <c r="C8637" t="inlineStr">
        <is>
          <t>supragenual nucleus</t>
        </is>
      </c>
      <c r="D8637" t="inlineStr">
        <is>
          <t>&lt;http://purl.obolibrary.org/obo/DMBA_17190&gt;</t>
        </is>
      </c>
    </row>
    <row r="8638">
      <c r="A8638">
        <f>HYPERLINK("https://www.ebi.ac.uk/ols/ontologies/uberon/terms?iri=http://purl.obolibrary.org/obo/UBERON_0002991","supramammillary commissure")</f>
        <v/>
      </c>
      <c r="B8638" t="inlineStr">
        <is>
          <t>&lt;http://purl.obolibrary.org/obo/UBERON_0002991&gt;</t>
        </is>
      </c>
      <c r="C8638" t="inlineStr">
        <is>
          <t>supramammillary decussation</t>
        </is>
      </c>
      <c r="D8638" t="inlineStr">
        <is>
          <t>&lt;http://purl.obolibrary.org/obo/MBA_341&gt;</t>
        </is>
      </c>
    </row>
    <row r="8639">
      <c r="A8639">
        <f>HYPERLINK("https://www.ebi.ac.uk/ols/ontologies/uberon/terms?iri=http://purl.obolibrary.org/obo/UBERON_0001940","supramammillary nucleus")</f>
        <v/>
      </c>
      <c r="B8639" t="inlineStr">
        <is>
          <t>&lt;http://purl.obolibrary.org/obo/UBERON_0001940&gt;</t>
        </is>
      </c>
      <c r="C8639" t="inlineStr">
        <is>
          <t>supramammillary nucleus</t>
        </is>
      </c>
      <c r="D8639" t="inlineStr">
        <is>
          <t>&lt;http://purl.obolibrary.org/obo/DHBA_10497&gt;</t>
        </is>
      </c>
    </row>
    <row r="8640">
      <c r="A8640">
        <f>HYPERLINK("https://www.ebi.ac.uk/ols/ontologies/uberon/terms?iri=http://purl.obolibrary.org/obo/UBERON_0001940","supramammillary nucleus")</f>
        <v/>
      </c>
      <c r="B8640" t="inlineStr">
        <is>
          <t>&lt;http://purl.obolibrary.org/obo/UBERON_0001940&gt;</t>
        </is>
      </c>
      <c r="C8640" t="inlineStr">
        <is>
          <t>supramammillary nucleus</t>
        </is>
      </c>
      <c r="D8640" t="inlineStr">
        <is>
          <t>&lt;http://purl.obolibrary.org/obo/HBA_12911&gt;</t>
        </is>
      </c>
    </row>
    <row r="8641">
      <c r="A8641">
        <f>HYPERLINK("https://www.ebi.ac.uk/ols/ontologies/uberon/terms?iri=http://purl.obolibrary.org/obo/UBERON_0001940","supramammillary nucleus")</f>
        <v/>
      </c>
      <c r="B8641" t="inlineStr">
        <is>
          <t>&lt;http://purl.obolibrary.org/obo/UBERON_0001940&gt;</t>
        </is>
      </c>
      <c r="C8641" t="inlineStr">
        <is>
          <t>Supramammillary nucleus</t>
        </is>
      </c>
      <c r="D8641" t="inlineStr">
        <is>
          <t>&lt;http://purl.obolibrary.org/obo/MBA_525&gt;</t>
        </is>
      </c>
    </row>
    <row r="8642">
      <c r="A8642">
        <f>HYPERLINK("https://www.ebi.ac.uk/ols/ontologies/uberon/terms?iri=http://purl.obolibrary.org/obo/UBERON_0002688","supramarginal gyrus")</f>
        <v/>
      </c>
      <c r="B8642" t="inlineStr">
        <is>
          <t>&lt;http://purl.obolibrary.org/obo/UBERON_0002688&gt;</t>
        </is>
      </c>
      <c r="C8642" t="inlineStr">
        <is>
          <t>supramarginal gyrus</t>
        </is>
      </c>
      <c r="D8642" t="inlineStr">
        <is>
          <t>&lt;http://purl.obolibrary.org/obo/DHBA_12135&gt;</t>
        </is>
      </c>
    </row>
    <row r="8643">
      <c r="A8643">
        <f>HYPERLINK("https://www.ebi.ac.uk/ols/ontologies/uberon/terms?iri=http://purl.obolibrary.org/obo/UBERON_0002688","supramarginal gyrus")</f>
        <v/>
      </c>
      <c r="B8643" t="inlineStr">
        <is>
          <t>&lt;http://purl.obolibrary.org/obo/UBERON_0002688&gt;</t>
        </is>
      </c>
      <c r="C8643" t="inlineStr">
        <is>
          <t>supramarginal gyrus</t>
        </is>
      </c>
      <c r="D8643" t="inlineStr">
        <is>
          <t>&lt;http://purl.obolibrary.org/obo/HBA_4104&gt;</t>
        </is>
      </c>
    </row>
    <row r="8644">
      <c r="A8644">
        <f>HYPERLINK("https://www.ebi.ac.uk/ols/ontologies/uberon/terms?iri=http://purl.obolibrary.org/obo/UBERON_0002689","supraoptic crest")</f>
        <v/>
      </c>
      <c r="B8644" t="inlineStr">
        <is>
          <t>&lt;http://purl.obolibrary.org/obo/UBERON_0002689&gt;</t>
        </is>
      </c>
      <c r="C8644" t="inlineStr">
        <is>
          <t>organum vasculosum laminae terminalis</t>
        </is>
      </c>
      <c r="D8644" t="inlineStr">
        <is>
          <t>&lt;http://purl.obolibrary.org/obo/DHBA_12106&gt;</t>
        </is>
      </c>
    </row>
    <row r="8645">
      <c r="A8645">
        <f>HYPERLINK("https://www.ebi.ac.uk/ols/ontologies/uberon/terms?iri=http://purl.obolibrary.org/obo/UBERON_0002689","supraoptic crest")</f>
        <v/>
      </c>
      <c r="B8645" t="inlineStr">
        <is>
          <t>&lt;http://purl.obolibrary.org/obo/UBERON_0002689&gt;</t>
        </is>
      </c>
      <c r="C8645" t="inlineStr">
        <is>
          <t>vascular organ of the lamina terminalis</t>
        </is>
      </c>
      <c r="D8645" t="inlineStr">
        <is>
          <t>&lt;http://purl.obolibrary.org/obo/DMBA_15582&gt;</t>
        </is>
      </c>
    </row>
    <row r="8646">
      <c r="A8646">
        <f>HYPERLINK("https://www.ebi.ac.uk/ols/ontologies/uberon/terms?iri=http://purl.obolibrary.org/obo/UBERON_0002689","supraoptic crest")</f>
        <v/>
      </c>
      <c r="B8646" t="inlineStr">
        <is>
          <t>&lt;http://purl.obolibrary.org/obo/UBERON_0002689&gt;</t>
        </is>
      </c>
      <c r="C8646" t="inlineStr">
        <is>
          <t>Vascular organ of the lamina terminalis</t>
        </is>
      </c>
      <c r="D8646" t="inlineStr">
        <is>
          <t>&lt;http://purl.obolibrary.org/obo/MBA_763&gt;</t>
        </is>
      </c>
    </row>
    <row r="8647">
      <c r="A8647">
        <f>HYPERLINK("https://www.ebi.ac.uk/ols/ontologies/uberon/terms?iri=http://purl.obolibrary.org/obo/UBERON_0001929","supraoptic nucleus")</f>
        <v/>
      </c>
      <c r="B8647" t="inlineStr">
        <is>
          <t>&lt;http://purl.obolibrary.org/obo/UBERON_0001929&gt;</t>
        </is>
      </c>
      <c r="C8647" t="inlineStr">
        <is>
          <t>supraoptic nucleus</t>
        </is>
      </c>
      <c r="D8647" t="inlineStr">
        <is>
          <t>&lt;http://purl.obolibrary.org/obo/DHBA_10481&gt;</t>
        </is>
      </c>
    </row>
    <row r="8648">
      <c r="A8648">
        <f>HYPERLINK("https://www.ebi.ac.uk/ols/ontologies/uberon/terms?iri=http://purl.obolibrary.org/obo/UBERON_0001929","supraoptic nucleus")</f>
        <v/>
      </c>
      <c r="B8648" t="inlineStr">
        <is>
          <t>&lt;http://purl.obolibrary.org/obo/UBERON_0001929&gt;</t>
        </is>
      </c>
      <c r="C8648" t="inlineStr">
        <is>
          <t>supraoptic nucleus</t>
        </is>
      </c>
      <c r="D8648" t="inlineStr">
        <is>
          <t>&lt;http://purl.obolibrary.org/obo/DMBA_15633&gt;</t>
        </is>
      </c>
    </row>
    <row r="8649">
      <c r="A8649">
        <f>HYPERLINK("https://www.ebi.ac.uk/ols/ontologies/uberon/terms?iri=http://purl.obolibrary.org/obo/UBERON_0001929","supraoptic nucleus")</f>
        <v/>
      </c>
      <c r="B8649" t="inlineStr">
        <is>
          <t>&lt;http://purl.obolibrary.org/obo/UBERON_0001929&gt;</t>
        </is>
      </c>
      <c r="C8649" t="inlineStr">
        <is>
          <t>supraoptic nucleus</t>
        </is>
      </c>
      <c r="D8649" t="inlineStr">
        <is>
          <t>&lt;http://purl.obolibrary.org/obo/HBA_12907&gt;</t>
        </is>
      </c>
    </row>
    <row r="8650">
      <c r="A8650">
        <f>HYPERLINK("https://www.ebi.ac.uk/ols/ontologies/uberon/terms?iri=http://purl.obolibrary.org/obo/UBERON_0001929","supraoptic nucleus")</f>
        <v/>
      </c>
      <c r="B8650" t="inlineStr">
        <is>
          <t>&lt;http://purl.obolibrary.org/obo/UBERON_0001929&gt;</t>
        </is>
      </c>
      <c r="C8650" t="inlineStr">
        <is>
          <t>Supraoptic nucleus</t>
        </is>
      </c>
      <c r="D8650" t="inlineStr">
        <is>
          <t>&lt;http://purl.obolibrary.org/obo/MBA_390&gt;</t>
        </is>
      </c>
    </row>
    <row r="8651">
      <c r="A8651">
        <f>HYPERLINK("https://www.ebi.ac.uk/ols/ontologies/uberon/terms?iri=http://purl.obolibrary.org/obo/UBERON_0002882","supraspinal nucleus")</f>
        <v/>
      </c>
      <c r="B8651" t="inlineStr">
        <is>
          <t>&lt;http://purl.obolibrary.org/obo/UBERON_0002882&gt;</t>
        </is>
      </c>
      <c r="C8651" t="inlineStr">
        <is>
          <t>spinal accessory (supraspinal) nucleus</t>
        </is>
      </c>
      <c r="D8651" t="inlineStr">
        <is>
          <t>&lt;http://purl.obolibrary.org/obo/DHBA_12661&gt;</t>
        </is>
      </c>
    </row>
    <row r="8652">
      <c r="A8652">
        <f>HYPERLINK("https://www.ebi.ac.uk/ols/ontologies/uberon/terms?iri=http://purl.obolibrary.org/obo/UBERON_0002882","supraspinal nucleus")</f>
        <v/>
      </c>
      <c r="B8652" t="inlineStr">
        <is>
          <t>&lt;http://purl.obolibrary.org/obo/UBERON_0002882&gt;</t>
        </is>
      </c>
      <c r="C8652" t="inlineStr">
        <is>
          <t>supraspinal nucleus</t>
        </is>
      </c>
      <c r="D8652" t="inlineStr">
        <is>
          <t>&lt;http://purl.obolibrary.org/obo/HBA_9694&gt;</t>
        </is>
      </c>
    </row>
    <row r="8653">
      <c r="A8653">
        <f>HYPERLINK("https://www.ebi.ac.uk/ols/ontologies/uberon/terms?iri=http://purl.obolibrary.org/obo/UBERON_0015800","taenia tectum of brain")</f>
        <v/>
      </c>
      <c r="B8653" t="inlineStr">
        <is>
          <t>&lt;http://purl.obolibrary.org/obo/UBERON_0015800&gt;</t>
        </is>
      </c>
      <c r="C8653" t="inlineStr">
        <is>
          <t>taenia tectum</t>
        </is>
      </c>
      <c r="D8653" t="inlineStr">
        <is>
          <t>&lt;http://purl.obolibrary.org/obo/DHBA_10305&gt;</t>
        </is>
      </c>
    </row>
    <row r="8654">
      <c r="A8654">
        <f>HYPERLINK("https://www.ebi.ac.uk/ols/ontologies/uberon/terms?iri=http://purl.obolibrary.org/obo/UBERON_0015800","taenia tectum of brain")</f>
        <v/>
      </c>
      <c r="B8654" t="inlineStr">
        <is>
          <t>&lt;http://purl.obolibrary.org/obo/UBERON_0015800&gt;</t>
        </is>
      </c>
      <c r="C8654" t="inlineStr">
        <is>
          <t>taenia tecta</t>
        </is>
      </c>
      <c r="D8654" t="inlineStr">
        <is>
          <t>&lt;http://purl.obolibrary.org/obo/DMBA_16154&gt;</t>
        </is>
      </c>
    </row>
    <row r="8655">
      <c r="A8655">
        <f>HYPERLINK("https://www.ebi.ac.uk/ols/ontologies/uberon/terms?iri=http://purl.obolibrary.org/obo/UBERON_0015800","taenia tectum of brain")</f>
        <v/>
      </c>
      <c r="B8655" t="inlineStr">
        <is>
          <t>&lt;http://purl.obolibrary.org/obo/UBERON_0015800&gt;</t>
        </is>
      </c>
      <c r="C8655" t="inlineStr">
        <is>
          <t>Taenia tecta</t>
        </is>
      </c>
      <c r="D8655" t="inlineStr">
        <is>
          <t>&lt;http://purl.obolibrary.org/obo/MBA_589&gt;</t>
        </is>
      </c>
    </row>
    <row r="8656">
      <c r="A8656">
        <f>HYPERLINK("https://www.ebi.ac.uk/ols/ontologies/uberon/terms?iri=http://purl.obolibrary.org/obo/UBERON_0002628","tail of caudate nucleus")</f>
        <v/>
      </c>
      <c r="B8656" t="inlineStr">
        <is>
          <t>&lt;http://purl.obolibrary.org/obo/UBERON_0002628&gt;</t>
        </is>
      </c>
      <c r="C8656" t="inlineStr">
        <is>
          <t>tail of caudate</t>
        </is>
      </c>
      <c r="D8656" t="inlineStr">
        <is>
          <t>&lt;http://purl.obolibrary.org/obo/DHBA_10337&gt;</t>
        </is>
      </c>
    </row>
    <row r="8657">
      <c r="A8657">
        <f>HYPERLINK("https://www.ebi.ac.uk/ols/ontologies/uberon/terms?iri=http://purl.obolibrary.org/obo/UBERON_0002628","tail of caudate nucleus")</f>
        <v/>
      </c>
      <c r="B8657" t="inlineStr">
        <is>
          <t>&lt;http://purl.obolibrary.org/obo/UBERON_0002628&gt;</t>
        </is>
      </c>
      <c r="C8657" t="inlineStr">
        <is>
          <t>tail of the caudate nucleus</t>
        </is>
      </c>
      <c r="D8657" t="inlineStr">
        <is>
          <t>&lt;http://purl.obolibrary.org/obo/HBA_12901&gt;</t>
        </is>
      </c>
    </row>
    <row r="8658">
      <c r="A8658">
        <f>HYPERLINK("https://www.ebi.ac.uk/ols/ontologies/uberon/terms?iri=http://purl.obolibrary.org/obo/UBERON_0000373","tapetum of corpus callosum")</f>
        <v/>
      </c>
      <c r="B8658" t="inlineStr">
        <is>
          <t>&lt;http://purl.obolibrary.org/obo/UBERON_0000373&gt;</t>
        </is>
      </c>
      <c r="C8658" t="inlineStr">
        <is>
          <t>tapetum of corpus callosum</t>
        </is>
      </c>
      <c r="D8658" t="inlineStr">
        <is>
          <t>&lt;http://purl.obolibrary.org/obo/DHBA_12027&gt;</t>
        </is>
      </c>
    </row>
    <row r="8659">
      <c r="A8659">
        <f>HYPERLINK("https://www.ebi.ac.uk/ols/ontologies/uberon/terms?iri=http://purl.obolibrary.org/obo/UBERON_0000373","tapetum of corpus callosum")</f>
        <v/>
      </c>
      <c r="B8659" t="inlineStr">
        <is>
          <t>&lt;http://purl.obolibrary.org/obo/UBERON_0000373&gt;</t>
        </is>
      </c>
      <c r="C8659" t="inlineStr">
        <is>
          <t>tapetum of corpus callosum</t>
        </is>
      </c>
      <c r="D8659" t="inlineStr">
        <is>
          <t>&lt;http://purl.obolibrary.org/obo/HBA_265504966&gt;</t>
        </is>
      </c>
    </row>
    <row r="8660">
      <c r="A8660">
        <f>HYPERLINK("https://www.ebi.ac.uk/ols/ontologies/uberon/terms?iri=http://purl.obolibrary.org/obo/UBERON_0002164","tectobulbar tract")</f>
        <v/>
      </c>
      <c r="B8660" t="inlineStr">
        <is>
          <t>&lt;http://purl.obolibrary.org/obo/UBERON_0002164&gt;</t>
        </is>
      </c>
      <c r="C8660" t="inlineStr">
        <is>
          <t>tectobulbar tract</t>
        </is>
      </c>
      <c r="D8660" t="inlineStr">
        <is>
          <t>&lt;http://purl.obolibrary.org/obo/DHBA_12791&gt;</t>
        </is>
      </c>
    </row>
    <row r="8661">
      <c r="A8661">
        <f>HYPERLINK("https://www.ebi.ac.uk/ols/ontologies/uberon/terms?iri=http://purl.obolibrary.org/obo/UBERON_0002930","tectopontine tract")</f>
        <v/>
      </c>
      <c r="B8661" t="inlineStr">
        <is>
          <t>&lt;http://purl.obolibrary.org/obo/UBERON_0002930&gt;</t>
        </is>
      </c>
      <c r="C8661" t="inlineStr">
        <is>
          <t>tectopontine tract</t>
        </is>
      </c>
      <c r="D8661" t="inlineStr">
        <is>
          <t>&lt;http://purl.obolibrary.org/obo/DHBA_12364&gt;</t>
        </is>
      </c>
    </row>
    <row r="8662">
      <c r="A8662">
        <f>HYPERLINK("https://www.ebi.ac.uk/ols/ontologies/uberon/terms?iri=http://purl.obolibrary.org/obo/UBERON_0002949","tectospinal tract")</f>
        <v/>
      </c>
      <c r="B8662" t="inlineStr">
        <is>
          <t>&lt;http://purl.obolibrary.org/obo/UBERON_0002949&gt;</t>
        </is>
      </c>
      <c r="C8662" t="inlineStr">
        <is>
          <t>tectospinal tract</t>
        </is>
      </c>
      <c r="D8662" t="inlineStr">
        <is>
          <t>&lt;http://purl.obolibrary.org/obo/DHBA_12794&gt;</t>
        </is>
      </c>
    </row>
    <row r="8663">
      <c r="A8663">
        <f>HYPERLINK("https://www.ebi.ac.uk/ols/ontologies/uberon/terms?iri=http://purl.obolibrary.org/obo/UBERON_0002949","tectospinal tract")</f>
        <v/>
      </c>
      <c r="B8663" t="inlineStr">
        <is>
          <t>&lt;http://purl.obolibrary.org/obo/UBERON_0002949&gt;</t>
        </is>
      </c>
      <c r="C8663" t="inlineStr">
        <is>
          <t>tectospinal tract</t>
        </is>
      </c>
      <c r="D8663" t="inlineStr">
        <is>
          <t>&lt;http://purl.obolibrary.org/obo/DMBA_17802&gt;</t>
        </is>
      </c>
    </row>
    <row r="8664">
      <c r="A8664">
        <f>HYPERLINK("https://www.ebi.ac.uk/ols/ontologies/uberon/terms?iri=http://purl.obolibrary.org/obo/UBERON_0002949","tectospinal tract")</f>
        <v/>
      </c>
      <c r="B8664" t="inlineStr">
        <is>
          <t>&lt;http://purl.obolibrary.org/obo/UBERON_0002949&gt;</t>
        </is>
      </c>
      <c r="C8664" t="inlineStr">
        <is>
          <t>tectospinal tract</t>
        </is>
      </c>
      <c r="D8664" t="inlineStr">
        <is>
          <t>&lt;http://purl.obolibrary.org/obo/HBA_265505662&gt;</t>
        </is>
      </c>
    </row>
    <row r="8665">
      <c r="A8665">
        <f>HYPERLINK("https://www.ebi.ac.uk/ols/ontologies/uberon/terms?iri=http://purl.obolibrary.org/obo/UBERON_0002949","tectospinal tract")</f>
        <v/>
      </c>
      <c r="B8665" t="inlineStr">
        <is>
          <t>&lt;http://purl.obolibrary.org/obo/UBERON_0002949&gt;</t>
        </is>
      </c>
      <c r="C8665" t="inlineStr">
        <is>
          <t>tectospinal pathway</t>
        </is>
      </c>
      <c r="D8665" t="inlineStr">
        <is>
          <t>&lt;http://purl.obolibrary.org/obo/MBA_877&gt;</t>
        </is>
      </c>
    </row>
    <row r="8666">
      <c r="A8666">
        <f>HYPERLINK("https://www.ebi.ac.uk/ols/ontologies/uberon/terms?iri=http://purl.obolibrary.org/obo/UBERON_0035570","tectothalamic tract")</f>
        <v/>
      </c>
      <c r="B8666" t="inlineStr">
        <is>
          <t>&lt;http://purl.obolibrary.org/obo/UBERON_0035570&gt;</t>
        </is>
      </c>
      <c r="C8666" t="inlineStr">
        <is>
          <t>tectothalamic pathway</t>
        </is>
      </c>
      <c r="D8666" t="inlineStr">
        <is>
          <t>&lt;http://purl.obolibrary.org/obo/MBA_357&gt;</t>
        </is>
      </c>
    </row>
    <row r="8667">
      <c r="A8667">
        <f>HYPERLINK("https://www.ebi.ac.uk/ols/ontologies/uberon/terms?iri=http://purl.obolibrary.org/obo/UBERON_0009663","telencephalic nucleus")</f>
        <v/>
      </c>
      <c r="B8667" t="inlineStr">
        <is>
          <t>&lt;http://purl.obolibrary.org/obo/UBERON_0009663&gt;</t>
        </is>
      </c>
      <c r="C8667" t="inlineStr">
        <is>
          <t>medial nucleus</t>
        </is>
      </c>
      <c r="D8667" t="inlineStr">
        <is>
          <t>&lt;http://purl.obolibrary.org/obo/PBA_10125&gt;</t>
        </is>
      </c>
    </row>
    <row r="8668">
      <c r="A8668">
        <f>HYPERLINK("https://www.ebi.ac.uk/ols/ontologies/uberon/terms?iri=http://purl.obolibrary.org/obo/UBERON_0009663","telencephalic nucleus")</f>
        <v/>
      </c>
      <c r="B8668" t="inlineStr">
        <is>
          <t>&lt;http://purl.obolibrary.org/obo/UBERON_0009663&gt;</t>
        </is>
      </c>
      <c r="C8668" t="inlineStr">
        <is>
          <t>corticomedial amygdaloid nucleus</t>
        </is>
      </c>
      <c r="D8668" t="inlineStr">
        <is>
          <t>&lt;http://purl.obolibrary.org/obo/PBA_128012616&gt;</t>
        </is>
      </c>
    </row>
    <row r="8669">
      <c r="A8669">
        <f>HYPERLINK("https://www.ebi.ac.uk/ols/ontologies/uberon/terms?iri=http://purl.obolibrary.org/obo/UBERON_0002285","telencephalic ventricle")</f>
        <v/>
      </c>
      <c r="B8669" t="inlineStr">
        <is>
          <t>&lt;http://purl.obolibrary.org/obo/UBERON_0002285&gt;</t>
        </is>
      </c>
      <c r="C8669" t="inlineStr">
        <is>
          <t>lateral ventricles</t>
        </is>
      </c>
      <c r="D8669" t="inlineStr">
        <is>
          <t>&lt;http://purl.obolibrary.org/obo/DHBA_10596&gt;</t>
        </is>
      </c>
    </row>
    <row r="8670">
      <c r="A8670">
        <f>HYPERLINK("https://www.ebi.ac.uk/ols/ontologies/uberon/terms?iri=http://purl.obolibrary.org/obo/UBERON_0002285","telencephalic ventricle")</f>
        <v/>
      </c>
      <c r="B8670" t="inlineStr">
        <is>
          <t>&lt;http://purl.obolibrary.org/obo/UBERON_0002285&gt;</t>
        </is>
      </c>
      <c r="C8670" t="inlineStr">
        <is>
          <t>ventricles, forebrain</t>
        </is>
      </c>
      <c r="D8670" t="inlineStr">
        <is>
          <t>&lt;http://purl.obolibrary.org/obo/DMBA_126651562&gt;</t>
        </is>
      </c>
    </row>
    <row r="8671">
      <c r="A8671">
        <f>HYPERLINK("https://www.ebi.ac.uk/ols/ontologies/uberon/terms?iri=http://purl.obolibrary.org/obo/UBERON_0002285","telencephalic ventricle")</f>
        <v/>
      </c>
      <c r="B8671" t="inlineStr">
        <is>
          <t>&lt;http://purl.obolibrary.org/obo/UBERON_0002285&gt;</t>
        </is>
      </c>
      <c r="C8671" t="inlineStr">
        <is>
          <t>lateral ventricle</t>
        </is>
      </c>
      <c r="D8671" t="inlineStr">
        <is>
          <t>&lt;http://purl.obolibrary.org/obo/HBA_9419&gt;</t>
        </is>
      </c>
    </row>
    <row r="8672">
      <c r="A8672">
        <f>HYPERLINK("https://www.ebi.ac.uk/ols/ontologies/uberon/terms?iri=http://purl.obolibrary.org/obo/UBERON_0002285","telencephalic ventricle")</f>
        <v/>
      </c>
      <c r="B8672" t="inlineStr">
        <is>
          <t>&lt;http://purl.obolibrary.org/obo/UBERON_0002285&gt;</t>
        </is>
      </c>
      <c r="C8672" t="inlineStr">
        <is>
          <t>lateral ventricle</t>
        </is>
      </c>
      <c r="D8672" t="inlineStr">
        <is>
          <t>&lt;http://purl.obolibrary.org/obo/MBA_81&gt;</t>
        </is>
      </c>
    </row>
    <row r="8673">
      <c r="A8673">
        <f>HYPERLINK("https://www.ebi.ac.uk/ols/ontologies/uberon/terms?iri=http://purl.obolibrary.org/obo/UBERON_0001893","telencephalon")</f>
        <v/>
      </c>
      <c r="B8673" t="inlineStr">
        <is>
          <t>&lt;http://purl.obolibrary.org/obo/UBERON_0001893&gt;</t>
        </is>
      </c>
      <c r="C8673" t="inlineStr">
        <is>
          <t>telencephalon</t>
        </is>
      </c>
      <c r="D8673" t="inlineStr">
        <is>
          <t>&lt;http://purl.obolibrary.org/obo/DHBA_10158&gt;</t>
        </is>
      </c>
    </row>
    <row r="8674">
      <c r="A8674">
        <f>HYPERLINK("https://www.ebi.ac.uk/ols/ontologies/uberon/terms?iri=http://purl.obolibrary.org/obo/UBERON_0001893","telencephalon")</f>
        <v/>
      </c>
      <c r="B8674" t="inlineStr">
        <is>
          <t>&lt;http://purl.obolibrary.org/obo/UBERON_0001893&gt;</t>
        </is>
      </c>
      <c r="C8674" t="inlineStr">
        <is>
          <t>telencephalon</t>
        </is>
      </c>
      <c r="D8674" t="inlineStr">
        <is>
          <t>&lt;http://purl.obolibrary.org/obo/HBA_4007&gt;</t>
        </is>
      </c>
    </row>
    <row r="8675">
      <c r="A8675">
        <f>HYPERLINK("https://www.ebi.ac.uk/ols/ontologies/uberon/terms?iri=http://purl.obolibrary.org/obo/UBERON_0001893","telencephalon")</f>
        <v/>
      </c>
      <c r="B8675" t="inlineStr">
        <is>
          <t>&lt;http://purl.obolibrary.org/obo/UBERON_0001893&gt;</t>
        </is>
      </c>
      <c r="C8675" t="inlineStr">
        <is>
          <t>Cerebrum</t>
        </is>
      </c>
      <c r="D8675" t="inlineStr">
        <is>
          <t>&lt;http://purl.obolibrary.org/obo/MBA_567&gt;</t>
        </is>
      </c>
    </row>
    <row r="8676">
      <c r="A8676">
        <f>HYPERLINK("https://www.ebi.ac.uk/ols/ontologies/uberon/terms?iri=http://purl.obolibrary.org/obo/UBERON_0001893","telencephalon")</f>
        <v/>
      </c>
      <c r="B8676" t="inlineStr">
        <is>
          <t>&lt;http://purl.obolibrary.org/obo/UBERON_0001893&gt;</t>
        </is>
      </c>
      <c r="C8676" t="inlineStr">
        <is>
          <t>telencephalon</t>
        </is>
      </c>
      <c r="D8676" t="inlineStr">
        <is>
          <t>&lt;http://purl.obolibrary.org/obo/PBA_128011350&gt;</t>
        </is>
      </c>
    </row>
    <row r="8677">
      <c r="A8677">
        <f>HYPERLINK("https://www.ebi.ac.uk/ols/ontologies/uberon/terms?iri=http://purl.obolibrary.org/obo/UBERON_0016538","temporal cortex")</f>
        <v/>
      </c>
      <c r="B8677" t="inlineStr">
        <is>
          <t>&lt;http://purl.obolibrary.org/obo/UBERON_0016538&gt;</t>
        </is>
      </c>
      <c r="C8677" t="inlineStr">
        <is>
          <t>temporal neocortex</t>
        </is>
      </c>
      <c r="D8677" t="inlineStr">
        <is>
          <t>&lt;http://purl.obolibrary.org/obo/DHBA_10235&gt;</t>
        </is>
      </c>
    </row>
    <row r="8678">
      <c r="A8678">
        <f>HYPERLINK("https://www.ebi.ac.uk/ols/ontologies/uberon/terms?iri=http://purl.obolibrary.org/obo/UBERON_0016538","temporal cortex")</f>
        <v/>
      </c>
      <c r="B8678" t="inlineStr">
        <is>
          <t>&lt;http://purl.obolibrary.org/obo/UBERON_0016538&gt;</t>
        </is>
      </c>
      <c r="C8678" t="inlineStr">
        <is>
          <t>temporal cortex</t>
        </is>
      </c>
      <c r="D8678" t="inlineStr">
        <is>
          <t>&lt;http://purl.obolibrary.org/obo/DMBA_16044&gt;</t>
        </is>
      </c>
    </row>
    <row r="8679">
      <c r="A8679">
        <f>HYPERLINK("https://www.ebi.ac.uk/ols/ontologies/uberon/terms?iri=http://purl.obolibrary.org/obo/UBERON_0035013","temporal cortex association area")</f>
        <v/>
      </c>
      <c r="B8679" t="inlineStr">
        <is>
          <t>&lt;http://purl.obolibrary.org/obo/UBERON_0035013&gt;</t>
        </is>
      </c>
      <c r="C8679" t="inlineStr">
        <is>
          <t>Temporal association areas</t>
        </is>
      </c>
      <c r="D8679" t="inlineStr">
        <is>
          <t>&lt;http://purl.obolibrary.org/obo/MBA_541&gt;</t>
        </is>
      </c>
    </row>
    <row r="8680">
      <c r="A8680">
        <f>HYPERLINK("https://www.ebi.ac.uk/ols/ontologies/uberon/terms?iri=http://purl.obolibrary.org/obo/UBERON_0022429","temporal cortex cingulum")</f>
        <v/>
      </c>
      <c r="B8680" t="inlineStr">
        <is>
          <t>&lt;http://purl.obolibrary.org/obo/UBERON_0022429&gt;</t>
        </is>
      </c>
      <c r="C8680" t="inlineStr">
        <is>
          <t>cingulum bundle in temporal cortex</t>
        </is>
      </c>
      <c r="D8680" t="inlineStr">
        <is>
          <t>&lt;http://purl.obolibrary.org/obo/DHBA_15540&gt;</t>
        </is>
      </c>
    </row>
    <row r="8681">
      <c r="A8681">
        <f>HYPERLINK("https://www.ebi.ac.uk/ols/ontologies/uberon/terms?iri=http://purl.obolibrary.org/obo/UBERON_0022395","temporal fusiform gyrus")</f>
        <v/>
      </c>
      <c r="B8681" t="inlineStr">
        <is>
          <t>&lt;http://purl.obolibrary.org/obo/UBERON_0022395&gt;</t>
        </is>
      </c>
      <c r="C8681" t="inlineStr">
        <is>
          <t>occipitotemporal (fusiform) gyrus, temporal part</t>
        </is>
      </c>
      <c r="D8681" t="inlineStr">
        <is>
          <t>&lt;http://purl.obolibrary.org/obo/DHBA_12143&gt;</t>
        </is>
      </c>
    </row>
    <row r="8682">
      <c r="A8682">
        <f>HYPERLINK("https://www.ebi.ac.uk/ols/ontologies/uberon/terms?iri=http://purl.obolibrary.org/obo/UBERON_0001871","temporal lobe")</f>
        <v/>
      </c>
      <c r="B8682" t="inlineStr">
        <is>
          <t>&lt;http://purl.obolibrary.org/obo/UBERON_0001871&gt;</t>
        </is>
      </c>
      <c r="C8682" t="inlineStr">
        <is>
          <t>temporal lobe</t>
        </is>
      </c>
      <c r="D8682" t="inlineStr">
        <is>
          <t>&lt;http://purl.obolibrary.org/obo/DHBA_12139&gt;</t>
        </is>
      </c>
    </row>
    <row r="8683">
      <c r="A8683">
        <f>HYPERLINK("https://www.ebi.ac.uk/ols/ontologies/uberon/terms?iri=http://purl.obolibrary.org/obo/UBERON_0001871","temporal lobe")</f>
        <v/>
      </c>
      <c r="B8683" t="inlineStr">
        <is>
          <t>&lt;http://purl.obolibrary.org/obo/UBERON_0001871&gt;</t>
        </is>
      </c>
      <c r="C8683" t="inlineStr">
        <is>
          <t>temporal lobe</t>
        </is>
      </c>
      <c r="D8683" t="inlineStr">
        <is>
          <t>&lt;http://purl.obolibrary.org/obo/HBA_4132&gt;</t>
        </is>
      </c>
    </row>
    <row r="8684">
      <c r="A8684">
        <f>HYPERLINK("https://www.ebi.ac.uk/ols/ontologies/uberon/terms?iri=http://purl.obolibrary.org/obo/UBERON_0002576","temporal pole")</f>
        <v/>
      </c>
      <c r="B8684" t="inlineStr">
        <is>
          <t>&lt;http://purl.obolibrary.org/obo/UBERON_0002576&gt;</t>
        </is>
      </c>
      <c r="C8684" t="inlineStr">
        <is>
          <t>temporal pole</t>
        </is>
      </c>
      <c r="D8684" t="inlineStr">
        <is>
          <t>&lt;http://purl.obolibrary.org/obo/DHBA_12146&gt;</t>
        </is>
      </c>
    </row>
    <row r="8685">
      <c r="A8685">
        <f>HYPERLINK("https://www.ebi.ac.uk/ols/ontologies/uberon/terms?iri=http://purl.obolibrary.org/obo/UBERON_0002576","temporal pole")</f>
        <v/>
      </c>
      <c r="B8685" t="inlineStr">
        <is>
          <t>&lt;http://purl.obolibrary.org/obo/UBERON_0002576&gt;</t>
        </is>
      </c>
      <c r="C8685" t="inlineStr">
        <is>
          <t>temporal pole</t>
        </is>
      </c>
      <c r="D8685" t="inlineStr">
        <is>
          <t>&lt;http://purl.obolibrary.org/obo/HBA_4174&gt;</t>
        </is>
      </c>
    </row>
    <row r="8686">
      <c r="A8686">
        <f>HYPERLINK("https://www.ebi.ac.uk/ols/ontologies/uberon/terms?iri=http://purl.obolibrary.org/obo/UBERON_0014687","temporal sulcus")</f>
        <v/>
      </c>
      <c r="B8686" t="inlineStr">
        <is>
          <t>&lt;http://purl.obolibrary.org/obo/UBERON_0014687&gt;</t>
        </is>
      </c>
      <c r="C8686" t="inlineStr">
        <is>
          <t>temporal lobe sulci</t>
        </is>
      </c>
      <c r="D8686" t="inlineStr">
        <is>
          <t>&lt;http://purl.obolibrary.org/obo/HBA_9377&gt;</t>
        </is>
      </c>
    </row>
    <row r="8687">
      <c r="A8687">
        <f>HYPERLINK("https://www.ebi.ac.uk/ols/ontologies/uberon/terms?iri=http://purl.obolibrary.org/obo/UBERON_0002924","terminal nerve")</f>
        <v/>
      </c>
      <c r="B8687" t="inlineStr">
        <is>
          <t>&lt;http://purl.obolibrary.org/obo/UBERON_0002924&gt;</t>
        </is>
      </c>
      <c r="C8687" t="inlineStr">
        <is>
          <t>terminal nerve</t>
        </is>
      </c>
      <c r="D8687" t="inlineStr">
        <is>
          <t>&lt;http://purl.obolibrary.org/obo/MBA_885&gt;</t>
        </is>
      </c>
    </row>
    <row r="8688">
      <c r="A8688">
        <f>HYPERLINK("https://www.ebi.ac.uk/ols/ontologies/uberon/terms?iri=http://purl.obolibrary.org/obo/UBERON_0001903","thalamic reticular nucleus")</f>
        <v/>
      </c>
      <c r="B8688" t="inlineStr">
        <is>
          <t>&lt;http://purl.obolibrary.org/obo/UBERON_0001903&gt;</t>
        </is>
      </c>
      <c r="C8688" t="inlineStr">
        <is>
          <t>reticular nucleus of thalamus</t>
        </is>
      </c>
      <c r="D8688" t="inlineStr">
        <is>
          <t>&lt;http://purl.obolibrary.org/obo/DHBA_10464&gt;</t>
        </is>
      </c>
    </row>
    <row r="8689">
      <c r="A8689">
        <f>HYPERLINK("https://www.ebi.ac.uk/ols/ontologies/uberon/terms?iri=http://purl.obolibrary.org/obo/UBERON_0001903","thalamic reticular nucleus")</f>
        <v/>
      </c>
      <c r="B8689" t="inlineStr">
        <is>
          <t>&lt;http://purl.obolibrary.org/obo/UBERON_0001903&gt;</t>
        </is>
      </c>
      <c r="C8689" t="inlineStr">
        <is>
          <t>reticular nucleus of thalamus, left</t>
        </is>
      </c>
      <c r="D8689" t="inlineStr">
        <is>
          <t>&lt;http://purl.obolibrary.org/obo/HBA_4506&gt;</t>
        </is>
      </c>
    </row>
    <row r="8690">
      <c r="A8690">
        <f>HYPERLINK("https://www.ebi.ac.uk/ols/ontologies/uberon/terms?iri=http://purl.obolibrary.org/obo/UBERON_0001903","thalamic reticular nucleus")</f>
        <v/>
      </c>
      <c r="B8690" t="inlineStr">
        <is>
          <t>&lt;http://purl.obolibrary.org/obo/UBERON_0001903&gt;</t>
        </is>
      </c>
      <c r="C8690" t="inlineStr">
        <is>
          <t>Reticular nucleus of the thalamus</t>
        </is>
      </c>
      <c r="D8690" t="inlineStr">
        <is>
          <t>&lt;http://purl.obolibrary.org/obo/MBA_262&gt;</t>
        </is>
      </c>
    </row>
    <row r="8691">
      <c r="A8691">
        <f>HYPERLINK("https://www.ebi.ac.uk/ols/ontologies/uberon/terms?iri=http://purl.obolibrary.org/obo/UBERON_0002286","third ventricle")</f>
        <v/>
      </c>
      <c r="B8691" t="inlineStr">
        <is>
          <t>&lt;http://purl.obolibrary.org/obo/UBERON_0002286&gt;</t>
        </is>
      </c>
      <c r="C8691" t="inlineStr">
        <is>
          <t>third ventricle</t>
        </is>
      </c>
      <c r="D8691" t="inlineStr">
        <is>
          <t>&lt;http://purl.obolibrary.org/obo/DHBA_10602&gt;</t>
        </is>
      </c>
    </row>
    <row r="8692">
      <c r="A8692">
        <f>HYPERLINK("https://www.ebi.ac.uk/ols/ontologies/uberon/terms?iri=http://purl.obolibrary.org/obo/UBERON_0002286","third ventricle")</f>
        <v/>
      </c>
      <c r="B8692" t="inlineStr">
        <is>
          <t>&lt;http://purl.obolibrary.org/obo/UBERON_0002286&gt;</t>
        </is>
      </c>
      <c r="C8692" t="inlineStr">
        <is>
          <t>third ventricle</t>
        </is>
      </c>
      <c r="D8692" t="inlineStr">
        <is>
          <t>&lt;http://purl.obolibrary.org/obo/HBA_9420&gt;</t>
        </is>
      </c>
    </row>
    <row r="8693">
      <c r="A8693">
        <f>HYPERLINK("https://www.ebi.ac.uk/ols/ontologies/uberon/terms?iri=http://purl.obolibrary.org/obo/UBERON_0002286","third ventricle")</f>
        <v/>
      </c>
      <c r="B8693" t="inlineStr">
        <is>
          <t>&lt;http://purl.obolibrary.org/obo/UBERON_0002286&gt;</t>
        </is>
      </c>
      <c r="C8693" t="inlineStr">
        <is>
          <t>third ventricle</t>
        </is>
      </c>
      <c r="D8693" t="inlineStr">
        <is>
          <t>&lt;http://purl.obolibrary.org/obo/MBA_129&gt;</t>
        </is>
      </c>
    </row>
    <row r="8694">
      <c r="A8694">
        <f>HYPERLINK("https://www.ebi.ac.uk/ols/ontologies/uberon/terms?iri=http://purl.obolibrary.org/obo/UBERON_0007702","tract of brain")</f>
        <v/>
      </c>
      <c r="B8694" t="inlineStr">
        <is>
          <t>&lt;http://purl.obolibrary.org/obo/UBERON_0007702&gt;</t>
        </is>
      </c>
      <c r="C8694" t="inlineStr">
        <is>
          <t>cuneate fasciculus</t>
        </is>
      </c>
      <c r="D8694" t="inlineStr">
        <is>
          <t>&lt;http://purl.obolibrary.org/obo/DHBA_12731&gt;</t>
        </is>
      </c>
    </row>
    <row r="8695">
      <c r="A8695">
        <f>HYPERLINK("https://www.ebi.ac.uk/ols/ontologies/uberon/terms?iri=http://purl.obolibrary.org/obo/UBERON_0007702","tract of brain")</f>
        <v/>
      </c>
      <c r="B8695" t="inlineStr">
        <is>
          <t>&lt;http://purl.obolibrary.org/obo/UBERON_0007702&gt;</t>
        </is>
      </c>
      <c r="C8695" t="inlineStr">
        <is>
          <t>dorsal spinocerebellar tract</t>
        </is>
      </c>
      <c r="D8695" t="inlineStr">
        <is>
          <t>&lt;http://purl.obolibrary.org/obo/DHBA_12746&gt;</t>
        </is>
      </c>
    </row>
    <row r="8696">
      <c r="A8696">
        <f>HYPERLINK("https://www.ebi.ac.uk/ols/ontologies/uberon/terms?iri=http://purl.obolibrary.org/obo/UBERON_0007702","tract of brain")</f>
        <v/>
      </c>
      <c r="B8696" t="inlineStr">
        <is>
          <t>&lt;http://purl.obolibrary.org/obo/UBERON_0007702&gt;</t>
        </is>
      </c>
      <c r="C8696" t="inlineStr">
        <is>
          <t>spinocerebellar tract</t>
        </is>
      </c>
      <c r="D8696" t="inlineStr">
        <is>
          <t>&lt;http://purl.obolibrary.org/obo/DHBA_12749&gt;</t>
        </is>
      </c>
    </row>
    <row r="8697">
      <c r="A8697">
        <f>HYPERLINK("https://www.ebi.ac.uk/ols/ontologies/uberon/terms?iri=http://purl.obolibrary.org/obo/UBERON_0007702","tract of brain")</f>
        <v/>
      </c>
      <c r="B8697" t="inlineStr">
        <is>
          <t>&lt;http://purl.obolibrary.org/obo/UBERON_0007702&gt;</t>
        </is>
      </c>
      <c r="C8697" t="inlineStr">
        <is>
          <t>corticospinal tract</t>
        </is>
      </c>
      <c r="D8697" t="inlineStr">
        <is>
          <t>&lt;http://purl.obolibrary.org/obo/DHBA_12776&gt;</t>
        </is>
      </c>
    </row>
    <row r="8698">
      <c r="A8698">
        <f>HYPERLINK("https://www.ebi.ac.uk/ols/ontologies/uberon/terms?iri=http://purl.obolibrary.org/obo/UBERON_0007702","tract of brain")</f>
        <v/>
      </c>
      <c r="B8698" t="inlineStr">
        <is>
          <t>&lt;http://purl.obolibrary.org/obo/UBERON_0007702&gt;</t>
        </is>
      </c>
      <c r="C8698" t="inlineStr">
        <is>
          <t>trigeminothalamic tract</t>
        </is>
      </c>
      <c r="D8698" t="inlineStr">
        <is>
          <t>&lt;http://purl.obolibrary.org/obo/DHBA_12797&gt;</t>
        </is>
      </c>
    </row>
    <row r="8699">
      <c r="A8699">
        <f>HYPERLINK("https://www.ebi.ac.uk/ols/ontologies/uberon/terms?iri=http://purl.obolibrary.org/obo/UBERON_0007702","tract of brain")</f>
        <v/>
      </c>
      <c r="B8699" t="inlineStr">
        <is>
          <t>&lt;http://purl.obolibrary.org/obo/UBERON_0007702&gt;</t>
        </is>
      </c>
      <c r="C8699" t="inlineStr">
        <is>
          <t>ventral corticospinal tract</t>
        </is>
      </c>
      <c r="D8699" t="inlineStr">
        <is>
          <t>&lt;http://purl.obolibrary.org/obo/DHBA_12798&gt;</t>
        </is>
      </c>
    </row>
    <row r="8700">
      <c r="A8700">
        <f>HYPERLINK("https://www.ebi.ac.uk/ols/ontologies/uberon/terms?iri=http://purl.obolibrary.org/obo/UBERON_0007702","tract of brain")</f>
        <v/>
      </c>
      <c r="B8700" t="inlineStr">
        <is>
          <t>&lt;http://purl.obolibrary.org/obo/UBERON_0007702&gt;</t>
        </is>
      </c>
      <c r="C8700" t="inlineStr">
        <is>
          <t>corticospinal tract</t>
        </is>
      </c>
      <c r="D8700" t="inlineStr">
        <is>
          <t>&lt;http://purl.obolibrary.org/obo/DMBA_17756&gt;</t>
        </is>
      </c>
    </row>
    <row r="8701">
      <c r="A8701">
        <f>HYPERLINK("https://www.ebi.ac.uk/ols/ontologies/uberon/terms?iri=http://purl.obolibrary.org/obo/UBERON_0007702","tract of brain")</f>
        <v/>
      </c>
      <c r="B8701" t="inlineStr">
        <is>
          <t>&lt;http://purl.obolibrary.org/obo/UBERON_0007702&gt;</t>
        </is>
      </c>
      <c r="C8701" t="inlineStr">
        <is>
          <t>dorsal spinocerebellar tract</t>
        </is>
      </c>
      <c r="D8701" t="inlineStr">
        <is>
          <t>&lt;http://purl.obolibrary.org/obo/DMBA_17761&gt;</t>
        </is>
      </c>
    </row>
    <row r="8702">
      <c r="A8702">
        <f>HYPERLINK("https://www.ebi.ac.uk/ols/ontologies/uberon/terms?iri=http://purl.obolibrary.org/obo/UBERON_0007702","tract of brain")</f>
        <v/>
      </c>
      <c r="B8702" t="inlineStr">
        <is>
          <t>&lt;http://purl.obolibrary.org/obo/UBERON_0007702&gt;</t>
        </is>
      </c>
      <c r="C8702" t="inlineStr">
        <is>
          <t>cuneate fasciculus</t>
        </is>
      </c>
      <c r="D8702" t="inlineStr">
        <is>
          <t>&lt;http://purl.obolibrary.org/obo/HBA_265505550&gt;</t>
        </is>
      </c>
    </row>
    <row r="8703">
      <c r="A8703">
        <f>HYPERLINK("https://www.ebi.ac.uk/ols/ontologies/uberon/terms?iri=http://purl.obolibrary.org/obo/UBERON_0007702","tract of brain")</f>
        <v/>
      </c>
      <c r="B8703" t="inlineStr">
        <is>
          <t>&lt;http://purl.obolibrary.org/obo/UBERON_0007702&gt;</t>
        </is>
      </c>
      <c r="C8703" t="inlineStr">
        <is>
          <t>corticospinal tract</t>
        </is>
      </c>
      <c r="D8703" t="inlineStr">
        <is>
          <t>&lt;http://purl.obolibrary.org/obo/HBA_265505574&gt;</t>
        </is>
      </c>
    </row>
    <row r="8704">
      <c r="A8704">
        <f>HYPERLINK("https://www.ebi.ac.uk/ols/ontologies/uberon/terms?iri=http://purl.obolibrary.org/obo/UBERON_0007702","tract of brain")</f>
        <v/>
      </c>
      <c r="B8704" t="inlineStr">
        <is>
          <t>&lt;http://purl.obolibrary.org/obo/UBERON_0007702&gt;</t>
        </is>
      </c>
      <c r="C8704" t="inlineStr">
        <is>
          <t>corticospinal tract, uncrossed</t>
        </is>
      </c>
      <c r="D8704" t="inlineStr">
        <is>
          <t>&lt;http://purl.obolibrary.org/obo/MBA_1028&gt;</t>
        </is>
      </c>
    </row>
    <row r="8705">
      <c r="A8705">
        <f>HYPERLINK("https://www.ebi.ac.uk/ols/ontologies/uberon/terms?iri=http://purl.obolibrary.org/obo/UBERON_0007702","tract of brain")</f>
        <v/>
      </c>
      <c r="B8705" t="inlineStr">
        <is>
          <t>&lt;http://purl.obolibrary.org/obo/UBERON_0007702&gt;</t>
        </is>
      </c>
      <c r="C8705" t="inlineStr">
        <is>
          <t>pyramid</t>
        </is>
      </c>
      <c r="D8705" t="inlineStr">
        <is>
          <t>&lt;http://purl.obolibrary.org/obo/MBA_190&gt;</t>
        </is>
      </c>
    </row>
    <row r="8706">
      <c r="A8706">
        <f>HYPERLINK("https://www.ebi.ac.uk/ols/ontologies/uberon/terms?iri=http://purl.obolibrary.org/obo/UBERON_0007702","tract of brain")</f>
        <v/>
      </c>
      <c r="B8706" t="inlineStr">
        <is>
          <t>&lt;http://purl.obolibrary.org/obo/UBERON_0007702&gt;</t>
        </is>
      </c>
      <c r="C8706" t="inlineStr">
        <is>
          <t>cuneate fascicle</t>
        </is>
      </c>
      <c r="D8706" t="inlineStr">
        <is>
          <t>&lt;http://purl.obolibrary.org/obo/MBA_380&gt;</t>
        </is>
      </c>
    </row>
    <row r="8707">
      <c r="A8707">
        <f>HYPERLINK("https://www.ebi.ac.uk/ols/ontologies/uberon/terms?iri=http://purl.obolibrary.org/obo/UBERON_0007702","tract of brain")</f>
        <v/>
      </c>
      <c r="B8707" t="inlineStr">
        <is>
          <t>&lt;http://purl.obolibrary.org/obo/UBERON_0007702&gt;</t>
        </is>
      </c>
      <c r="C8707" t="inlineStr">
        <is>
          <t>dorsal spinocerebellar tract</t>
        </is>
      </c>
      <c r="D8707" t="inlineStr">
        <is>
          <t>&lt;http://purl.obolibrary.org/obo/MBA_553&gt;</t>
        </is>
      </c>
    </row>
    <row r="8708">
      <c r="A8708">
        <f>HYPERLINK("https://www.ebi.ac.uk/ols/ontologies/uberon/terms?iri=http://purl.obolibrary.org/obo/UBERON_0007702","tract of brain")</f>
        <v/>
      </c>
      <c r="B8708" t="inlineStr">
        <is>
          <t>&lt;http://purl.obolibrary.org/obo/UBERON_0007702&gt;</t>
        </is>
      </c>
      <c r="C8708" t="inlineStr">
        <is>
          <t>corticospinal tract</t>
        </is>
      </c>
      <c r="D8708" t="inlineStr">
        <is>
          <t>&lt;http://purl.obolibrary.org/obo/MBA_784&gt;</t>
        </is>
      </c>
    </row>
    <row r="8709">
      <c r="A8709">
        <f>HYPERLINK("https://www.ebi.ac.uk/ols/ontologies/uberon/terms?iri=http://purl.obolibrary.org/obo/UBERON_0007702","tract of brain")</f>
        <v/>
      </c>
      <c r="B8709" t="inlineStr">
        <is>
          <t>&lt;http://purl.obolibrary.org/obo/UBERON_0007702&gt;</t>
        </is>
      </c>
      <c r="C8709" t="inlineStr">
        <is>
          <t>spinocerebellar tract</t>
        </is>
      </c>
      <c r="D8709" t="inlineStr">
        <is>
          <t>&lt;http://purl.obolibrary.org/obo/MBA_85&gt;</t>
        </is>
      </c>
    </row>
    <row r="8710">
      <c r="A8710">
        <f>HYPERLINK("https://www.ebi.ac.uk/ols/ontologies/uberon/terms?iri=http://purl.obolibrary.org/obo/UBERON_0011179","transverse nucleus of stria terminalis")</f>
        <v/>
      </c>
      <c r="B8710" t="inlineStr">
        <is>
          <t>&lt;http://purl.obolibrary.org/obo/UBERON_0011179&gt;</t>
        </is>
      </c>
      <c r="C8710" t="inlineStr">
        <is>
          <t>Bed nuclei of the stria terminalis, posterior division, transverse nucleus</t>
        </is>
      </c>
      <c r="D8710" t="inlineStr">
        <is>
          <t>&lt;http://purl.obolibrary.org/obo/MBA_594&gt;</t>
        </is>
      </c>
    </row>
    <row r="8711">
      <c r="A8711">
        <f>HYPERLINK("https://www.ebi.ac.uk/ols/ontologies/uberon/terms?iri=http://purl.obolibrary.org/obo/UBERON_0002900","transverse occipital sulcus")</f>
        <v/>
      </c>
      <c r="B8711" t="inlineStr">
        <is>
          <t>&lt;http://purl.obolibrary.org/obo/UBERON_0002900&gt;</t>
        </is>
      </c>
      <c r="C8711" t="inlineStr">
        <is>
          <t>transverse occipital sulcus</t>
        </is>
      </c>
      <c r="D8711" t="inlineStr">
        <is>
          <t>&lt;http://purl.obolibrary.org/obo/DHBA_13228&gt;</t>
        </is>
      </c>
    </row>
    <row r="8712">
      <c r="A8712">
        <f>HYPERLINK("https://www.ebi.ac.uk/ols/ontologies/uberon/terms?iri=http://purl.obolibrary.org/obo/UBERON_0002900","transverse occipital sulcus")</f>
        <v/>
      </c>
      <c r="B8712" t="inlineStr">
        <is>
          <t>&lt;http://purl.obolibrary.org/obo/UBERON_0002900&gt;</t>
        </is>
      </c>
      <c r="C8712" t="inlineStr">
        <is>
          <t>transverse occipital sulcus</t>
        </is>
      </c>
      <c r="D8712" t="inlineStr">
        <is>
          <t>&lt;http://purl.obolibrary.org/obo/HBA_9388&gt;</t>
        </is>
      </c>
    </row>
    <row r="8713">
      <c r="A8713">
        <f>HYPERLINK("https://www.ebi.ac.uk/ols/ontologies/uberon/terms?iri=http://purl.obolibrary.org/obo/UBERON_0002612","transverse orbital sulcus")</f>
        <v/>
      </c>
      <c r="B8713" t="inlineStr">
        <is>
          <t>&lt;http://purl.obolibrary.org/obo/UBERON_0002612&gt;</t>
        </is>
      </c>
      <c r="C8713" t="inlineStr">
        <is>
          <t>transverse orbital sulcus</t>
        </is>
      </c>
      <c r="D8713" t="inlineStr">
        <is>
          <t>&lt;http://purl.obolibrary.org/obo/DHBA_13223&gt;</t>
        </is>
      </c>
    </row>
    <row r="8714">
      <c r="A8714">
        <f>HYPERLINK("https://www.ebi.ac.uk/ols/ontologies/uberon/terms?iri=http://purl.obolibrary.org/obo/UBERON_0002735","transverse pontine fibers")</f>
        <v/>
      </c>
      <c r="B8714" t="inlineStr">
        <is>
          <t>&lt;http://purl.obolibrary.org/obo/UBERON_0002735&gt;</t>
        </is>
      </c>
      <c r="C8714" t="inlineStr">
        <is>
          <t>transverse fibers of pons</t>
        </is>
      </c>
      <c r="D8714" t="inlineStr">
        <is>
          <t>&lt;http://purl.obolibrary.org/obo/DHBA_12795&gt;</t>
        </is>
      </c>
    </row>
    <row r="8715">
      <c r="A8715">
        <f>HYPERLINK("https://www.ebi.ac.uk/ols/ontologies/uberon/terms?iri=http://purl.obolibrary.org/obo/UBERON_0002569","transverse temporal sulcus")</f>
        <v/>
      </c>
      <c r="B8715" t="inlineStr">
        <is>
          <t>&lt;http://purl.obolibrary.org/obo/UBERON_0002569&gt;</t>
        </is>
      </c>
      <c r="C8715" t="inlineStr">
        <is>
          <t>transverse temporal sulcus</t>
        </is>
      </c>
      <c r="D8715" t="inlineStr">
        <is>
          <t>&lt;http://purl.obolibrary.org/obo/DHBA_146034852&gt;</t>
        </is>
      </c>
    </row>
    <row r="8716">
      <c r="A8716">
        <f>HYPERLINK("https://www.ebi.ac.uk/ols/ontologies/uberon/terms?iri=http://purl.obolibrary.org/obo/UBERON_0002932","trapezoid body")</f>
        <v/>
      </c>
      <c r="B8716" t="inlineStr">
        <is>
          <t>&lt;http://purl.obolibrary.org/obo/UBERON_0002932&gt;</t>
        </is>
      </c>
      <c r="C8716" t="inlineStr">
        <is>
          <t>trapezoid body</t>
        </is>
      </c>
      <c r="D8716" t="inlineStr">
        <is>
          <t>&lt;http://purl.obolibrary.org/obo/DHBA_12796&gt;</t>
        </is>
      </c>
    </row>
    <row r="8717">
      <c r="A8717">
        <f>HYPERLINK("https://www.ebi.ac.uk/ols/ontologies/uberon/terms?iri=http://purl.obolibrary.org/obo/UBERON_0002932","trapezoid body")</f>
        <v/>
      </c>
      <c r="B8717" t="inlineStr">
        <is>
          <t>&lt;http://purl.obolibrary.org/obo/UBERON_0002932&gt;</t>
        </is>
      </c>
      <c r="C8717" t="inlineStr">
        <is>
          <t>trapezoid body</t>
        </is>
      </c>
      <c r="D8717" t="inlineStr">
        <is>
          <t>&lt;http://purl.obolibrary.org/obo/HBA_9197&gt;</t>
        </is>
      </c>
    </row>
    <row r="8718">
      <c r="A8718">
        <f>HYPERLINK("https://www.ebi.ac.uk/ols/ontologies/uberon/terms?iri=http://purl.obolibrary.org/obo/UBERON_0002932","trapezoid body")</f>
        <v/>
      </c>
      <c r="B8718" t="inlineStr">
        <is>
          <t>&lt;http://purl.obolibrary.org/obo/UBERON_0002932&gt;</t>
        </is>
      </c>
      <c r="C8718" t="inlineStr">
        <is>
          <t>trapezoid body</t>
        </is>
      </c>
      <c r="D8718" t="inlineStr">
        <is>
          <t>&lt;http://purl.obolibrary.org/obo/MBA_841&gt;</t>
        </is>
      </c>
    </row>
    <row r="8719">
      <c r="A8719">
        <f>HYPERLINK("https://www.ebi.ac.uk/ols/ontologies/uberon/terms?iri=http://purl.obolibrary.org/obo/UBERON_0002629","triangular part of inferior frontal gyrus")</f>
        <v/>
      </c>
      <c r="B8719" t="inlineStr">
        <is>
          <t>&lt;http://purl.obolibrary.org/obo/UBERON_0002629&gt;</t>
        </is>
      </c>
      <c r="C8719" t="inlineStr">
        <is>
          <t>inferior frontal gyrus, triangular part</t>
        </is>
      </c>
      <c r="D8719" t="inlineStr">
        <is>
          <t>&lt;http://purl.obolibrary.org/obo/DHBA_12118&gt;</t>
        </is>
      </c>
    </row>
    <row r="8720">
      <c r="A8720">
        <f>HYPERLINK("https://www.ebi.ac.uk/ols/ontologies/uberon/terms?iri=http://purl.obolibrary.org/obo/UBERON_0002629","triangular part of inferior frontal gyrus")</f>
        <v/>
      </c>
      <c r="B8720" t="inlineStr">
        <is>
          <t>&lt;http://purl.obolibrary.org/obo/UBERON_0002629&gt;</t>
        </is>
      </c>
      <c r="C8720" t="inlineStr">
        <is>
          <t>inferior frontal gyrus, triangular part</t>
        </is>
      </c>
      <c r="D8720" t="inlineStr">
        <is>
          <t>&lt;http://purl.obolibrary.org/obo/HBA_4038&gt;</t>
        </is>
      </c>
    </row>
    <row r="8721">
      <c r="A8721">
        <f>HYPERLINK("https://www.ebi.ac.uk/ols/ontologies/uberon/terms?iri=http://purl.obolibrary.org/obo/UBERON_0002977","triangular septal nucleus")</f>
        <v/>
      </c>
      <c r="B8721" t="inlineStr">
        <is>
          <t>&lt;http://purl.obolibrary.org/obo/UBERON_0002977&gt;</t>
        </is>
      </c>
      <c r="C8721" t="inlineStr">
        <is>
          <t>triangular septal nucleus</t>
        </is>
      </c>
      <c r="D8721" t="inlineStr">
        <is>
          <t>&lt;http://purl.obolibrary.org/obo/DHBA_266441491&gt;</t>
        </is>
      </c>
    </row>
    <row r="8722">
      <c r="A8722">
        <f>HYPERLINK("https://www.ebi.ac.uk/ols/ontologies/uberon/terms?iri=http://purl.obolibrary.org/obo/UBERON_0002977","triangular septal nucleus")</f>
        <v/>
      </c>
      <c r="B8722" t="inlineStr">
        <is>
          <t>&lt;http://purl.obolibrary.org/obo/UBERON_0002977&gt;</t>
        </is>
      </c>
      <c r="C8722" t="inlineStr">
        <is>
          <t>triangular septal nucleus</t>
        </is>
      </c>
      <c r="D8722" t="inlineStr">
        <is>
          <t>&lt;http://purl.obolibrary.org/obo/DMBA_15779&gt;</t>
        </is>
      </c>
    </row>
    <row r="8723">
      <c r="A8723">
        <f>HYPERLINK("https://www.ebi.ac.uk/ols/ontologies/uberon/terms?iri=http://purl.obolibrary.org/obo/UBERON_0002977","triangular septal nucleus")</f>
        <v/>
      </c>
      <c r="B8723" t="inlineStr">
        <is>
          <t>&lt;http://purl.obolibrary.org/obo/UBERON_0002977&gt;</t>
        </is>
      </c>
      <c r="C8723" t="inlineStr">
        <is>
          <t>Triangular nucleus of septum</t>
        </is>
      </c>
      <c r="D8723" t="inlineStr">
        <is>
          <t>&lt;http://purl.obolibrary.org/obo/MBA_581&gt;</t>
        </is>
      </c>
    </row>
    <row r="8724">
      <c r="A8724">
        <f>HYPERLINK("https://www.ebi.ac.uk/ols/ontologies/uberon/terms?iri=http://purl.obolibrary.org/obo/UBERON_0001645","trigeminal nerve")</f>
        <v/>
      </c>
      <c r="B8724" t="inlineStr">
        <is>
          <t>&lt;http://purl.obolibrary.org/obo/UBERON_0001645&gt;</t>
        </is>
      </c>
      <c r="C8724" t="inlineStr">
        <is>
          <t>trigeminal nerve</t>
        </is>
      </c>
      <c r="D8724" t="inlineStr">
        <is>
          <t>&lt;http://purl.obolibrary.org/obo/HBA_9322&gt;</t>
        </is>
      </c>
    </row>
    <row r="8725">
      <c r="A8725">
        <f>HYPERLINK("https://www.ebi.ac.uk/ols/ontologies/uberon/terms?iri=http://purl.obolibrary.org/obo/UBERON_0001645","trigeminal nerve")</f>
        <v/>
      </c>
      <c r="B8725" t="inlineStr">
        <is>
          <t>&lt;http://purl.obolibrary.org/obo/UBERON_0001645&gt;</t>
        </is>
      </c>
      <c r="C8725" t="inlineStr">
        <is>
          <t>trigeminal nerve</t>
        </is>
      </c>
      <c r="D8725" t="inlineStr">
        <is>
          <t>&lt;http://purl.obolibrary.org/obo/MBA_901&gt;</t>
        </is>
      </c>
    </row>
    <row r="8726">
      <c r="A8726">
        <f>HYPERLINK("https://www.ebi.ac.uk/ols/ontologies/uberon/terms?iri=http://purl.obolibrary.org/obo/UBERON_0004673","trigeminal nerve root")</f>
        <v/>
      </c>
      <c r="B8726" t="inlineStr">
        <is>
          <t>&lt;http://purl.obolibrary.org/obo/UBERON_0004673&gt;</t>
        </is>
      </c>
      <c r="C8726" t="inlineStr">
        <is>
          <t>root of trigeminal nerve</t>
        </is>
      </c>
      <c r="D8726" t="inlineStr">
        <is>
          <t>&lt;http://purl.obolibrary.org/obo/DHBA_12865&gt;</t>
        </is>
      </c>
    </row>
    <row r="8727">
      <c r="A8727">
        <f>HYPERLINK("https://www.ebi.ac.uk/ols/ontologies/uberon/terms?iri=http://purl.obolibrary.org/obo/UBERON_0004673","trigeminal nerve root")</f>
        <v/>
      </c>
      <c r="B8727" t="inlineStr">
        <is>
          <t>&lt;http://purl.obolibrary.org/obo/UBERON_0004673&gt;</t>
        </is>
      </c>
      <c r="C8727" t="inlineStr">
        <is>
          <t>trigeminal nerve root</t>
        </is>
      </c>
      <c r="D8727" t="inlineStr">
        <is>
          <t>&lt;http://purl.obolibrary.org/obo/DMBA_17739&gt;</t>
        </is>
      </c>
    </row>
    <row r="8728">
      <c r="A8728">
        <f>HYPERLINK("https://www.ebi.ac.uk/ols/ontologies/uberon/terms?iri=http://purl.obolibrary.org/obo/UBERON_0007641","trigeminal nuclear complex")</f>
        <v/>
      </c>
      <c r="B8728" t="inlineStr">
        <is>
          <t>&lt;http://purl.obolibrary.org/obo/UBERON_0007641&gt;</t>
        </is>
      </c>
      <c r="C8728" t="inlineStr">
        <is>
          <t>trigeminal nuclei</t>
        </is>
      </c>
      <c r="D8728" t="inlineStr">
        <is>
          <t>&lt;http://purl.obolibrary.org/obo/DHBA_266441713&gt;</t>
        </is>
      </c>
    </row>
    <row r="8729">
      <c r="A8729">
        <f>HYPERLINK("https://www.ebi.ac.uk/ols/ontologies/uberon/terms?iri=http://purl.obolibrary.org/obo/UBERON_0007641","trigeminal nuclear complex")</f>
        <v/>
      </c>
      <c r="B8729" t="inlineStr">
        <is>
          <t>&lt;http://purl.obolibrary.org/obo/UBERON_0007641&gt;</t>
        </is>
      </c>
      <c r="C8729" t="inlineStr">
        <is>
          <t>trigeminal nuclei</t>
        </is>
      </c>
      <c r="D8729" t="inlineStr">
        <is>
          <t>&lt;http://purl.obolibrary.org/obo/HBA_9203&gt;</t>
        </is>
      </c>
    </row>
    <row r="8730">
      <c r="A8730">
        <f>HYPERLINK("https://www.ebi.ac.uk/ols/ontologies/uberon/terms?iri=http://purl.obolibrary.org/obo/UBERON_0004171","trigeminothalamic tract")</f>
        <v/>
      </c>
      <c r="B8730" t="inlineStr">
        <is>
          <t>&lt;http://purl.obolibrary.org/obo/UBERON_0004171&gt;</t>
        </is>
      </c>
      <c r="C8730" t="inlineStr">
        <is>
          <t>trigeminothalamic tract</t>
        </is>
      </c>
      <c r="D8730" t="inlineStr">
        <is>
          <t>&lt;http://purl.obolibrary.org/obo/DHBA_12797&gt;</t>
        </is>
      </c>
    </row>
    <row r="8731">
      <c r="A8731">
        <f>HYPERLINK("https://www.ebi.ac.uk/ols/ontologies/uberon/terms?iri=http://purl.obolibrary.org/obo/UBERON_0001644","trochlear nerve")</f>
        <v/>
      </c>
      <c r="B8731" t="inlineStr">
        <is>
          <t>&lt;http://purl.obolibrary.org/obo/UBERON_0001644&gt;</t>
        </is>
      </c>
      <c r="C8731" t="inlineStr">
        <is>
          <t>trochlear nerve</t>
        </is>
      </c>
      <c r="D8731" t="inlineStr">
        <is>
          <t>&lt;http://purl.obolibrary.org/obo/HBA_9319&gt;</t>
        </is>
      </c>
    </row>
    <row r="8732">
      <c r="A8732">
        <f>HYPERLINK("https://www.ebi.ac.uk/ols/ontologies/uberon/terms?iri=http://purl.obolibrary.org/obo/UBERON_0001644","trochlear nerve")</f>
        <v/>
      </c>
      <c r="B8732" t="inlineStr">
        <is>
          <t>&lt;http://purl.obolibrary.org/obo/UBERON_0001644&gt;</t>
        </is>
      </c>
      <c r="C8732" t="inlineStr">
        <is>
          <t>trochlear nerve</t>
        </is>
      </c>
      <c r="D8732" t="inlineStr">
        <is>
          <t>&lt;http://purl.obolibrary.org/obo/MBA_911&gt;</t>
        </is>
      </c>
    </row>
    <row r="8733">
      <c r="A8733">
        <f>HYPERLINK("https://www.ebi.ac.uk/ols/ontologies/uberon/terms?iri=http://purl.obolibrary.org/obo/UBERON_0002722","trochlear nucleus")</f>
        <v/>
      </c>
      <c r="B8733" t="inlineStr">
        <is>
          <t>&lt;http://purl.obolibrary.org/obo/UBERON_0002722&gt;</t>
        </is>
      </c>
      <c r="C8733" t="inlineStr">
        <is>
          <t>trochlear nucleus</t>
        </is>
      </c>
      <c r="D8733" t="inlineStr">
        <is>
          <t>&lt;http://purl.obolibrary.org/obo/DHBA_12206&gt;</t>
        </is>
      </c>
    </row>
    <row r="8734">
      <c r="A8734">
        <f>HYPERLINK("https://www.ebi.ac.uk/ols/ontologies/uberon/terms?iri=http://purl.obolibrary.org/obo/UBERON_0002722","trochlear nucleus")</f>
        <v/>
      </c>
      <c r="B8734" t="inlineStr">
        <is>
          <t>&lt;http://purl.obolibrary.org/obo/UBERON_0002722&gt;</t>
        </is>
      </c>
      <c r="C8734" t="inlineStr">
        <is>
          <t>trochlear nucleus</t>
        </is>
      </c>
      <c r="D8734" t="inlineStr">
        <is>
          <t>&lt;http://purl.obolibrary.org/obo/DMBA_16903&gt;</t>
        </is>
      </c>
    </row>
    <row r="8735">
      <c r="A8735">
        <f>HYPERLINK("https://www.ebi.ac.uk/ols/ontologies/uberon/terms?iri=http://purl.obolibrary.org/obo/UBERON_0002722","trochlear nucleus")</f>
        <v/>
      </c>
      <c r="B8735" t="inlineStr">
        <is>
          <t>&lt;http://purl.obolibrary.org/obo/UBERON_0002722&gt;</t>
        </is>
      </c>
      <c r="C8735" t="inlineStr">
        <is>
          <t>trochlear nucleus</t>
        </is>
      </c>
      <c r="D8735" t="inlineStr">
        <is>
          <t>&lt;http://purl.obolibrary.org/obo/HBA_9063&gt;</t>
        </is>
      </c>
    </row>
    <row r="8736">
      <c r="A8736">
        <f>HYPERLINK("https://www.ebi.ac.uk/ols/ontologies/uberon/terms?iri=http://purl.obolibrary.org/obo/UBERON_0002722","trochlear nucleus")</f>
        <v/>
      </c>
      <c r="B8736" t="inlineStr">
        <is>
          <t>&lt;http://purl.obolibrary.org/obo/UBERON_0002722&gt;</t>
        </is>
      </c>
      <c r="C8736" t="inlineStr">
        <is>
          <t>Trochlear nucleus</t>
        </is>
      </c>
      <c r="D8736" t="inlineStr">
        <is>
          <t>&lt;http://purl.obolibrary.org/obo/MBA_115&gt;</t>
        </is>
      </c>
    </row>
    <row r="8737">
      <c r="A8737">
        <f>HYPERLINK("https://www.ebi.ac.uk/ols/ontologies/uberon/terms?iri=http://purl.obolibrary.org/obo/UBERON_0002620","tuber cinereum")</f>
        <v/>
      </c>
      <c r="B8737" t="inlineStr">
        <is>
          <t>&lt;http://purl.obolibrary.org/obo/UBERON_0002620&gt;</t>
        </is>
      </c>
      <c r="C8737" t="inlineStr">
        <is>
          <t>tuber cinereum</t>
        </is>
      </c>
      <c r="D8737" t="inlineStr">
        <is>
          <t>&lt;http://purl.obolibrary.org/obo/DHBA_10647&gt;</t>
        </is>
      </c>
    </row>
    <row r="8738">
      <c r="A8738">
        <f>HYPERLINK("https://www.ebi.ac.uk/ols/ontologies/uberon/terms?iri=http://purl.obolibrary.org/obo/UBERON_0002620","tuber cinereum")</f>
        <v/>
      </c>
      <c r="B8738" t="inlineStr">
        <is>
          <t>&lt;http://purl.obolibrary.org/obo/UBERON_0002620&gt;</t>
        </is>
      </c>
      <c r="C8738" t="inlineStr">
        <is>
          <t>tuber cinereum area</t>
        </is>
      </c>
      <c r="D8738" t="inlineStr">
        <is>
          <t>&lt;http://purl.obolibrary.org/obo/DMBA_15665&gt;</t>
        </is>
      </c>
    </row>
    <row r="8739">
      <c r="A8739">
        <f>HYPERLINK("https://www.ebi.ac.uk/ols/ontologies/uberon/terms?iri=http://purl.obolibrary.org/obo/UBERON_0002620","tuber cinereum")</f>
        <v/>
      </c>
      <c r="B8739" t="inlineStr">
        <is>
          <t>&lt;http://purl.obolibrary.org/obo/UBERON_0002620&gt;</t>
        </is>
      </c>
      <c r="C8739" t="inlineStr">
        <is>
          <t>tuberal region</t>
        </is>
      </c>
      <c r="D8739" t="inlineStr">
        <is>
          <t>&lt;http://purl.obolibrary.org/obo/HBA_4633&gt;</t>
        </is>
      </c>
    </row>
    <row r="8740">
      <c r="A8740">
        <f>HYPERLINK("https://www.ebi.ac.uk/ols/ontologies/uberon/terms?iri=http://purl.obolibrary.org/obo/UBERON_0001936","tuberomammillary nucleus")</f>
        <v/>
      </c>
      <c r="B8740" t="inlineStr">
        <is>
          <t>&lt;http://purl.obolibrary.org/obo/UBERON_0001936&gt;</t>
        </is>
      </c>
      <c r="C8740" t="inlineStr">
        <is>
          <t>tuberomammillary nucleus</t>
        </is>
      </c>
      <c r="D8740" t="inlineStr">
        <is>
          <t>&lt;http://purl.obolibrary.org/obo/DHBA_10496&gt;</t>
        </is>
      </c>
    </row>
    <row r="8741">
      <c r="A8741">
        <f>HYPERLINK("https://www.ebi.ac.uk/ols/ontologies/uberon/terms?iri=http://purl.obolibrary.org/obo/UBERON_0001936","tuberomammillary nucleus")</f>
        <v/>
      </c>
      <c r="B8741" t="inlineStr">
        <is>
          <t>&lt;http://purl.obolibrary.org/obo/UBERON_0001936&gt;</t>
        </is>
      </c>
      <c r="C8741" t="inlineStr">
        <is>
          <t>tuberomammillary nucleus</t>
        </is>
      </c>
      <c r="D8741" t="inlineStr">
        <is>
          <t>&lt;http://purl.obolibrary.org/obo/HBA_12912&gt;</t>
        </is>
      </c>
    </row>
    <row r="8742">
      <c r="A8742">
        <f>HYPERLINK("https://www.ebi.ac.uk/ols/ontologies/uberon/terms?iri=http://purl.obolibrary.org/obo/UBERON_0001936","tuberomammillary nucleus")</f>
        <v/>
      </c>
      <c r="B8742" t="inlineStr">
        <is>
          <t>&lt;http://purl.obolibrary.org/obo/UBERON_0001936&gt;</t>
        </is>
      </c>
      <c r="C8742" t="inlineStr">
        <is>
          <t>Tuberomammillary nucleus</t>
        </is>
      </c>
      <c r="D8742" t="inlineStr">
        <is>
          <t>&lt;http://purl.obolibrary.org/obo/MBA_557&gt;</t>
        </is>
      </c>
    </row>
    <row r="8743">
      <c r="A8743">
        <f>HYPERLINK("https://www.ebi.ac.uk/ols/ontologies/uberon/terms?iri=http://purl.obolibrary.org/obo/UBERON_0014593","tuberomammillary nucleus dorsal part")</f>
        <v/>
      </c>
      <c r="B8743" t="inlineStr">
        <is>
          <t>&lt;http://purl.obolibrary.org/obo/UBERON_0014593&gt;</t>
        </is>
      </c>
      <c r="C8743" t="inlineStr">
        <is>
          <t>Tuberomammillary nucleus, dorsal part</t>
        </is>
      </c>
      <c r="D8743" t="inlineStr">
        <is>
          <t>&lt;http://purl.obolibrary.org/obo/MBA_1126&gt;</t>
        </is>
      </c>
    </row>
    <row r="8744">
      <c r="A8744">
        <f>HYPERLINK("https://www.ebi.ac.uk/ols/ontologies/uberon/terms?iri=http://purl.obolibrary.org/obo/UBERON_0014594","tuberomammillary nucleus ventral part")</f>
        <v/>
      </c>
      <c r="B8744" t="inlineStr">
        <is>
          <t>&lt;http://purl.obolibrary.org/obo/UBERON_0014594&gt;</t>
        </is>
      </c>
      <c r="C8744" t="inlineStr">
        <is>
          <t>Tuberomammillary nucleus, ventral part</t>
        </is>
      </c>
      <c r="D8744" t="inlineStr">
        <is>
          <t>&lt;http://purl.obolibrary.org/obo/MBA_1&gt;</t>
        </is>
      </c>
    </row>
    <row r="8745">
      <c r="A8745">
        <f>HYPERLINK("https://www.ebi.ac.uk/ols/ontologies/uberon/terms?iri=http://purl.obolibrary.org/obo/UBERON_0034774","uncal CA1")</f>
        <v/>
      </c>
      <c r="B8745" t="inlineStr">
        <is>
          <t>&lt;http://purl.obolibrary.org/obo/UBERON_0034774&gt;</t>
        </is>
      </c>
      <c r="C8745" t="inlineStr">
        <is>
          <t>uncal CA1</t>
        </is>
      </c>
      <c r="D8745" t="inlineStr">
        <is>
          <t>&lt;http://purl.obolibrary.org/obo/DHBA_266441267&gt;</t>
        </is>
      </c>
    </row>
    <row r="8746">
      <c r="A8746">
        <f>HYPERLINK("https://www.ebi.ac.uk/ols/ontologies/uberon/terms?iri=http://purl.obolibrary.org/obo/UBERON_0034775","uncal CA2")</f>
        <v/>
      </c>
      <c r="B8746" t="inlineStr">
        <is>
          <t>&lt;http://purl.obolibrary.org/obo/UBERON_0034775&gt;</t>
        </is>
      </c>
      <c r="C8746" t="inlineStr">
        <is>
          <t>uncal CA2</t>
        </is>
      </c>
      <c r="D8746" t="inlineStr">
        <is>
          <t>&lt;http://purl.obolibrary.org/obo/DHBA_266441311&gt;</t>
        </is>
      </c>
    </row>
    <row r="8747">
      <c r="A8747">
        <f>HYPERLINK("https://www.ebi.ac.uk/ols/ontologies/uberon/terms?iri=http://purl.obolibrary.org/obo/UBERON_0034776","uncal CA3")</f>
        <v/>
      </c>
      <c r="B8747" t="inlineStr">
        <is>
          <t>&lt;http://purl.obolibrary.org/obo/UBERON_0034776&gt;</t>
        </is>
      </c>
      <c r="C8747" t="inlineStr">
        <is>
          <t>uncal CA3</t>
        </is>
      </c>
      <c r="D8747" t="inlineStr">
        <is>
          <t>&lt;http://purl.obolibrary.org/obo/DHBA_266441355&gt;</t>
        </is>
      </c>
    </row>
    <row r="8748">
      <c r="A8748">
        <f>HYPERLINK("https://www.ebi.ac.uk/ols/ontologies/uberon/terms?iri=http://purl.obolibrary.org/obo/UBERON_0003044","uncinate fasciculus")</f>
        <v/>
      </c>
      <c r="B8748" t="inlineStr">
        <is>
          <t>&lt;http://purl.obolibrary.org/obo/UBERON_0003044&gt;</t>
        </is>
      </c>
      <c r="C8748" t="inlineStr">
        <is>
          <t>uncinate fasciculus</t>
        </is>
      </c>
      <c r="D8748" t="inlineStr">
        <is>
          <t>&lt;http://purl.obolibrary.org/obo/DHBA_10594&gt;</t>
        </is>
      </c>
    </row>
    <row r="8749">
      <c r="A8749">
        <f>HYPERLINK("https://www.ebi.ac.uk/ols/ontologies/uberon/terms?iri=http://purl.obolibrary.org/obo/UBERON_0019275","uncinate fasciculus of the forebrain")</f>
        <v/>
      </c>
      <c r="B8749" t="inlineStr">
        <is>
          <t>&lt;http://purl.obolibrary.org/obo/UBERON_0019275&gt;</t>
        </is>
      </c>
      <c r="C8749" t="inlineStr">
        <is>
          <t>uncinate fasciculus of the forebrain</t>
        </is>
      </c>
      <c r="D8749" t="inlineStr">
        <is>
          <t>&lt;http://purl.obolibrary.org/obo/HBA_9284&gt;</t>
        </is>
      </c>
    </row>
    <row r="8750">
      <c r="A8750">
        <f>HYPERLINK("https://www.ebi.ac.uk/ols/ontologies/uberon/terms?iri=http://purl.obolibrary.org/obo/UBERON_0034773","uncus of parahippocampal gyrus")</f>
        <v/>
      </c>
      <c r="B8750" t="inlineStr">
        <is>
          <t>&lt;http://purl.obolibrary.org/obo/UBERON_0034773&gt;</t>
        </is>
      </c>
      <c r="C8750" t="inlineStr">
        <is>
          <t>uncus of parahippocampal gyrus</t>
        </is>
      </c>
      <c r="D8750" t="inlineStr">
        <is>
          <t>&lt;http://purl.obolibrary.org/obo/DHBA_12165&gt;</t>
        </is>
      </c>
    </row>
    <row r="8751">
      <c r="A8751">
        <f>HYPERLINK("https://www.ebi.ac.uk/ols/ontologies/uberon/terms?iri=http://purl.obolibrary.org/obo/UBERON_0009841","upper rhombic lip")</f>
        <v/>
      </c>
      <c r="B8751" t="inlineStr">
        <is>
          <t>&lt;http://purl.obolibrary.org/obo/UBERON_0009841&gt;</t>
        </is>
      </c>
      <c r="C8751" t="inlineStr">
        <is>
          <t>upper (rostral) rhombic lip</t>
        </is>
      </c>
      <c r="D8751" t="inlineStr">
        <is>
          <t>&lt;http://purl.obolibrary.org/obo/DHBA_10665&gt;</t>
        </is>
      </c>
    </row>
    <row r="8752">
      <c r="A8752">
        <f>HYPERLINK("https://www.ebi.ac.uk/ols/ontologies/uberon/terms?iri=http://purl.obolibrary.org/obo/UBERON_0001759","vagus nerve")</f>
        <v/>
      </c>
      <c r="B8752" t="inlineStr">
        <is>
          <t>&lt;http://purl.obolibrary.org/obo/UBERON_0001759&gt;</t>
        </is>
      </c>
      <c r="C8752" t="inlineStr">
        <is>
          <t>vagus nerve</t>
        </is>
      </c>
      <c r="D8752" t="inlineStr">
        <is>
          <t>&lt;http://purl.obolibrary.org/obo/HBA_9337&gt;</t>
        </is>
      </c>
    </row>
    <row r="8753">
      <c r="A8753">
        <f>HYPERLINK("https://www.ebi.ac.uk/ols/ontologies/uberon/terms?iri=http://purl.obolibrary.org/obo/UBERON_0001759","vagus nerve")</f>
        <v/>
      </c>
      <c r="B8753" t="inlineStr">
        <is>
          <t>&lt;http://purl.obolibrary.org/obo/UBERON_0001759&gt;</t>
        </is>
      </c>
      <c r="C8753" t="inlineStr">
        <is>
          <t>vagus nerve</t>
        </is>
      </c>
      <c r="D8753" t="inlineStr">
        <is>
          <t>&lt;http://purl.obolibrary.org/obo/MBA_917&gt;</t>
        </is>
      </c>
    </row>
    <row r="8754">
      <c r="A8754">
        <f>HYPERLINK("https://www.ebi.ac.uk/ols/ontologies/uberon/terms?iri=http://purl.obolibrary.org/obo/UBERON_0002200","vasculature of head")</f>
        <v/>
      </c>
      <c r="B8754" t="inlineStr">
        <is>
          <t>&lt;http://purl.obolibrary.org/obo/UBERON_0002200&gt;</t>
        </is>
      </c>
      <c r="C8754" t="inlineStr">
        <is>
          <t>choroid plexus of lateral ventricle</t>
        </is>
      </c>
      <c r="D8754" t="inlineStr">
        <is>
          <t>&lt;http://purl.obolibrary.org/obo/DHBA_10601&gt;</t>
        </is>
      </c>
    </row>
    <row r="8755">
      <c r="A8755">
        <f>HYPERLINK("https://www.ebi.ac.uk/ols/ontologies/uberon/terms?iri=http://purl.obolibrary.org/obo/UBERON_0002200","vasculature of head")</f>
        <v/>
      </c>
      <c r="B8755" t="inlineStr">
        <is>
          <t>&lt;http://purl.obolibrary.org/obo/UBERON_0002200&gt;</t>
        </is>
      </c>
      <c r="C8755" t="inlineStr">
        <is>
          <t>choroid plexus of the fourth ventricle</t>
        </is>
      </c>
      <c r="D8755" t="inlineStr">
        <is>
          <t>&lt;http://purl.obolibrary.org/obo/DHBA_12808&gt;</t>
        </is>
      </c>
    </row>
    <row r="8756">
      <c r="A8756">
        <f>HYPERLINK("https://www.ebi.ac.uk/ols/ontologies/uberon/terms?iri=http://purl.obolibrary.org/obo/UBERON_0002200","vasculature of head")</f>
        <v/>
      </c>
      <c r="B8756" t="inlineStr">
        <is>
          <t>&lt;http://purl.obolibrary.org/obo/UBERON_0002200&gt;</t>
        </is>
      </c>
      <c r="C8756" t="inlineStr">
        <is>
          <t>choroid plexus of the lateral ventricle</t>
        </is>
      </c>
      <c r="D8756" t="inlineStr">
        <is>
          <t>&lt;http://purl.obolibrary.org/obo/HBA_9708&gt;</t>
        </is>
      </c>
    </row>
    <row r="8757">
      <c r="A8757">
        <f>HYPERLINK("https://www.ebi.ac.uk/ols/ontologies/uberon/terms?iri=http://purl.obolibrary.org/obo/UBERON_0002200","vasculature of head")</f>
        <v/>
      </c>
      <c r="B8757" t="inlineStr">
        <is>
          <t>&lt;http://purl.obolibrary.org/obo/UBERON_0002200&gt;</t>
        </is>
      </c>
      <c r="C8757" t="inlineStr">
        <is>
          <t>choroid plexus of the third ventricle</t>
        </is>
      </c>
      <c r="D8757" t="inlineStr">
        <is>
          <t>&lt;http://purl.obolibrary.org/obo/HBA_9709&gt;</t>
        </is>
      </c>
    </row>
    <row r="8758">
      <c r="A8758">
        <f>HYPERLINK("https://www.ebi.ac.uk/ols/ontologies/uberon/terms?iri=http://purl.obolibrary.org/obo/UBERON_0002200","vasculature of head")</f>
        <v/>
      </c>
      <c r="B8758" t="inlineStr">
        <is>
          <t>&lt;http://purl.obolibrary.org/obo/UBERON_0002200&gt;</t>
        </is>
      </c>
      <c r="C8758" t="inlineStr">
        <is>
          <t>choroid plexus of the fourth ventricle</t>
        </is>
      </c>
      <c r="D8758" t="inlineStr">
        <is>
          <t>&lt;http://purl.obolibrary.org/obo/HBA_9710&gt;</t>
        </is>
      </c>
    </row>
    <row r="8759">
      <c r="A8759">
        <f>HYPERLINK("https://www.ebi.ac.uk/ols/ontologies/uberon/terms?iri=http://purl.obolibrary.org/obo/UBERON_0002200","vasculature of head")</f>
        <v/>
      </c>
      <c r="B8759" t="inlineStr">
        <is>
          <t>&lt;http://purl.obolibrary.org/obo/UBERON_0002200&gt;</t>
        </is>
      </c>
      <c r="C8759" t="inlineStr">
        <is>
          <t>choroid plexus</t>
        </is>
      </c>
      <c r="D8759" t="inlineStr">
        <is>
          <t>&lt;http://purl.obolibrary.org/obo/MBA_108&gt;</t>
        </is>
      </c>
    </row>
    <row r="8760">
      <c r="A8760">
        <f>HYPERLINK("https://www.ebi.ac.uk/ols/ontologies/uberon/terms?iri=http://purl.obolibrary.org/obo/UBERON_0002637","ventral anterior nucleus of thalamus")</f>
        <v/>
      </c>
      <c r="B8760" t="inlineStr">
        <is>
          <t>&lt;http://purl.obolibrary.org/obo/UBERON_0002637&gt;</t>
        </is>
      </c>
      <c r="C8760" t="inlineStr">
        <is>
          <t>ventral anterior nucleus of thalamus</t>
        </is>
      </c>
      <c r="D8760" t="inlineStr">
        <is>
          <t>&lt;http://purl.obolibrary.org/obo/DHBA_10417&gt;</t>
        </is>
      </c>
    </row>
    <row r="8761">
      <c r="A8761">
        <f>HYPERLINK("https://www.ebi.ac.uk/ols/ontologies/uberon/terms?iri=http://purl.obolibrary.org/obo/UBERON_0002637","ventral anterior nucleus of thalamus")</f>
        <v/>
      </c>
      <c r="B8761" t="inlineStr">
        <is>
          <t>&lt;http://purl.obolibrary.org/obo/UBERON_0002637&gt;</t>
        </is>
      </c>
      <c r="C8761" t="inlineStr">
        <is>
          <t>ventral anterior nucleus</t>
        </is>
      </c>
      <c r="D8761" t="inlineStr">
        <is>
          <t>&lt;http://purl.obolibrary.org/obo/DMBA_16427&gt;</t>
        </is>
      </c>
    </row>
    <row r="8762">
      <c r="A8762">
        <f>HYPERLINK("https://www.ebi.ac.uk/ols/ontologies/uberon/terms?iri=http://purl.obolibrary.org/obo/UBERON_0002637","ventral anterior nucleus of thalamus")</f>
        <v/>
      </c>
      <c r="B8762" t="inlineStr">
        <is>
          <t>&lt;http://purl.obolibrary.org/obo/UBERON_0002637&gt;</t>
        </is>
      </c>
      <c r="C8762" t="inlineStr">
        <is>
          <t>ventral anterior nucleus of the thalamus, left</t>
        </is>
      </c>
      <c r="D8762" t="inlineStr">
        <is>
          <t>&lt;http://purl.obolibrary.org/obo/HBA_4418&gt;</t>
        </is>
      </c>
    </row>
    <row r="8763">
      <c r="A8763">
        <f>HYPERLINK("https://www.ebi.ac.uk/ols/ontologies/uberon/terms?iri=http://purl.obolibrary.org/obo/UBERON_0002828","ventral cochlear nucleus")</f>
        <v/>
      </c>
      <c r="B8763" t="inlineStr">
        <is>
          <t>&lt;http://purl.obolibrary.org/obo/UBERON_0002828&gt;</t>
        </is>
      </c>
      <c r="C8763" t="inlineStr">
        <is>
          <t>ventral cochlear nucleus</t>
        </is>
      </c>
      <c r="D8763" t="inlineStr">
        <is>
          <t>&lt;http://purl.obolibrary.org/obo/DHBA_12439&gt;</t>
        </is>
      </c>
    </row>
    <row r="8764">
      <c r="A8764">
        <f>HYPERLINK("https://www.ebi.ac.uk/ols/ontologies/uberon/terms?iri=http://purl.obolibrary.org/obo/UBERON_0002828","ventral cochlear nucleus")</f>
        <v/>
      </c>
      <c r="B8764" t="inlineStr">
        <is>
          <t>&lt;http://purl.obolibrary.org/obo/UBERON_0002828&gt;</t>
        </is>
      </c>
      <c r="C8764" t="inlineStr">
        <is>
          <t>ventral cochlear nuclei, left</t>
        </is>
      </c>
      <c r="D8764" t="inlineStr">
        <is>
          <t>&lt;http://purl.obolibrary.org/obo/HBA_9531&gt;</t>
        </is>
      </c>
    </row>
    <row r="8765">
      <c r="A8765">
        <f>HYPERLINK("https://www.ebi.ac.uk/ols/ontologies/uberon/terms?iri=http://purl.obolibrary.org/obo/UBERON_0002828","ventral cochlear nucleus")</f>
        <v/>
      </c>
      <c r="B8765" t="inlineStr">
        <is>
          <t>&lt;http://purl.obolibrary.org/obo/UBERON_0002828&gt;</t>
        </is>
      </c>
      <c r="C8765" t="inlineStr">
        <is>
          <t>Ventral cochlear nucleus</t>
        </is>
      </c>
      <c r="D8765" t="inlineStr">
        <is>
          <t>&lt;http://purl.obolibrary.org/obo/MBA_101&gt;</t>
        </is>
      </c>
    </row>
    <row r="8766">
      <c r="A8766">
        <f>HYPERLINK("https://www.ebi.ac.uk/ols/ontologies/uberon/terms?iri=http://purl.obolibrary.org/obo/UBERON_0002760","ventral corticospinal tract")</f>
        <v/>
      </c>
      <c r="B8766" t="inlineStr">
        <is>
          <t>&lt;http://purl.obolibrary.org/obo/UBERON_0002760&gt;</t>
        </is>
      </c>
      <c r="C8766" t="inlineStr">
        <is>
          <t>ventral corticospinal tract</t>
        </is>
      </c>
      <c r="D8766" t="inlineStr">
        <is>
          <t>&lt;http://purl.obolibrary.org/obo/DHBA_12798&gt;</t>
        </is>
      </c>
    </row>
    <row r="8767">
      <c r="A8767">
        <f>HYPERLINK("https://www.ebi.ac.uk/ols/ontologies/uberon/terms?iri=http://purl.obolibrary.org/obo/UBERON_0002760","ventral corticospinal tract")</f>
        <v/>
      </c>
      <c r="B8767" t="inlineStr">
        <is>
          <t>&lt;http://purl.obolibrary.org/obo/UBERON_0002760&gt;</t>
        </is>
      </c>
      <c r="C8767" t="inlineStr">
        <is>
          <t>corticospinal tract, uncrossed</t>
        </is>
      </c>
      <c r="D8767" t="inlineStr">
        <is>
          <t>&lt;http://purl.obolibrary.org/obo/MBA_1028&gt;</t>
        </is>
      </c>
    </row>
    <row r="8768">
      <c r="A8768">
        <f>HYPERLINK("https://www.ebi.ac.uk/ols/ontologies/uberon/terms?iri=http://purl.obolibrary.org/obo/UBERON_0002480","ventral lateral geniculate nucleus")</f>
        <v/>
      </c>
      <c r="B8768" t="inlineStr">
        <is>
          <t>&lt;http://purl.obolibrary.org/obo/UBERON_0002480&gt;</t>
        </is>
      </c>
      <c r="C8768" t="inlineStr">
        <is>
          <t>pregeniculate nucleus</t>
        </is>
      </c>
      <c r="D8768" t="inlineStr">
        <is>
          <t>&lt;http://purl.obolibrary.org/obo/DHBA_13042&gt;</t>
        </is>
      </c>
    </row>
    <row r="8769">
      <c r="A8769">
        <f>HYPERLINK("https://www.ebi.ac.uk/ols/ontologies/uberon/terms?iri=http://purl.obolibrary.org/obo/UBERON_0002480","ventral lateral geniculate nucleus")</f>
        <v/>
      </c>
      <c r="B8769" t="inlineStr">
        <is>
          <t>&lt;http://purl.obolibrary.org/obo/UBERON_0002480&gt;</t>
        </is>
      </c>
      <c r="C8769" t="inlineStr">
        <is>
          <t>pregeniculate nucleus</t>
        </is>
      </c>
      <c r="D8769" t="inlineStr">
        <is>
          <t>&lt;http://purl.obolibrary.org/obo/DMBA_16341&gt;</t>
        </is>
      </c>
    </row>
    <row r="8770">
      <c r="A8770">
        <f>HYPERLINK("https://www.ebi.ac.uk/ols/ontologies/uberon/terms?iri=http://purl.obolibrary.org/obo/UBERON_0002480","ventral lateral geniculate nucleus")</f>
        <v/>
      </c>
      <c r="B8770" t="inlineStr">
        <is>
          <t>&lt;http://purl.obolibrary.org/obo/UBERON_0002480&gt;</t>
        </is>
      </c>
      <c r="C8770" t="inlineStr">
        <is>
          <t>Ventral part of the lateral geniculate complex</t>
        </is>
      </c>
      <c r="D8770" t="inlineStr">
        <is>
          <t>&lt;http://purl.obolibrary.org/obo/MBA_178&gt;</t>
        </is>
      </c>
    </row>
    <row r="8771">
      <c r="A8771">
        <f>HYPERLINK("https://www.ebi.ac.uk/ols/ontologies/uberon/terms?iri=http://purl.obolibrary.org/obo/UBERON_0001925","ventral lateral nucleus of thalamus")</f>
        <v/>
      </c>
      <c r="B8771" t="inlineStr">
        <is>
          <t>&lt;http://purl.obolibrary.org/obo/UBERON_0001925&gt;</t>
        </is>
      </c>
      <c r="C8771" t="inlineStr">
        <is>
          <t>ventral lateral nucleus of thalamus</t>
        </is>
      </c>
      <c r="D8771" t="inlineStr">
        <is>
          <t>&lt;http://purl.obolibrary.org/obo/DHBA_10420&gt;</t>
        </is>
      </c>
    </row>
    <row r="8772">
      <c r="A8772">
        <f>HYPERLINK("https://www.ebi.ac.uk/ols/ontologies/uberon/terms?iri=http://purl.obolibrary.org/obo/UBERON_0001925","ventral lateral nucleus of thalamus")</f>
        <v/>
      </c>
      <c r="B8772" t="inlineStr">
        <is>
          <t>&lt;http://purl.obolibrary.org/obo/UBERON_0001925&gt;</t>
        </is>
      </c>
      <c r="C8772" t="inlineStr">
        <is>
          <t>ventral lateral nucleus</t>
        </is>
      </c>
      <c r="D8772" t="inlineStr">
        <is>
          <t>&lt;http://purl.obolibrary.org/obo/DMBA_16428&gt;</t>
        </is>
      </c>
    </row>
    <row r="8773">
      <c r="A8773">
        <f>HYPERLINK("https://www.ebi.ac.uk/ols/ontologies/uberon/terms?iri=http://purl.obolibrary.org/obo/UBERON_0001925","ventral lateral nucleus of thalamus")</f>
        <v/>
      </c>
      <c r="B8773" t="inlineStr">
        <is>
          <t>&lt;http://purl.obolibrary.org/obo/UBERON_0001925&gt;</t>
        </is>
      </c>
      <c r="C8773" t="inlineStr">
        <is>
          <t>lateral group of nuclei, ventral division</t>
        </is>
      </c>
      <c r="D8773" t="inlineStr">
        <is>
          <t>&lt;http://purl.obolibrary.org/obo/HBA_12925&gt;</t>
        </is>
      </c>
    </row>
    <row r="8774">
      <c r="A8774">
        <f>HYPERLINK("https://www.ebi.ac.uk/ols/ontologies/uberon/terms?iri=http://purl.obolibrary.org/obo/UBERON_0002776","ventral nuclear group")</f>
        <v/>
      </c>
      <c r="B8774" t="inlineStr">
        <is>
          <t>&lt;http://purl.obolibrary.org/obo/UBERON_0002776&gt;</t>
        </is>
      </c>
      <c r="C8774" t="inlineStr">
        <is>
          <t>ventral nuclei</t>
        </is>
      </c>
      <c r="D8774" t="inlineStr">
        <is>
          <t>&lt;http://purl.obolibrary.org/obo/DMBA_16423&gt;</t>
        </is>
      </c>
    </row>
    <row r="8775">
      <c r="A8775">
        <f>HYPERLINK("https://www.ebi.ac.uk/ols/ontologies/uberon/terms?iri=http://purl.obolibrary.org/obo/UBERON_0002776","ventral nuclear group")</f>
        <v/>
      </c>
      <c r="B8775" t="inlineStr">
        <is>
          <t>&lt;http://purl.obolibrary.org/obo/UBERON_0002776&gt;</t>
        </is>
      </c>
      <c r="C8775" t="inlineStr">
        <is>
          <t>Ventral group of the dorsal thalamus</t>
        </is>
      </c>
      <c r="D8775" t="inlineStr">
        <is>
          <t>&lt;http://purl.obolibrary.org/obo/MBA_637&gt;</t>
        </is>
      </c>
    </row>
    <row r="8776">
      <c r="A8776">
        <f>HYPERLINK("https://www.ebi.ac.uk/ols/ontologies/uberon/terms?iri=http://purl.obolibrary.org/obo/UBERON_0002604","ventral nucleus of lateral lemniscus")</f>
        <v/>
      </c>
      <c r="B8776" t="inlineStr">
        <is>
          <t>&lt;http://purl.obolibrary.org/obo/UBERON_0002604&gt;</t>
        </is>
      </c>
      <c r="C8776" t="inlineStr">
        <is>
          <t>ventral nucleus of lateral lemniscus</t>
        </is>
      </c>
      <c r="D8776" t="inlineStr">
        <is>
          <t>&lt;http://purl.obolibrary.org/obo/DHBA_12457&gt;</t>
        </is>
      </c>
    </row>
    <row r="8777">
      <c r="A8777">
        <f>HYPERLINK("https://www.ebi.ac.uk/ols/ontologies/uberon/terms?iri=http://purl.obolibrary.org/obo/UBERON_0002604","ventral nucleus of lateral lemniscus")</f>
        <v/>
      </c>
      <c r="B8777" t="inlineStr">
        <is>
          <t>&lt;http://purl.obolibrary.org/obo/UBERON_0002604&gt;</t>
        </is>
      </c>
      <c r="C8777" t="inlineStr">
        <is>
          <t>ventral nucleus of lateral lemniscus</t>
        </is>
      </c>
      <c r="D8777" t="inlineStr">
        <is>
          <t>&lt;http://purl.obolibrary.org/obo/HBA_9200&gt;</t>
        </is>
      </c>
    </row>
    <row r="8778">
      <c r="A8778">
        <f>HYPERLINK("https://www.ebi.ac.uk/ols/ontologies/uberon/terms?iri=http://purl.obolibrary.org/obo/UBERON_0002604","ventral nucleus of lateral lemniscus")</f>
        <v/>
      </c>
      <c r="B8778" t="inlineStr">
        <is>
          <t>&lt;http://purl.obolibrary.org/obo/UBERON_0002604&gt;</t>
        </is>
      </c>
      <c r="C8778" t="inlineStr">
        <is>
          <t>Nucleus of the lateral lemniscus, ventral part</t>
        </is>
      </c>
      <c r="D8778" t="inlineStr">
        <is>
          <t>&lt;http://purl.obolibrary.org/obo/MBA_99&gt;</t>
        </is>
      </c>
    </row>
    <row r="8779">
      <c r="A8779">
        <f>HYPERLINK("https://www.ebi.ac.uk/ols/ontologies/uberon/terms?iri=http://purl.obolibrary.org/obo/UBERON_0002985","ventral nucleus of medial geniculate body")</f>
        <v/>
      </c>
      <c r="B8779" t="inlineStr">
        <is>
          <t>&lt;http://purl.obolibrary.org/obo/UBERON_0002985&gt;</t>
        </is>
      </c>
      <c r="C8779" t="inlineStr">
        <is>
          <t>ventral medial geniculate nucleus</t>
        </is>
      </c>
      <c r="D8779" t="inlineStr">
        <is>
          <t>&lt;http://purl.obolibrary.org/obo/DHBA_10438&gt;</t>
        </is>
      </c>
    </row>
    <row r="8780">
      <c r="A8780">
        <f>HYPERLINK("https://www.ebi.ac.uk/ols/ontologies/uberon/terms?iri=http://purl.obolibrary.org/obo/UBERON_0002985","ventral nucleus of medial geniculate body")</f>
        <v/>
      </c>
      <c r="B8780" t="inlineStr">
        <is>
          <t>&lt;http://purl.obolibrary.org/obo/UBERON_0002985&gt;</t>
        </is>
      </c>
      <c r="C8780" t="inlineStr">
        <is>
          <t>ventral nucleus of the medial geniculate complex, left</t>
        </is>
      </c>
      <c r="D8780" t="inlineStr">
        <is>
          <t>&lt;http://purl.obolibrary.org/obo/HBA_4445&gt;</t>
        </is>
      </c>
    </row>
    <row r="8781">
      <c r="A8781">
        <f>HYPERLINK("https://www.ebi.ac.uk/ols/ontologies/uberon/terms?iri=http://purl.obolibrary.org/obo/UBERON_0002985","ventral nucleus of medial geniculate body")</f>
        <v/>
      </c>
      <c r="B8781" t="inlineStr">
        <is>
          <t>&lt;http://purl.obolibrary.org/obo/UBERON_0002985&gt;</t>
        </is>
      </c>
      <c r="C8781" t="inlineStr">
        <is>
          <t>Medial geniculate complex, ventral part</t>
        </is>
      </c>
      <c r="D8781" t="inlineStr">
        <is>
          <t>&lt;http://purl.obolibrary.org/obo/MBA_1079&gt;</t>
        </is>
      </c>
    </row>
    <row r="8782">
      <c r="A8782">
        <f>HYPERLINK("https://www.ebi.ac.uk/ols/ontologies/uberon/terms?iri=http://purl.obolibrary.org/obo/UBERON_0002044","ventral nucleus of posterior commissure")</f>
        <v/>
      </c>
      <c r="B8782" t="inlineStr">
        <is>
          <t>&lt;http://purl.obolibrary.org/obo/UBERON_0002044&gt;</t>
        </is>
      </c>
      <c r="C8782" t="inlineStr">
        <is>
          <t>nucleus of Darkschewitsch</t>
        </is>
      </c>
      <c r="D8782" t="inlineStr">
        <is>
          <t>&lt;http://purl.obolibrary.org/obo/DHBA_12218&gt;</t>
        </is>
      </c>
    </row>
    <row r="8783">
      <c r="A8783">
        <f>HYPERLINK("https://www.ebi.ac.uk/ols/ontologies/uberon/terms?iri=http://purl.obolibrary.org/obo/UBERON_0002044","ventral nucleus of posterior commissure")</f>
        <v/>
      </c>
      <c r="B8783" t="inlineStr">
        <is>
          <t>&lt;http://purl.obolibrary.org/obo/UBERON_0002044&gt;</t>
        </is>
      </c>
      <c r="C8783" t="inlineStr">
        <is>
          <t>nucleus of Darkschewitsch</t>
        </is>
      </c>
      <c r="D8783" t="inlineStr">
        <is>
          <t>&lt;http://purl.obolibrary.org/obo/DMBA_16629&gt;</t>
        </is>
      </c>
    </row>
    <row r="8784">
      <c r="A8784">
        <f>HYPERLINK("https://www.ebi.ac.uk/ols/ontologies/uberon/terms?iri=http://purl.obolibrary.org/obo/UBERON_0002044","ventral nucleus of posterior commissure")</f>
        <v/>
      </c>
      <c r="B8784" t="inlineStr">
        <is>
          <t>&lt;http://purl.obolibrary.org/obo/UBERON_0002044&gt;</t>
        </is>
      </c>
      <c r="C8784" t="inlineStr">
        <is>
          <t>nucleus of Darkschewitsch</t>
        </is>
      </c>
      <c r="D8784" t="inlineStr">
        <is>
          <t>&lt;http://purl.obolibrary.org/obo/HBA_9047&gt;</t>
        </is>
      </c>
    </row>
    <row r="8785">
      <c r="A8785">
        <f>HYPERLINK("https://www.ebi.ac.uk/ols/ontologies/uberon/terms?iri=http://purl.obolibrary.org/obo/UBERON_0002044","ventral nucleus of posterior commissure")</f>
        <v/>
      </c>
      <c r="B8785" t="inlineStr">
        <is>
          <t>&lt;http://purl.obolibrary.org/obo/UBERON_0002044&gt;</t>
        </is>
      </c>
      <c r="C8785" t="inlineStr">
        <is>
          <t>Nucleus of Darkschewitsch</t>
        </is>
      </c>
      <c r="D8785" t="inlineStr">
        <is>
          <t>&lt;http://purl.obolibrary.org/obo/MBA_587&gt;</t>
        </is>
      </c>
    </row>
    <row r="8786">
      <c r="A8786">
        <f>HYPERLINK("https://www.ebi.ac.uk/ols/ontologies/uberon/terms?iri=http://purl.obolibrary.org/obo/UBERON_0002832","ventral nucleus of trapezoid body")</f>
        <v/>
      </c>
      <c r="B8786" t="inlineStr">
        <is>
          <t>&lt;http://purl.obolibrary.org/obo/UBERON_0002832&gt;</t>
        </is>
      </c>
      <c r="C8786" t="inlineStr">
        <is>
          <t>ventral nucleus of trapezoid body</t>
        </is>
      </c>
      <c r="D8786" t="inlineStr">
        <is>
          <t>&lt;http://purl.obolibrary.org/obo/DHBA_12461&gt;</t>
        </is>
      </c>
    </row>
    <row r="8787">
      <c r="A8787">
        <f>HYPERLINK("https://www.ebi.ac.uk/ols/ontologies/uberon/terms?iri=http://purl.obolibrary.org/obo/UBERON_0002934","ventral oculomotor nucleus")</f>
        <v/>
      </c>
      <c r="B8787" t="inlineStr">
        <is>
          <t>&lt;http://purl.obolibrary.org/obo/UBERON_0002934&gt;</t>
        </is>
      </c>
      <c r="C8787" t="inlineStr">
        <is>
          <t>ventral oculomotor nucleus</t>
        </is>
      </c>
      <c r="D8787" t="inlineStr">
        <is>
          <t>&lt;http://purl.obolibrary.org/obo/DHBA_12205&gt;</t>
        </is>
      </c>
    </row>
    <row r="8788">
      <c r="A8788">
        <f>HYPERLINK("https://www.ebi.ac.uk/ols/ontologies/uberon/terms?iri=http://purl.obolibrary.org/obo/UBERON_0002934","ventral oculomotor nucleus")</f>
        <v/>
      </c>
      <c r="B8788" t="inlineStr">
        <is>
          <t>&lt;http://purl.obolibrary.org/obo/UBERON_0002934&gt;</t>
        </is>
      </c>
      <c r="C8788" t="inlineStr">
        <is>
          <t>ventral oculomotor nucleus, left</t>
        </is>
      </c>
      <c r="D8788" t="inlineStr">
        <is>
          <t>&lt;http://purl.obolibrary.org/obo/HBA_9038&gt;</t>
        </is>
      </c>
    </row>
    <row r="8789">
      <c r="A8789">
        <f>HYPERLINK("https://www.ebi.ac.uk/ols/ontologies/uberon/terms?iri=http://purl.obolibrary.org/obo/UBERON_0002778","ventral pallidum")</f>
        <v/>
      </c>
      <c r="B8789" t="inlineStr">
        <is>
          <t>&lt;http://purl.obolibrary.org/obo/UBERON_0002778&gt;</t>
        </is>
      </c>
      <c r="C8789" t="inlineStr">
        <is>
          <t>Ventral pallidus</t>
        </is>
      </c>
      <c r="D8789" t="inlineStr">
        <is>
          <t>&lt;http://purl.obolibrary.org/obo/DHBA_10345&gt;</t>
        </is>
      </c>
    </row>
    <row r="8790">
      <c r="A8790">
        <f>HYPERLINK("https://www.ebi.ac.uk/ols/ontologies/uberon/terms?iri=http://purl.obolibrary.org/obo/UBERON_0002778","ventral pallidum")</f>
        <v/>
      </c>
      <c r="B8790" t="inlineStr">
        <is>
          <t>&lt;http://purl.obolibrary.org/obo/UBERON_0002778&gt;</t>
        </is>
      </c>
      <c r="C8790" t="inlineStr">
        <is>
          <t>ventral pallidum</t>
        </is>
      </c>
      <c r="D8790" t="inlineStr">
        <is>
          <t>&lt;http://purl.obolibrary.org/obo/DMBA_15844&gt;</t>
        </is>
      </c>
    </row>
    <row r="8791">
      <c r="A8791">
        <f>HYPERLINK("https://www.ebi.ac.uk/ols/ontologies/uberon/terms?iri=http://purl.obolibrary.org/obo/UBERON_0002778","ventral pallidum")</f>
        <v/>
      </c>
      <c r="B8791" t="inlineStr">
        <is>
          <t>&lt;http://purl.obolibrary.org/obo/UBERON_0002778&gt;</t>
        </is>
      </c>
      <c r="C8791" t="inlineStr">
        <is>
          <t>Pallidum, ventral region</t>
        </is>
      </c>
      <c r="D8791" t="inlineStr">
        <is>
          <t>&lt;http://purl.obolibrary.org/obo/MBA_835&gt;</t>
        </is>
      </c>
    </row>
    <row r="8792">
      <c r="A8792">
        <f>HYPERLINK("https://www.ebi.ac.uk/ols/ontologies/uberon/terms?iri=http://purl.obolibrary.org/obo/UBERON_0014913","ventral pallium")</f>
        <v/>
      </c>
      <c r="B8792" t="inlineStr">
        <is>
          <t>&lt;http://purl.obolibrary.org/obo/UBERON_0014913&gt;</t>
        </is>
      </c>
      <c r="C8792" t="inlineStr">
        <is>
          <t>ventral pallium</t>
        </is>
      </c>
      <c r="D8792" t="inlineStr">
        <is>
          <t>&lt;http://purl.obolibrary.org/obo/DMBA_15904&gt;</t>
        </is>
      </c>
    </row>
    <row r="8793">
      <c r="A8793">
        <f>HYPERLINK("https://www.ebi.ac.uk/ols/ontologies/uberon/terms?iri=http://purl.obolibrary.org/obo/UBERON_0000204","ventral part of telencephalon")</f>
        <v/>
      </c>
      <c r="B8793" t="inlineStr">
        <is>
          <t>&lt;http://purl.obolibrary.org/obo/UBERON_0000204&gt;</t>
        </is>
      </c>
      <c r="C8793" t="inlineStr">
        <is>
          <t>subpallium</t>
        </is>
      </c>
      <c r="D8793" t="inlineStr">
        <is>
          <t>&lt;http://purl.obolibrary.org/obo/DMBA_15751&gt;</t>
        </is>
      </c>
    </row>
    <row r="8794">
      <c r="A8794">
        <f>HYPERLINK("https://www.ebi.ac.uk/ols/ontologies/uberon/terms?iri=http://purl.obolibrary.org/obo/UBERON_0002596","ventral posterior nucleus of thalamus")</f>
        <v/>
      </c>
      <c r="B8794" t="inlineStr">
        <is>
          <t>&lt;http://purl.obolibrary.org/obo/UBERON_0002596&gt;</t>
        </is>
      </c>
      <c r="C8794" t="inlineStr">
        <is>
          <t>ventral posterior nucleus of thalamus</t>
        </is>
      </c>
      <c r="D8794" t="inlineStr">
        <is>
          <t>&lt;http://purl.obolibrary.org/obo/DHBA_10423&gt;</t>
        </is>
      </c>
    </row>
    <row r="8795">
      <c r="A8795">
        <f>HYPERLINK("https://www.ebi.ac.uk/ols/ontologies/uberon/terms?iri=http://purl.obolibrary.org/obo/UBERON_0002596","ventral posterior nucleus of thalamus")</f>
        <v/>
      </c>
      <c r="B8795" t="inlineStr">
        <is>
          <t>&lt;http://purl.obolibrary.org/obo/UBERON_0002596&gt;</t>
        </is>
      </c>
      <c r="C8795" t="inlineStr">
        <is>
          <t>ventral posterior inferior nucleus</t>
        </is>
      </c>
      <c r="D8795" t="inlineStr">
        <is>
          <t>&lt;http://purl.obolibrary.org/obo/DHBA_10426&gt;</t>
        </is>
      </c>
    </row>
    <row r="8796">
      <c r="A8796">
        <f>HYPERLINK("https://www.ebi.ac.uk/ols/ontologies/uberon/terms?iri=http://purl.obolibrary.org/obo/UBERON_0002596","ventral posterior nucleus of thalamus")</f>
        <v/>
      </c>
      <c r="B8796" t="inlineStr">
        <is>
          <t>&lt;http://purl.obolibrary.org/obo/UBERON_0002596&gt;</t>
        </is>
      </c>
      <c r="C8796" t="inlineStr">
        <is>
          <t>ventral posterior inferior nucleus of the thalamus, left</t>
        </is>
      </c>
      <c r="D8796" t="inlineStr">
        <is>
          <t>&lt;http://purl.obolibrary.org/obo/HBA_4426&gt;</t>
        </is>
      </c>
    </row>
    <row r="8797">
      <c r="A8797">
        <f>HYPERLINK("https://www.ebi.ac.uk/ols/ontologies/uberon/terms?iri=http://purl.obolibrary.org/obo/UBERON_0002596","ventral posterior nucleus of thalamus")</f>
        <v/>
      </c>
      <c r="B8797" t="inlineStr">
        <is>
          <t>&lt;http://purl.obolibrary.org/obo/UBERON_0002596&gt;</t>
        </is>
      </c>
      <c r="C8797" t="inlineStr">
        <is>
          <t>Ventral posterior complex of the thalamus</t>
        </is>
      </c>
      <c r="D8797" t="inlineStr">
        <is>
          <t>&lt;http://purl.obolibrary.org/obo/MBA_709&gt;</t>
        </is>
      </c>
    </row>
    <row r="8798">
      <c r="A8798">
        <f>HYPERLINK("https://www.ebi.ac.uk/ols/ontologies/uberon/terms?iri=http://purl.obolibrary.org/obo/UBERON_0002939","ventral posteroinferior nucleus")</f>
        <v/>
      </c>
      <c r="B8798" t="inlineStr">
        <is>
          <t>&lt;http://purl.obolibrary.org/obo/UBERON_0002939&gt;</t>
        </is>
      </c>
      <c r="C8798" t="inlineStr">
        <is>
          <t>ventral posterior inferior nucleus</t>
        </is>
      </c>
      <c r="D8798" t="inlineStr">
        <is>
          <t>&lt;http://purl.obolibrary.org/obo/DHBA_10426&gt;</t>
        </is>
      </c>
    </row>
    <row r="8799">
      <c r="A8799">
        <f>HYPERLINK("https://www.ebi.ac.uk/ols/ontologies/uberon/terms?iri=http://purl.obolibrary.org/obo/UBERON_0002939","ventral posteroinferior nucleus")</f>
        <v/>
      </c>
      <c r="B8799" t="inlineStr">
        <is>
          <t>&lt;http://purl.obolibrary.org/obo/UBERON_0002939&gt;</t>
        </is>
      </c>
      <c r="C8799" t="inlineStr">
        <is>
          <t>ventral posterior inferior nucleus of the thalamus, left</t>
        </is>
      </c>
      <c r="D8799" t="inlineStr">
        <is>
          <t>&lt;http://purl.obolibrary.org/obo/HBA_4426&gt;</t>
        </is>
      </c>
    </row>
    <row r="8800">
      <c r="A8800">
        <f>HYPERLINK("https://www.ebi.ac.uk/ols/ontologies/uberon/terms?iri=http://purl.obolibrary.org/obo/UBERON_0002942","ventral posterolateral nucleus")</f>
        <v/>
      </c>
      <c r="B8800" t="inlineStr">
        <is>
          <t>&lt;http://purl.obolibrary.org/obo/UBERON_0002942&gt;</t>
        </is>
      </c>
      <c r="C8800" t="inlineStr">
        <is>
          <t>ventral posterior lateral nucleus</t>
        </is>
      </c>
      <c r="D8800" t="inlineStr">
        <is>
          <t>&lt;http://purl.obolibrary.org/obo/DHBA_10424&gt;</t>
        </is>
      </c>
    </row>
    <row r="8801">
      <c r="A8801">
        <f>HYPERLINK("https://www.ebi.ac.uk/ols/ontologies/uberon/terms?iri=http://purl.obolibrary.org/obo/UBERON_0002942","ventral posterolateral nucleus")</f>
        <v/>
      </c>
      <c r="B8801" t="inlineStr">
        <is>
          <t>&lt;http://purl.obolibrary.org/obo/UBERON_0002942&gt;</t>
        </is>
      </c>
      <c r="C8801" t="inlineStr">
        <is>
          <t>ventral posterolateral nucleus</t>
        </is>
      </c>
      <c r="D8801" t="inlineStr">
        <is>
          <t>&lt;http://purl.obolibrary.org/obo/DMBA_16430&gt;</t>
        </is>
      </c>
    </row>
    <row r="8802">
      <c r="A8802">
        <f>HYPERLINK("https://www.ebi.ac.uk/ols/ontologies/uberon/terms?iri=http://purl.obolibrary.org/obo/UBERON_0002942","ventral posterolateral nucleus")</f>
        <v/>
      </c>
      <c r="B8802" t="inlineStr">
        <is>
          <t>&lt;http://purl.obolibrary.org/obo/UBERON_0002942&gt;</t>
        </is>
      </c>
      <c r="C8802" t="inlineStr">
        <is>
          <t>ventral posterior lateral nucleus of the thalamus, left</t>
        </is>
      </c>
      <c r="D8802" t="inlineStr">
        <is>
          <t>&lt;http://purl.obolibrary.org/obo/HBA_4425&gt;</t>
        </is>
      </c>
    </row>
    <row r="8803">
      <c r="A8803">
        <f>HYPERLINK("https://www.ebi.ac.uk/ols/ontologies/uberon/terms?iri=http://purl.obolibrary.org/obo/UBERON_0002942","ventral posterolateral nucleus")</f>
        <v/>
      </c>
      <c r="B8803" t="inlineStr">
        <is>
          <t>&lt;http://purl.obolibrary.org/obo/UBERON_0002942&gt;</t>
        </is>
      </c>
      <c r="C8803" t="inlineStr">
        <is>
          <t>Ventral posterolateral nucleus of the thalamus</t>
        </is>
      </c>
      <c r="D8803" t="inlineStr">
        <is>
          <t>&lt;http://purl.obolibrary.org/obo/MBA_718&gt;</t>
        </is>
      </c>
    </row>
    <row r="8804">
      <c r="A8804">
        <f>HYPERLINK("https://www.ebi.ac.uk/ols/ontologies/uberon/terms?iri=http://purl.obolibrary.org/obo/UBERON_0002945","ventral posteromedial nucleus of thalamus")</f>
        <v/>
      </c>
      <c r="B8804" t="inlineStr">
        <is>
          <t>&lt;http://purl.obolibrary.org/obo/UBERON_0002945&gt;</t>
        </is>
      </c>
      <c r="C8804" t="inlineStr">
        <is>
          <t>ventral posterior medial nucleus</t>
        </is>
      </c>
      <c r="D8804" t="inlineStr">
        <is>
          <t>&lt;http://purl.obolibrary.org/obo/DHBA_10425&gt;</t>
        </is>
      </c>
    </row>
    <row r="8805">
      <c r="A8805">
        <f>HYPERLINK("https://www.ebi.ac.uk/ols/ontologies/uberon/terms?iri=http://purl.obolibrary.org/obo/UBERON_0002945","ventral posteromedial nucleus of thalamus")</f>
        <v/>
      </c>
      <c r="B8805" t="inlineStr">
        <is>
          <t>&lt;http://purl.obolibrary.org/obo/UBERON_0002945&gt;</t>
        </is>
      </c>
      <c r="C8805" t="inlineStr">
        <is>
          <t>ventral posteromedial nucleus</t>
        </is>
      </c>
      <c r="D8805" t="inlineStr">
        <is>
          <t>&lt;http://purl.obolibrary.org/obo/DMBA_16429&gt;</t>
        </is>
      </c>
    </row>
    <row r="8806">
      <c r="A8806">
        <f>HYPERLINK("https://www.ebi.ac.uk/ols/ontologies/uberon/terms?iri=http://purl.obolibrary.org/obo/UBERON_0002945","ventral posteromedial nucleus of thalamus")</f>
        <v/>
      </c>
      <c r="B8806" t="inlineStr">
        <is>
          <t>&lt;http://purl.obolibrary.org/obo/UBERON_0002945&gt;</t>
        </is>
      </c>
      <c r="C8806" t="inlineStr">
        <is>
          <t>ventral posterior medial nucleus of the thalamus, left</t>
        </is>
      </c>
      <c r="D8806" t="inlineStr">
        <is>
          <t>&lt;http://purl.obolibrary.org/obo/HBA_4424&gt;</t>
        </is>
      </c>
    </row>
    <row r="8807">
      <c r="A8807">
        <f>HYPERLINK("https://www.ebi.ac.uk/ols/ontologies/uberon/terms?iri=http://purl.obolibrary.org/obo/UBERON_0002945","ventral posteromedial nucleus of thalamus")</f>
        <v/>
      </c>
      <c r="B8807" t="inlineStr">
        <is>
          <t>&lt;http://purl.obolibrary.org/obo/UBERON_0002945&gt;</t>
        </is>
      </c>
      <c r="C8807" t="inlineStr">
        <is>
          <t>Ventral posteromedial nucleus of the thalamus</t>
        </is>
      </c>
      <c r="D8807" t="inlineStr">
        <is>
          <t>&lt;http://purl.obolibrary.org/obo/MBA_733&gt;</t>
        </is>
      </c>
    </row>
    <row r="8808">
      <c r="A8808">
        <f>HYPERLINK("https://www.ebi.ac.uk/ols/ontologies/uberon/terms?iri=http://purl.obolibrary.org/obo/UBERON_0007768","ventral premammillary nucleus")</f>
        <v/>
      </c>
      <c r="B8808" t="inlineStr">
        <is>
          <t>&lt;http://purl.obolibrary.org/obo/UBERON_0007768&gt;</t>
        </is>
      </c>
      <c r="C8808" t="inlineStr">
        <is>
          <t>premammillary nucleus, left, ventral part</t>
        </is>
      </c>
      <c r="D8808" t="inlineStr">
        <is>
          <t>&lt;http://purl.obolibrary.org/obo/HBA_4678&gt;</t>
        </is>
      </c>
    </row>
    <row r="8809">
      <c r="A8809">
        <f>HYPERLINK("https://www.ebi.ac.uk/ols/ontologies/uberon/terms?iri=http://purl.obolibrary.org/obo/UBERON_0007768","ventral premammillary nucleus")</f>
        <v/>
      </c>
      <c r="B8809" t="inlineStr">
        <is>
          <t>&lt;http://purl.obolibrary.org/obo/UBERON_0007768&gt;</t>
        </is>
      </c>
      <c r="C8809" t="inlineStr">
        <is>
          <t>Ventral premammillary nucleus</t>
        </is>
      </c>
      <c r="D8809" t="inlineStr">
        <is>
          <t>&lt;http://purl.obolibrary.org/obo/MBA_1004&gt;</t>
        </is>
      </c>
    </row>
    <row r="8810">
      <c r="A8810">
        <f>HYPERLINK("https://www.ebi.ac.uk/ols/ontologies/uberon/terms?iri=http://purl.obolibrary.org/obo/UBERON_0005403","ventral striatum")</f>
        <v/>
      </c>
      <c r="B8810" t="inlineStr">
        <is>
          <t>&lt;http://purl.obolibrary.org/obo/UBERON_0005403&gt;</t>
        </is>
      </c>
      <c r="C8810" t="inlineStr">
        <is>
          <t>ventral striatum</t>
        </is>
      </c>
      <c r="D8810" t="inlineStr">
        <is>
          <t>&lt;http://purl.obolibrary.org/obo/DMBA_15858&gt;</t>
        </is>
      </c>
    </row>
    <row r="8811">
      <c r="A8811">
        <f>HYPERLINK("https://www.ebi.ac.uk/ols/ontologies/uberon/terms?iri=http://purl.obolibrary.org/obo/UBERON_0005403","ventral striatum")</f>
        <v/>
      </c>
      <c r="B8811" t="inlineStr">
        <is>
          <t>&lt;http://purl.obolibrary.org/obo/UBERON_0005403&gt;</t>
        </is>
      </c>
      <c r="C8811" t="inlineStr">
        <is>
          <t>Striatum ventral region</t>
        </is>
      </c>
      <c r="D8811" t="inlineStr">
        <is>
          <t>&lt;http://purl.obolibrary.org/obo/MBA_493&gt;</t>
        </is>
      </c>
    </row>
    <row r="8812">
      <c r="A8812">
        <f>HYPERLINK("https://www.ebi.ac.uk/ols/ontologies/uberon/terms?iri=http://purl.obolibrary.org/obo/UBERON_0005403","ventral striatum")</f>
        <v/>
      </c>
      <c r="B8812" t="inlineStr">
        <is>
          <t>&lt;http://purl.obolibrary.org/obo/UBERON_0005403&gt;</t>
        </is>
      </c>
      <c r="C8812" t="inlineStr">
        <is>
          <t>ventral striatum</t>
        </is>
      </c>
      <c r="D8812" t="inlineStr">
        <is>
          <t>&lt;http://purl.obolibrary.org/obo/PBA_10091&gt;</t>
        </is>
      </c>
    </row>
    <row r="8813">
      <c r="A8813">
        <f>HYPERLINK("https://www.ebi.ac.uk/ols/ontologies/uberon/terms?iri=http://purl.obolibrary.org/obo/UBERON_0002676","ventral supraoptic decussation")</f>
        <v/>
      </c>
      <c r="B8813" t="inlineStr">
        <is>
          <t>&lt;http://purl.obolibrary.org/obo/UBERON_0002676&gt;</t>
        </is>
      </c>
      <c r="C8813" t="inlineStr">
        <is>
          <t>supraoptic commissures, ventral</t>
        </is>
      </c>
      <c r="D8813" t="inlineStr">
        <is>
          <t>&lt;http://purl.obolibrary.org/obo/MBA_833&gt;</t>
        </is>
      </c>
    </row>
    <row r="8814">
      <c r="A8814">
        <f>HYPERLINK("https://www.ebi.ac.uk/ols/ontologies/uberon/terms?iri=http://purl.obolibrary.org/obo/UBERON_0002691","ventral tegmental area")</f>
        <v/>
      </c>
      <c r="B8814" t="inlineStr">
        <is>
          <t>&lt;http://purl.obolibrary.org/obo/UBERON_0002691&gt;</t>
        </is>
      </c>
      <c r="C8814" t="inlineStr">
        <is>
          <t>ventral tegmental area</t>
        </is>
      </c>
      <c r="D8814" t="inlineStr">
        <is>
          <t>&lt;http://purl.obolibrary.org/obo/DHBA_12261&gt;</t>
        </is>
      </c>
    </row>
    <row r="8815">
      <c r="A8815">
        <f>HYPERLINK("https://www.ebi.ac.uk/ols/ontologies/uberon/terms?iri=http://purl.obolibrary.org/obo/UBERON_0002691","ventral tegmental area")</f>
        <v/>
      </c>
      <c r="B8815" t="inlineStr">
        <is>
          <t>&lt;http://purl.obolibrary.org/obo/UBERON_0002691&gt;</t>
        </is>
      </c>
      <c r="C8815" t="inlineStr">
        <is>
          <t>ventral tegmental area</t>
        </is>
      </c>
      <c r="D8815" t="inlineStr">
        <is>
          <t>&lt;http://purl.obolibrary.org/obo/HBA_9066&gt;</t>
        </is>
      </c>
    </row>
    <row r="8816">
      <c r="A8816">
        <f>HYPERLINK("https://www.ebi.ac.uk/ols/ontologies/uberon/terms?iri=http://purl.obolibrary.org/obo/UBERON_0002691","ventral tegmental area")</f>
        <v/>
      </c>
      <c r="B8816" t="inlineStr">
        <is>
          <t>&lt;http://purl.obolibrary.org/obo/UBERON_0002691&gt;</t>
        </is>
      </c>
      <c r="C8816" t="inlineStr">
        <is>
          <t>Ventral tegmental area</t>
        </is>
      </c>
      <c r="D8816" t="inlineStr">
        <is>
          <t>&lt;http://purl.obolibrary.org/obo/MBA_749&gt;</t>
        </is>
      </c>
    </row>
    <row r="8817">
      <c r="A8817">
        <f>HYPERLINK("https://www.ebi.ac.uk/ols/ontologies/uberon/terms?iri=http://purl.obolibrary.org/obo/UBERON_0002615","ventral tegmental decussation")</f>
        <v/>
      </c>
      <c r="B8817" t="inlineStr">
        <is>
          <t>&lt;http://purl.obolibrary.org/obo/UBERON_0002615&gt;</t>
        </is>
      </c>
      <c r="C8817" t="inlineStr">
        <is>
          <t>ventral tegmental decussation</t>
        </is>
      </c>
      <c r="D8817" t="inlineStr">
        <is>
          <t>&lt;http://purl.obolibrary.org/obo/DHBA_12366&gt;</t>
        </is>
      </c>
    </row>
    <row r="8818">
      <c r="A8818">
        <f>HYPERLINK("https://www.ebi.ac.uk/ols/ontologies/uberon/terms?iri=http://purl.obolibrary.org/obo/UBERON_0002615","ventral tegmental decussation")</f>
        <v/>
      </c>
      <c r="B8818" t="inlineStr">
        <is>
          <t>&lt;http://purl.obolibrary.org/obo/UBERON_0002615&gt;</t>
        </is>
      </c>
      <c r="C8818" t="inlineStr">
        <is>
          <t>ventral tegmental decussation</t>
        </is>
      </c>
      <c r="D8818" t="inlineStr">
        <is>
          <t>&lt;http://purl.obolibrary.org/obo/DMBA_17807&gt;</t>
        </is>
      </c>
    </row>
    <row r="8819">
      <c r="A8819">
        <f>HYPERLINK("https://www.ebi.ac.uk/ols/ontologies/uberon/terms?iri=http://purl.obolibrary.org/obo/UBERON_0002615","ventral tegmental decussation")</f>
        <v/>
      </c>
      <c r="B8819" t="inlineStr">
        <is>
          <t>&lt;http://purl.obolibrary.org/obo/UBERON_0002615&gt;</t>
        </is>
      </c>
      <c r="C8819" t="inlineStr">
        <is>
          <t>ventral tegmental decussation</t>
        </is>
      </c>
      <c r="D8819" t="inlineStr">
        <is>
          <t>&lt;http://purl.obolibrary.org/obo/MBA_397&gt;</t>
        </is>
      </c>
    </row>
    <row r="8820">
      <c r="A8820">
        <f>HYPERLINK("https://www.ebi.ac.uk/ols/ontologies/uberon/terms?iri=http://purl.obolibrary.org/obo/UBERON_0002438","ventral tegmental nucleus")</f>
        <v/>
      </c>
      <c r="B8820" t="inlineStr">
        <is>
          <t>&lt;http://purl.obolibrary.org/obo/UBERON_0002438&gt;</t>
        </is>
      </c>
      <c r="C8820" t="inlineStr">
        <is>
          <t>ventral tegmental nucleus</t>
        </is>
      </c>
      <c r="D8820" t="inlineStr">
        <is>
          <t>&lt;http://purl.obolibrary.org/obo/DHBA_12266&gt;</t>
        </is>
      </c>
    </row>
    <row r="8821">
      <c r="A8821">
        <f>HYPERLINK("https://www.ebi.ac.uk/ols/ontologies/uberon/terms?iri=http://purl.obolibrary.org/obo/UBERON_0002438","ventral tegmental nucleus")</f>
        <v/>
      </c>
      <c r="B8821" t="inlineStr">
        <is>
          <t>&lt;http://purl.obolibrary.org/obo/UBERON_0002438&gt;</t>
        </is>
      </c>
      <c r="C8821" t="inlineStr">
        <is>
          <t>ventral tegmental nucleus</t>
        </is>
      </c>
      <c r="D8821" t="inlineStr">
        <is>
          <t>&lt;http://purl.obolibrary.org/obo/DMBA_17007&gt;</t>
        </is>
      </c>
    </row>
    <row r="8822">
      <c r="A8822">
        <f>HYPERLINK("https://www.ebi.ac.uk/ols/ontologies/uberon/terms?iri=http://purl.obolibrary.org/obo/UBERON_0002438","ventral tegmental nucleus")</f>
        <v/>
      </c>
      <c r="B8822" t="inlineStr">
        <is>
          <t>&lt;http://purl.obolibrary.org/obo/UBERON_0002438&gt;</t>
        </is>
      </c>
      <c r="C8822" t="inlineStr">
        <is>
          <t>ventral tegmental nucleus</t>
        </is>
      </c>
      <c r="D8822" t="inlineStr">
        <is>
          <t>&lt;http://purl.obolibrary.org/obo/HBA_9069&gt;</t>
        </is>
      </c>
    </row>
    <row r="8823">
      <c r="A8823">
        <f>HYPERLINK("https://www.ebi.ac.uk/ols/ontologies/uberon/terms?iri=http://purl.obolibrary.org/obo/UBERON_0002438","ventral tegmental nucleus")</f>
        <v/>
      </c>
      <c r="B8823" t="inlineStr">
        <is>
          <t>&lt;http://purl.obolibrary.org/obo/UBERON_0002438&gt;</t>
        </is>
      </c>
      <c r="C8823" t="inlineStr">
        <is>
          <t>Ventral tegmental nucleus</t>
        </is>
      </c>
      <c r="D8823" t="inlineStr">
        <is>
          <t>&lt;http://purl.obolibrary.org/obo/MBA_757&gt;</t>
        </is>
      </c>
    </row>
    <row r="8824">
      <c r="A8824">
        <f>HYPERLINK("https://www.ebi.ac.uk/ols/ontologies/uberon/terms?iri=http://purl.obolibrary.org/obo/UBERON_0022254","ventral thalamic fasciculus")</f>
        <v/>
      </c>
      <c r="B8824" t="inlineStr">
        <is>
          <t>&lt;http://purl.obolibrary.org/obo/UBERON_0022254&gt;</t>
        </is>
      </c>
      <c r="C8824" t="inlineStr">
        <is>
          <t>thalamic fasciculus</t>
        </is>
      </c>
      <c r="D8824" t="inlineStr">
        <is>
          <t>&lt;http://purl.obolibrary.org/obo/DHBA_10593&gt;</t>
        </is>
      </c>
    </row>
    <row r="8825">
      <c r="A8825">
        <f>HYPERLINK("https://www.ebi.ac.uk/ols/ontologies/uberon/terms?iri=http://purl.obolibrary.org/obo/UBERON_0022254","ventral thalamic fasciculus")</f>
        <v/>
      </c>
      <c r="B8825" t="inlineStr">
        <is>
          <t>&lt;http://purl.obolibrary.org/obo/UBERON_0022254&gt;</t>
        </is>
      </c>
      <c r="C8825" t="inlineStr">
        <is>
          <t>thalamic fasciculus</t>
        </is>
      </c>
      <c r="D8825" t="inlineStr">
        <is>
          <t>&lt;http://purl.obolibrary.org/obo/HBA_265505374&gt;</t>
        </is>
      </c>
    </row>
    <row r="8826">
      <c r="A8826">
        <f>HYPERLINK("https://www.ebi.ac.uk/ols/ontologies/uberon/terms?iri=http://purl.obolibrary.org/obo/UBERON_0001900","ventral thalamus")</f>
        <v/>
      </c>
      <c r="B8826" t="inlineStr">
        <is>
          <t>&lt;http://purl.obolibrary.org/obo/UBERON_0001900&gt;</t>
        </is>
      </c>
      <c r="C8826" t="inlineStr">
        <is>
          <t>ventral thalamus</t>
        </is>
      </c>
      <c r="D8826" t="inlineStr">
        <is>
          <t>&lt;http://purl.obolibrary.org/obo/DHBA_10461&gt;</t>
        </is>
      </c>
    </row>
    <row r="8827">
      <c r="A8827">
        <f>HYPERLINK("https://www.ebi.ac.uk/ols/ontologies/uberon/terms?iri=http://purl.obolibrary.org/obo/UBERON_0001900","ventral thalamus")</f>
        <v/>
      </c>
      <c r="B8827" t="inlineStr">
        <is>
          <t>&lt;http://purl.obolibrary.org/obo/UBERON_0001900&gt;</t>
        </is>
      </c>
      <c r="C8827" t="inlineStr">
        <is>
          <t>prethalamus</t>
        </is>
      </c>
      <c r="D8827" t="inlineStr">
        <is>
          <t>&lt;http://purl.obolibrary.org/obo/DMBA_16310&gt;</t>
        </is>
      </c>
    </row>
    <row r="8828">
      <c r="A8828">
        <f>HYPERLINK("https://www.ebi.ac.uk/ols/ontologies/uberon/terms?iri=http://purl.obolibrary.org/obo/UBERON_0001900","ventral thalamus")</f>
        <v/>
      </c>
      <c r="B8828" t="inlineStr">
        <is>
          <t>&lt;http://purl.obolibrary.org/obo/UBERON_0001900&gt;</t>
        </is>
      </c>
      <c r="C8828" t="inlineStr">
        <is>
          <t>ventral thalamus</t>
        </is>
      </c>
      <c r="D8828" t="inlineStr">
        <is>
          <t>&lt;http://purl.obolibrary.org/obo/HBA_4504&gt;</t>
        </is>
      </c>
    </row>
    <row r="8829">
      <c r="A8829">
        <f>HYPERLINK("https://www.ebi.ac.uk/ols/ontologies/uberon/terms?iri=http://purl.obolibrary.org/obo/UBERON_0002549","ventral trigeminal tract")</f>
        <v/>
      </c>
      <c r="B8829" t="inlineStr">
        <is>
          <t>&lt;http://purl.obolibrary.org/obo/UBERON_0002549&gt;</t>
        </is>
      </c>
      <c r="C8829" t="inlineStr">
        <is>
          <t>ventral trigeminothalamic tract</t>
        </is>
      </c>
      <c r="D8829" t="inlineStr">
        <is>
          <t>&lt;http://purl.obolibrary.org/obo/DHBA_12803&gt;</t>
        </is>
      </c>
    </row>
    <row r="8830">
      <c r="A8830">
        <f>HYPERLINK("https://www.ebi.ac.uk/ols/ontologies/uberon/terms?iri=http://purl.obolibrary.org/obo/UBERON_0018263","ventral zone of medial entorhinal cortex")</f>
        <v/>
      </c>
      <c r="B8830" t="inlineStr">
        <is>
          <t>&lt;http://purl.obolibrary.org/obo/UBERON_0018263&gt;</t>
        </is>
      </c>
      <c r="C8830" t="inlineStr">
        <is>
          <t>Entorhinal area, medial part, ventral zone</t>
        </is>
      </c>
      <c r="D8830" t="inlineStr">
        <is>
          <t>&lt;http://purl.obolibrary.org/obo/MBA_934&gt;</t>
        </is>
      </c>
    </row>
    <row r="8831">
      <c r="A8831">
        <f>HYPERLINK("https://www.ebi.ac.uk/ols/ontologies/uberon/terms?iri=http://purl.obolibrary.org/obo/UBERON_0002192","ventricular system choroidal fissure")</f>
        <v/>
      </c>
      <c r="B8831" t="inlineStr">
        <is>
          <t>&lt;http://purl.obolibrary.org/obo/UBERON_0002192&gt;</t>
        </is>
      </c>
      <c r="C8831" t="inlineStr">
        <is>
          <t>choroid fissure</t>
        </is>
      </c>
      <c r="D8831" t="inlineStr">
        <is>
          <t>&lt;http://purl.obolibrary.org/obo/DHBA_12094&gt;</t>
        </is>
      </c>
    </row>
    <row r="8832">
      <c r="A8832">
        <f>HYPERLINK("https://www.ebi.ac.uk/ols/ontologies/uberon/terms?iri=http://purl.obolibrary.org/obo/UBERON_0002192","ventricular system choroidal fissure")</f>
        <v/>
      </c>
      <c r="B8832" t="inlineStr">
        <is>
          <t>&lt;http://purl.obolibrary.org/obo/UBERON_0002192&gt;</t>
        </is>
      </c>
      <c r="C8832" t="inlineStr">
        <is>
          <t>choroid fissure</t>
        </is>
      </c>
      <c r="D8832" t="inlineStr">
        <is>
          <t>&lt;http://purl.obolibrary.org/obo/MBA_116&gt;</t>
        </is>
      </c>
    </row>
    <row r="8833">
      <c r="A8833">
        <f>HYPERLINK("https://www.ebi.ac.uk/ols/ontologies/uberon/terms?iri=http://purl.obolibrary.org/obo/UBERON_0005281","ventricular system of central nervous system")</f>
        <v/>
      </c>
      <c r="B8833" t="inlineStr">
        <is>
          <t>&lt;http://purl.obolibrary.org/obo/UBERON_0005281&gt;</t>
        </is>
      </c>
      <c r="C8833" t="inlineStr">
        <is>
          <t>ventricular systems</t>
        </is>
      </c>
      <c r="D8833" t="inlineStr">
        <is>
          <t>&lt;http://purl.obolibrary.org/obo/MBA_73&gt;</t>
        </is>
      </c>
    </row>
    <row r="8834">
      <c r="A8834">
        <f>HYPERLINK("https://www.ebi.ac.uk/ols/ontologies/uberon/terms?iri=http://purl.obolibrary.org/obo/UBERON_0003053","ventricular zone")</f>
        <v/>
      </c>
      <c r="B8834" t="inlineStr">
        <is>
          <t>&lt;http://purl.obolibrary.org/obo/UBERON_0003053&gt;</t>
        </is>
      </c>
      <c r="C8834" t="inlineStr">
        <is>
          <t>ventricular zone</t>
        </is>
      </c>
      <c r="D8834" t="inlineStr">
        <is>
          <t>&lt;http://purl.obolibrary.org/obo/DHBA_10542&gt;</t>
        </is>
      </c>
    </row>
    <row r="8835">
      <c r="A8835">
        <f>HYPERLINK("https://www.ebi.ac.uk/ols/ontologies/uberon/terms?iri=http://purl.obolibrary.org/obo/UBERON_0003053","ventricular zone")</f>
        <v/>
      </c>
      <c r="B8835" t="inlineStr">
        <is>
          <t>&lt;http://purl.obolibrary.org/obo/UBERON_0003053&gt;</t>
        </is>
      </c>
      <c r="C8835" t="inlineStr">
        <is>
          <t>ventricular zone</t>
        </is>
      </c>
      <c r="D8835" t="inlineStr">
        <is>
          <t>&lt;http://purl.obolibrary.org/obo/PBA_294022030&gt;</t>
        </is>
      </c>
    </row>
    <row r="8836">
      <c r="A8836">
        <f>HYPERLINK("https://www.ebi.ac.uk/ols/ontologies/uberon/terms?iri=http://purl.obolibrary.org/obo/UBERON_0019312","ventrolateral nucleus of solitary tract")</f>
        <v/>
      </c>
      <c r="B8836" t="inlineStr">
        <is>
          <t>&lt;http://purl.obolibrary.org/obo/UBERON_0019312&gt;</t>
        </is>
      </c>
      <c r="C8836" t="inlineStr">
        <is>
          <t>solitary nucleus, ventrolateral part</t>
        </is>
      </c>
      <c r="D8836" t="inlineStr">
        <is>
          <t>&lt;http://purl.obolibrary.org/obo/DHBA_12569&gt;</t>
        </is>
      </c>
    </row>
    <row r="8837">
      <c r="A8837">
        <f>HYPERLINK("https://www.ebi.ac.uk/ols/ontologies/uberon/terms?iri=http://purl.obolibrary.org/obo/UBERON_0019312","ventrolateral nucleus of solitary tract")</f>
        <v/>
      </c>
      <c r="B8837" t="inlineStr">
        <is>
          <t>&lt;http://purl.obolibrary.org/obo/UBERON_0019312&gt;</t>
        </is>
      </c>
      <c r="C8837" t="inlineStr">
        <is>
          <t>ventrolateral subnucleus of solitary tract, left</t>
        </is>
      </c>
      <c r="D8837" t="inlineStr">
        <is>
          <t>&lt;http://purl.obolibrary.org/obo/HBA_9664&gt;</t>
        </is>
      </c>
    </row>
    <row r="8838">
      <c r="A8838">
        <f>HYPERLINK("https://www.ebi.ac.uk/ols/ontologies/uberon/terms?iri=http://purl.obolibrary.org/obo/UBERON_0008335","ventrolateral sulcus of medulla oblongata")</f>
        <v/>
      </c>
      <c r="B8838" t="inlineStr">
        <is>
          <t>&lt;http://purl.obolibrary.org/obo/UBERON_0008335&gt;</t>
        </is>
      </c>
      <c r="C8838" t="inlineStr">
        <is>
          <t>anterolateral medullary sulcus</t>
        </is>
      </c>
      <c r="D8838" t="inlineStr">
        <is>
          <t>&lt;http://purl.obolibrary.org/obo/DHBA_12873&gt;</t>
        </is>
      </c>
    </row>
    <row r="8839">
      <c r="A8839">
        <f>HYPERLINK("https://www.ebi.ac.uk/ols/ontologies/uberon/terms?iri=http://purl.obolibrary.org/obo/UBERON_0001935","ventromedial nucleus of hypothalamus")</f>
        <v/>
      </c>
      <c r="B8839" t="inlineStr">
        <is>
          <t>&lt;http://purl.obolibrary.org/obo/UBERON_0001935&gt;</t>
        </is>
      </c>
      <c r="C8839" t="inlineStr">
        <is>
          <t>ventromedial hypothalamic nucleus</t>
        </is>
      </c>
      <c r="D8839" t="inlineStr">
        <is>
          <t>&lt;http://purl.obolibrary.org/obo/DHBA_10488&gt;</t>
        </is>
      </c>
    </row>
    <row r="8840">
      <c r="A8840">
        <f>HYPERLINK("https://www.ebi.ac.uk/ols/ontologies/uberon/terms?iri=http://purl.obolibrary.org/obo/UBERON_0001935","ventromedial nucleus of hypothalamus")</f>
        <v/>
      </c>
      <c r="B8840" t="inlineStr">
        <is>
          <t>&lt;http://purl.obolibrary.org/obo/UBERON_0001935&gt;</t>
        </is>
      </c>
      <c r="C8840" t="inlineStr">
        <is>
          <t>ventromedial hypothalamic nucleus</t>
        </is>
      </c>
      <c r="D8840" t="inlineStr">
        <is>
          <t>&lt;http://purl.obolibrary.org/obo/DMBA_15675&gt;</t>
        </is>
      </c>
    </row>
    <row r="8841">
      <c r="A8841">
        <f>HYPERLINK("https://www.ebi.ac.uk/ols/ontologies/uberon/terms?iri=http://purl.obolibrary.org/obo/UBERON_0001935","ventromedial nucleus of hypothalamus")</f>
        <v/>
      </c>
      <c r="B8841" t="inlineStr">
        <is>
          <t>&lt;http://purl.obolibrary.org/obo/UBERON_0001935&gt;</t>
        </is>
      </c>
      <c r="C8841" t="inlineStr">
        <is>
          <t>ventromedial hypothalamic nucleus</t>
        </is>
      </c>
      <c r="D8841" t="inlineStr">
        <is>
          <t>&lt;http://purl.obolibrary.org/obo/HBA_12919&gt;</t>
        </is>
      </c>
    </row>
    <row r="8842">
      <c r="A8842">
        <f>HYPERLINK("https://www.ebi.ac.uk/ols/ontologies/uberon/terms?iri=http://purl.obolibrary.org/obo/UBERON_0001935","ventromedial nucleus of hypothalamus")</f>
        <v/>
      </c>
      <c r="B8842" t="inlineStr">
        <is>
          <t>&lt;http://purl.obolibrary.org/obo/UBERON_0001935&gt;</t>
        </is>
      </c>
      <c r="C8842" t="inlineStr">
        <is>
          <t>Ventromedial hypothalamic nucleus</t>
        </is>
      </c>
      <c r="D8842" t="inlineStr">
        <is>
          <t>&lt;http://purl.obolibrary.org/obo/MBA_693&gt;</t>
        </is>
      </c>
    </row>
    <row r="8843">
      <c r="A8843">
        <f>HYPERLINK("https://www.ebi.ac.uk/ols/ontologies/uberon/terms?iri=http://purl.obolibrary.org/obo/UBERON_0003723","vestibular nerve")</f>
        <v/>
      </c>
      <c r="B8843" t="inlineStr">
        <is>
          <t>&lt;http://purl.obolibrary.org/obo/UBERON_0003723&gt;</t>
        </is>
      </c>
      <c r="C8843" t="inlineStr">
        <is>
          <t>vestibular root of vestibulocochlear nerve</t>
        </is>
      </c>
      <c r="D8843" t="inlineStr">
        <is>
          <t>&lt;http://purl.obolibrary.org/obo/DHBA_12869&gt;</t>
        </is>
      </c>
    </row>
    <row r="8844">
      <c r="A8844">
        <f>HYPERLINK("https://www.ebi.ac.uk/ols/ontologies/uberon/terms?iri=http://purl.obolibrary.org/obo/UBERON_0003723","vestibular nerve")</f>
        <v/>
      </c>
      <c r="B8844" t="inlineStr">
        <is>
          <t>&lt;http://purl.obolibrary.org/obo/UBERON_0003723&gt;</t>
        </is>
      </c>
      <c r="C8844" t="inlineStr">
        <is>
          <t>vestibular nerve</t>
        </is>
      </c>
      <c r="D8844" t="inlineStr">
        <is>
          <t>&lt;http://purl.obolibrary.org/obo/MBA_413&gt;</t>
        </is>
      </c>
    </row>
    <row r="8845">
      <c r="A8845">
        <f>HYPERLINK("https://www.ebi.ac.uk/ols/ontologies/uberon/terms?iri=http://purl.obolibrary.org/obo/UBERON_0002673","vestibular nuclear complex")</f>
        <v/>
      </c>
      <c r="B8845" t="inlineStr">
        <is>
          <t>&lt;http://purl.obolibrary.org/obo/UBERON_0002673&gt;</t>
        </is>
      </c>
      <c r="C8845" t="inlineStr">
        <is>
          <t>vestibular nuclei</t>
        </is>
      </c>
      <c r="D8845" t="inlineStr">
        <is>
          <t>&lt;http://purl.obolibrary.org/obo/HBA_9697&gt;</t>
        </is>
      </c>
    </row>
    <row r="8846">
      <c r="A8846">
        <f>HYPERLINK("https://www.ebi.ac.uk/ols/ontologies/uberon/terms?iri=http://purl.obolibrary.org/obo/UBERON_0002673","vestibular nuclear complex")</f>
        <v/>
      </c>
      <c r="B8846" t="inlineStr">
        <is>
          <t>&lt;http://purl.obolibrary.org/obo/UBERON_0002673&gt;</t>
        </is>
      </c>
      <c r="C8846" t="inlineStr">
        <is>
          <t>Vestibular nuclei</t>
        </is>
      </c>
      <c r="D8846" t="inlineStr">
        <is>
          <t>&lt;http://purl.obolibrary.org/obo/MBA_701&gt;</t>
        </is>
      </c>
    </row>
    <row r="8847">
      <c r="A8847">
        <f>HYPERLINK("https://www.ebi.ac.uk/ols/ontologies/uberon/terms?iri=http://purl.obolibrary.org/obo/UBERON_0002552","vestibulocerebellar tract")</f>
        <v/>
      </c>
      <c r="B8847" t="inlineStr">
        <is>
          <t>&lt;http://purl.obolibrary.org/obo/UBERON_0002552&gt;</t>
        </is>
      </c>
      <c r="C8847" t="inlineStr">
        <is>
          <t>vestibulocerebellar tract</t>
        </is>
      </c>
      <c r="D8847" t="inlineStr">
        <is>
          <t>&lt;http://purl.obolibrary.org/obo/DHBA_12754&gt;</t>
        </is>
      </c>
    </row>
    <row r="8848">
      <c r="A8848">
        <f>HYPERLINK("https://www.ebi.ac.uk/ols/ontologies/uberon/terms?iri=http://purl.obolibrary.org/obo/UBERON_0001648","vestibulocochlear nerve")</f>
        <v/>
      </c>
      <c r="B8848" t="inlineStr">
        <is>
          <t>&lt;http://purl.obolibrary.org/obo/UBERON_0001648&gt;</t>
        </is>
      </c>
      <c r="C8848" t="inlineStr">
        <is>
          <t>vestibulocochlear nerve</t>
        </is>
      </c>
      <c r="D8848" t="inlineStr">
        <is>
          <t>&lt;http://purl.obolibrary.org/obo/HBA_9331&gt;</t>
        </is>
      </c>
    </row>
    <row r="8849">
      <c r="A8849">
        <f>HYPERLINK("https://www.ebi.ac.uk/ols/ontologies/uberon/terms?iri=http://purl.obolibrary.org/obo/UBERON_0001648","vestibulocochlear nerve")</f>
        <v/>
      </c>
      <c r="B8849" t="inlineStr">
        <is>
          <t>&lt;http://purl.obolibrary.org/obo/UBERON_0001648&gt;</t>
        </is>
      </c>
      <c r="C8849" t="inlineStr">
        <is>
          <t>vestibulocochlear nerve</t>
        </is>
      </c>
      <c r="D8849" t="inlineStr">
        <is>
          <t>&lt;http://purl.obolibrary.org/obo/MBA_933&gt;</t>
        </is>
      </c>
    </row>
    <row r="8850">
      <c r="A8850">
        <f>HYPERLINK("https://www.ebi.ac.uk/ols/ontologies/uberon/terms?iri=http://purl.obolibrary.org/obo/UBERON_0002731","vestibulocochlear nerve root")</f>
        <v/>
      </c>
      <c r="B8850" t="inlineStr">
        <is>
          <t>&lt;http://purl.obolibrary.org/obo/UBERON_0002731&gt;</t>
        </is>
      </c>
      <c r="C8850" t="inlineStr">
        <is>
          <t>root of vestibulocochlear nerve</t>
        </is>
      </c>
      <c r="D8850" t="inlineStr">
        <is>
          <t>&lt;http://purl.obolibrary.org/obo/DHBA_12868&gt;</t>
        </is>
      </c>
    </row>
    <row r="8851">
      <c r="A8851">
        <f>HYPERLINK("https://www.ebi.ac.uk/ols/ontologies/uberon/terms?iri=http://purl.obolibrary.org/obo/UBERON_0002731","vestibulocochlear nerve root")</f>
        <v/>
      </c>
      <c r="B8851" t="inlineStr">
        <is>
          <t>&lt;http://purl.obolibrary.org/obo/UBERON_0002731&gt;</t>
        </is>
      </c>
      <c r="C8851" t="inlineStr">
        <is>
          <t>vestibulocochlear nerve root</t>
        </is>
      </c>
      <c r="D8851" t="inlineStr">
        <is>
          <t>&lt;http://purl.obolibrary.org/obo/DMBA_17746&gt;</t>
        </is>
      </c>
    </row>
    <row r="8852">
      <c r="A8852">
        <f>HYPERLINK("https://www.ebi.ac.uk/ols/ontologies/uberon/terms?iri=http://purl.obolibrary.org/obo/UBERON_0002768","vestibulospinal tract")</f>
        <v/>
      </c>
      <c r="B8852" t="inlineStr">
        <is>
          <t>&lt;http://purl.obolibrary.org/obo/UBERON_0002768&gt;</t>
        </is>
      </c>
      <c r="C8852" t="inlineStr">
        <is>
          <t>vestibulospinal pathway</t>
        </is>
      </c>
      <c r="D8852" t="inlineStr">
        <is>
          <t>&lt;http://purl.obolibrary.org/obo/MBA_941&gt;</t>
        </is>
      </c>
    </row>
    <row r="8853">
      <c r="A8853">
        <f>HYPERLINK("https://www.ebi.ac.uk/ols/ontologies/uberon/terms?iri=http://purl.obolibrary.org/obo/UBERON_0000411","visual cortex")</f>
        <v/>
      </c>
      <c r="B8853" t="inlineStr">
        <is>
          <t>&lt;http://purl.obolibrary.org/obo/UBERON_0000411&gt;</t>
        </is>
      </c>
      <c r="C8853" t="inlineStr">
        <is>
          <t>Visual areas</t>
        </is>
      </c>
      <c r="D8853" t="inlineStr">
        <is>
          <t>&lt;http://purl.obolibrary.org/obo/MBA_669&gt;</t>
        </is>
      </c>
    </row>
    <row r="8854">
      <c r="A8854">
        <f>HYPERLINK("https://www.ebi.ac.uk/ols/ontologies/uberon/terms?iri=http://purl.obolibrary.org/obo/UBERON_0009121","vomeronasal nerve")</f>
        <v/>
      </c>
      <c r="B8854" t="inlineStr">
        <is>
          <t>&lt;http://purl.obolibrary.org/obo/UBERON_0009121&gt;</t>
        </is>
      </c>
      <c r="C8854" t="inlineStr">
        <is>
          <t>vomeronasal nerve</t>
        </is>
      </c>
      <c r="D8854" t="inlineStr">
        <is>
          <t>&lt;http://purl.obolibrary.org/obo/MBA_949&gt;</t>
        </is>
      </c>
    </row>
    <row r="8855">
      <c r="A8855">
        <f>HYPERLINK("https://www.ebi.ac.uk/ols/ontologies/uberon/terms?iri=http://purl.obolibrary.org/obo/UBERON_0002316","white matter")</f>
        <v/>
      </c>
      <c r="B8855" t="inlineStr">
        <is>
          <t>&lt;http://purl.obolibrary.org/obo/UBERON_0002316&gt;</t>
        </is>
      </c>
      <c r="C8855" t="inlineStr">
        <is>
          <t>white matter</t>
        </is>
      </c>
      <c r="D8855" t="inlineStr">
        <is>
          <t>&lt;http://purl.obolibrary.org/obo/HBA_9218&gt;</t>
        </is>
      </c>
    </row>
    <row r="8856">
      <c r="A8856">
        <f>HYPERLINK("https://www.ebi.ac.uk/ols/ontologies/uberon/terms?iri=http://purl.obolibrary.org/obo/UBERON_0002316","white matter")</f>
        <v/>
      </c>
      <c r="B8856" t="inlineStr">
        <is>
          <t>&lt;http://purl.obolibrary.org/obo/UBERON_0002316&gt;</t>
        </is>
      </c>
      <c r="C8856" t="inlineStr">
        <is>
          <t>white matter</t>
        </is>
      </c>
      <c r="D8856" t="inlineStr">
        <is>
          <t>&lt;http://purl.obolibrary.org/obo/PBA_294022044&gt;</t>
        </is>
      </c>
    </row>
    <row r="8857">
      <c r="A8857">
        <f>HYPERLINK("https://www.ebi.ac.uk/ols/ontologies/uberon/terms?iri=http://purl.obolibrary.org/obo/UBERON_0014532","white matter lamina of cerebral hemisphere")</f>
        <v/>
      </c>
      <c r="B8857" t="inlineStr">
        <is>
          <t>&lt;http://purl.obolibrary.org/obo/UBERON_0014532&gt;</t>
        </is>
      </c>
      <c r="C8857" t="inlineStr">
        <is>
          <t>alveus</t>
        </is>
      </c>
      <c r="D8857" t="inlineStr">
        <is>
          <t>&lt;http://purl.obolibrary.org/obo/DHBA_10570&gt;</t>
        </is>
      </c>
    </row>
    <row r="8858">
      <c r="A8858">
        <f>HYPERLINK("https://www.ebi.ac.uk/ols/ontologies/uberon/terms?iri=http://purl.obolibrary.org/obo/UBERON_0014532","white matter lamina of cerebral hemisphere")</f>
        <v/>
      </c>
      <c r="B8858" t="inlineStr">
        <is>
          <t>&lt;http://purl.obolibrary.org/obo/UBERON_0014532&gt;</t>
        </is>
      </c>
      <c r="C8858" t="inlineStr">
        <is>
          <t>olfactory nerve layer of olfactory bulb</t>
        </is>
      </c>
      <c r="D8858" t="inlineStr">
        <is>
          <t>&lt;http://purl.obolibrary.org/obo/DHBA_11326&gt;</t>
        </is>
      </c>
    </row>
    <row r="8859">
      <c r="A8859">
        <f>HYPERLINK("https://www.ebi.ac.uk/ols/ontologies/uberon/terms?iri=http://purl.obolibrary.org/obo/UBERON_0014532","white matter lamina of cerebral hemisphere")</f>
        <v/>
      </c>
      <c r="B8859" t="inlineStr">
        <is>
          <t>&lt;http://purl.obolibrary.org/obo/UBERON_0014532&gt;</t>
        </is>
      </c>
      <c r="C8859" t="inlineStr">
        <is>
          <t>glomerular layer of olfactory bulb</t>
        </is>
      </c>
      <c r="D8859" t="inlineStr">
        <is>
          <t>&lt;http://purl.obolibrary.org/obo/DHBA_11327&gt;</t>
        </is>
      </c>
    </row>
    <row r="8860">
      <c r="A8860">
        <f>HYPERLINK("https://www.ebi.ac.uk/ols/ontologies/uberon/terms?iri=http://purl.obolibrary.org/obo/UBERON_0014532","white matter lamina of cerebral hemisphere")</f>
        <v/>
      </c>
      <c r="B8860" t="inlineStr">
        <is>
          <t>&lt;http://purl.obolibrary.org/obo/UBERON_0014532&gt;</t>
        </is>
      </c>
      <c r="C8860" t="inlineStr">
        <is>
          <t>mitral cell layer of olfactory bulb</t>
        </is>
      </c>
      <c r="D8860" t="inlineStr">
        <is>
          <t>&lt;http://purl.obolibrary.org/obo/DHBA_11329&gt;</t>
        </is>
      </c>
    </row>
    <row r="8861">
      <c r="A8861">
        <f>HYPERLINK("https://www.ebi.ac.uk/ols/ontologies/uberon/terms?iri=http://purl.obolibrary.org/obo/UBERON_0014532","white matter lamina of cerebral hemisphere")</f>
        <v/>
      </c>
      <c r="B8861" t="inlineStr">
        <is>
          <t>&lt;http://purl.obolibrary.org/obo/UBERON_0014532&gt;</t>
        </is>
      </c>
      <c r="C8861" t="inlineStr">
        <is>
          <t>inner plexiform layer of olfactory bulb</t>
        </is>
      </c>
      <c r="D8861" t="inlineStr">
        <is>
          <t>&lt;http://purl.obolibrary.org/obo/DHBA_11330&gt;</t>
        </is>
      </c>
    </row>
    <row r="8862">
      <c r="A8862">
        <f>HYPERLINK("https://www.ebi.ac.uk/ols/ontologies/uberon/terms?iri=http://purl.obolibrary.org/obo/UBERON_0014532","white matter lamina of cerebral hemisphere")</f>
        <v/>
      </c>
      <c r="B8862" t="inlineStr">
        <is>
          <t>&lt;http://purl.obolibrary.org/obo/UBERON_0014532&gt;</t>
        </is>
      </c>
      <c r="C8862" t="inlineStr">
        <is>
          <t>external medullary lamina of thalamus</t>
        </is>
      </c>
      <c r="D8862" t="inlineStr">
        <is>
          <t>&lt;http://purl.obolibrary.org/obo/DHBA_12038&gt;</t>
        </is>
      </c>
    </row>
    <row r="8863">
      <c r="A8863">
        <f>HYPERLINK("https://www.ebi.ac.uk/ols/ontologies/uberon/terms?iri=http://purl.obolibrary.org/obo/UBERON_0014532","white matter lamina of cerebral hemisphere")</f>
        <v/>
      </c>
      <c r="B8863" t="inlineStr">
        <is>
          <t>&lt;http://purl.obolibrary.org/obo/UBERON_0014532&gt;</t>
        </is>
      </c>
      <c r="C8863" t="inlineStr">
        <is>
          <t>internal medullary lamina of thalamus</t>
        </is>
      </c>
      <c r="D8863" t="inlineStr">
        <is>
          <t>&lt;http://purl.obolibrary.org/obo/DHBA_12063&gt;</t>
        </is>
      </c>
    </row>
    <row r="8864">
      <c r="A8864">
        <f>HYPERLINK("https://www.ebi.ac.uk/ols/ontologies/uberon/terms?iri=http://purl.obolibrary.org/obo/UBERON_0014532","white matter lamina of cerebral hemisphere")</f>
        <v/>
      </c>
      <c r="B8864" t="inlineStr">
        <is>
          <t>&lt;http://purl.obolibrary.org/obo/UBERON_0014532&gt;</t>
        </is>
      </c>
      <c r="C8864" t="inlineStr">
        <is>
          <t>external medullary lamina of thalamus</t>
        </is>
      </c>
      <c r="D8864" t="inlineStr">
        <is>
          <t>&lt;http://purl.obolibrary.org/obo/HBA_265505098&gt;</t>
        </is>
      </c>
    </row>
    <row r="8865">
      <c r="A8865">
        <f>HYPERLINK("https://www.ebi.ac.uk/ols/ontologies/uberon/terms?iri=http://purl.obolibrary.org/obo/UBERON_0014532","white matter lamina of cerebral hemisphere")</f>
        <v/>
      </c>
      <c r="B8865" t="inlineStr">
        <is>
          <t>&lt;http://purl.obolibrary.org/obo/UBERON_0014532&gt;</t>
        </is>
      </c>
      <c r="C8865" t="inlineStr">
        <is>
          <t>internal medullary lamina of thalamus</t>
        </is>
      </c>
      <c r="D8865" t="inlineStr">
        <is>
          <t>&lt;http://purl.obolibrary.org/obo/HBA_265505134&gt;</t>
        </is>
      </c>
    </row>
    <row r="8866">
      <c r="A8866">
        <f>HYPERLINK("https://www.ebi.ac.uk/ols/ontologies/uberon/terms?iri=http://purl.obolibrary.org/obo/UBERON_0014532","white matter lamina of cerebral hemisphere")</f>
        <v/>
      </c>
      <c r="B8866" t="inlineStr">
        <is>
          <t>&lt;http://purl.obolibrary.org/obo/UBERON_0014532&gt;</t>
        </is>
      </c>
      <c r="C8866" t="inlineStr">
        <is>
          <t>alveus</t>
        </is>
      </c>
      <c r="D8866" t="inlineStr">
        <is>
          <t>&lt;http://purl.obolibrary.org/obo/HBA_9234&gt;</t>
        </is>
      </c>
    </row>
    <row r="8867">
      <c r="A8867">
        <f>HYPERLINK("https://www.ebi.ac.uk/ols/ontologies/uberon/terms?iri=http://purl.obolibrary.org/obo/UBERON_0002317","white matter of cerebellum")</f>
        <v/>
      </c>
      <c r="B8867" t="inlineStr">
        <is>
          <t>&lt;http://purl.obolibrary.org/obo/UBERON_0002317&gt;</t>
        </is>
      </c>
      <c r="C8867" t="inlineStr">
        <is>
          <t>cerebellar white matter</t>
        </is>
      </c>
      <c r="D8867" t="inlineStr">
        <is>
          <t>&lt;http://purl.obolibrary.org/obo/DMBA_16926&gt;</t>
        </is>
      </c>
    </row>
    <row r="8868">
      <c r="A8868">
        <f>HYPERLINK("https://www.ebi.ac.uk/ols/ontologies/uberon/terms?iri=http://purl.obolibrary.org/obo/UBERON_0002317","white matter of cerebellum")</f>
        <v/>
      </c>
      <c r="B8868" t="inlineStr">
        <is>
          <t>&lt;http://purl.obolibrary.org/obo/UBERON_0002317&gt;</t>
        </is>
      </c>
      <c r="C8868" t="inlineStr">
        <is>
          <t>cerebellar white matter tracts</t>
        </is>
      </c>
      <c r="D8868" t="inlineStr">
        <is>
          <t>&lt;http://purl.obolibrary.org/obo/HBA_9288&gt;</t>
        </is>
      </c>
    </row>
    <row r="8869">
      <c r="A8869">
        <f>HYPERLINK("https://www.ebi.ac.uk/ols/ontologies/uberon/terms?iri=http://purl.obolibrary.org/obo/UBERON_0019261","white matter of forebrain")</f>
        <v/>
      </c>
      <c r="B8869" t="inlineStr">
        <is>
          <t>&lt;http://purl.obolibrary.org/obo/UBERON_0019261&gt;</t>
        </is>
      </c>
      <c r="C8869" t="inlineStr">
        <is>
          <t>white matter of forebrain</t>
        </is>
      </c>
      <c r="D8869" t="inlineStr">
        <is>
          <t>&lt;http://purl.obolibrary.org/obo/DHBA_10557&gt;</t>
        </is>
      </c>
    </row>
    <row r="8870">
      <c r="A8870">
        <f>HYPERLINK("https://www.ebi.ac.uk/ols/ontologies/uberon/terms?iri=http://purl.obolibrary.org/obo/UBERON_0019258","white matter of hindbrain")</f>
        <v/>
      </c>
      <c r="B8870" t="inlineStr">
        <is>
          <t>&lt;http://purl.obolibrary.org/obo/UBERON_0019258&gt;</t>
        </is>
      </c>
      <c r="C8870" t="inlineStr">
        <is>
          <t>white matter of hindbrain</t>
        </is>
      </c>
      <c r="D8870" t="inlineStr">
        <is>
          <t>&lt;http://purl.obolibrary.org/obo/DHBA_10668&gt;</t>
        </is>
      </c>
    </row>
    <row r="8871">
      <c r="A8871">
        <f>HYPERLINK("https://www.ebi.ac.uk/ols/ontologies/uberon/terms?iri=http://purl.obolibrary.org/obo/UBERON_0019291","white matter of metencephalon")</f>
        <v/>
      </c>
      <c r="B8871" t="inlineStr">
        <is>
          <t>&lt;http://purl.obolibrary.org/obo/UBERON_0019291&gt;</t>
        </is>
      </c>
      <c r="C8871" t="inlineStr">
        <is>
          <t>metencephalic white matter</t>
        </is>
      </c>
      <c r="D8871" t="inlineStr">
        <is>
          <t>&lt;http://purl.obolibrary.org/obo/HBA_9287&gt;</t>
        </is>
      </c>
    </row>
    <row r="8872">
      <c r="A8872">
        <f>HYPERLINK("https://www.ebi.ac.uk/ols/ontologies/uberon/terms?iri=http://purl.obolibrary.org/obo/UBERON_0016554","white matter of midbrain")</f>
        <v/>
      </c>
      <c r="B8872" t="inlineStr">
        <is>
          <t>&lt;http://purl.obolibrary.org/obo/UBERON_0016554&gt;</t>
        </is>
      </c>
      <c r="C8872" t="inlineStr">
        <is>
          <t>white matter of midbrain</t>
        </is>
      </c>
      <c r="D8872" t="inlineStr">
        <is>
          <t>&lt;http://purl.obolibrary.org/obo/DHBA_10650&gt;</t>
        </is>
      </c>
    </row>
    <row r="8873">
      <c r="A8873">
        <f>HYPERLINK("https://www.ebi.ac.uk/ols/ontologies/uberon/terms?iri=http://purl.obolibrary.org/obo/UBERON_0016554","white matter of midbrain")</f>
        <v/>
      </c>
      <c r="B8873" t="inlineStr">
        <is>
          <t>&lt;http://purl.obolibrary.org/obo/UBERON_0016554&gt;</t>
        </is>
      </c>
      <c r="C8873" t="inlineStr">
        <is>
          <t>mesencephalic white matter</t>
        </is>
      </c>
      <c r="D8873" t="inlineStr">
        <is>
          <t>&lt;http://purl.obolibrary.org/obo/HBA_265505382&gt;</t>
        </is>
      </c>
    </row>
    <row r="8874">
      <c r="A8874">
        <f>HYPERLINK("https://www.ebi.ac.uk/ols/ontologies/uberon/terms?iri=http://purl.obolibrary.org/obo/UBERON_0019262","white matter of myelencephalon")</f>
        <v/>
      </c>
      <c r="B8874" t="inlineStr">
        <is>
          <t>&lt;http://purl.obolibrary.org/obo/UBERON_0019262&gt;</t>
        </is>
      </c>
      <c r="C8874" t="inlineStr">
        <is>
          <t>myelencephalic white matter</t>
        </is>
      </c>
      <c r="D8874" t="inlineStr">
        <is>
          <t>&lt;http://purl.obolibrary.org/obo/HBA_9298&gt;</t>
        </is>
      </c>
    </row>
    <row r="8875">
      <c r="A8875">
        <f>HYPERLINK("https://www.ebi.ac.uk/ols/ontologies/uberon/terms?iri=http://purl.obolibrary.org/obo/UBERON_0019293","white matter of pontine tegmentum")</f>
        <v/>
      </c>
      <c r="B8875" t="inlineStr">
        <is>
          <t>&lt;http://purl.obolibrary.org/obo/UBERON_0019293&gt;</t>
        </is>
      </c>
      <c r="C8875" t="inlineStr">
        <is>
          <t>pontine white matter tracts</t>
        </is>
      </c>
      <c r="D8875" t="inlineStr">
        <is>
          <t>&lt;http://purl.obolibrary.org/obo/HBA_265505486&gt;</t>
        </is>
      </c>
    </row>
    <row r="8876">
      <c r="A8876">
        <f>HYPERLINK("https://www.ebi.ac.uk/ols/ontologies/uberon/terms?iri=http://purl.obolibrary.org/obo/UBERON_0002318","white matter of spinal cord")</f>
        <v/>
      </c>
      <c r="B8876" t="inlineStr">
        <is>
          <t>&lt;http://purl.obolibrary.org/obo/UBERON_0002318&gt;</t>
        </is>
      </c>
      <c r="C8876" t="inlineStr">
        <is>
          <t>white matter of spinal cord</t>
        </is>
      </c>
      <c r="D8876" t="inlineStr">
        <is>
          <t>&lt;http://purl.obolibrary.org/obo/DHBA_146035088&gt;</t>
        </is>
      </c>
    </row>
    <row r="8877">
      <c r="A8877">
        <f>HYPERLINK("https://www.ebi.ac.uk/ols/ontologies/uberon/terms?iri=http://purl.obolibrary.org/obo/UBERON_0011299","white matter of telencephalon")</f>
        <v/>
      </c>
      <c r="B8877" t="inlineStr">
        <is>
          <t>&lt;http://purl.obolibrary.org/obo/UBERON_0011299&gt;</t>
        </is>
      </c>
      <c r="C8877" t="inlineStr">
        <is>
          <t>telencephalic white matter</t>
        </is>
      </c>
      <c r="D8877" t="inlineStr">
        <is>
          <t>&lt;http://purl.obolibrary.org/obo/HBA_9219&gt;</t>
        </is>
      </c>
    </row>
    <row r="8878">
      <c r="A8878">
        <f>HYPERLINK("https://www.ebi.ac.uk/ols/ontologies/uberon/terms?iri=http://purl.obolibrary.org/obo/UBERON_0011299","white matter of telencephalon")</f>
        <v/>
      </c>
      <c r="B8878" t="inlineStr">
        <is>
          <t>&lt;http://purl.obolibrary.org/obo/UBERON_0011299&gt;</t>
        </is>
      </c>
      <c r="C8878" t="inlineStr">
        <is>
          <t>telencephalic white matter tracts</t>
        </is>
      </c>
      <c r="D8878" t="inlineStr">
        <is>
          <t>&lt;http://purl.obolibrary.org/obo/HBA_9230&gt;</t>
        </is>
      </c>
    </row>
    <row r="8879">
      <c r="A8879">
        <f>HYPERLINK("https://www.ebi.ac.uk/ols/ontologies/uberon/terms?iri=http://purl.obolibrary.org/obo/UBERON_0024045","white matter of the cerebellar cortex")</f>
        <v/>
      </c>
      <c r="B8879" t="inlineStr">
        <is>
          <t>&lt;http://purl.obolibrary.org/obo/UBERON_0024045&gt;</t>
        </is>
      </c>
      <c r="C8879" t="inlineStr">
        <is>
          <t>cerebellar white matter</t>
        </is>
      </c>
      <c r="D8879" t="inlineStr">
        <is>
          <t>&lt;http://purl.obolibrary.org/obo/DMBA_16926&gt;</t>
        </is>
      </c>
    </row>
    <row r="8880">
      <c r="A8880">
        <f>HYPERLINK("https://www.ebi.ac.uk/ols/ontologies/uberon/terms?iri=http://purl.obolibrary.org/obo/UBERON_0001907","zona incerta")</f>
        <v/>
      </c>
      <c r="B8880" t="inlineStr">
        <is>
          <t>&lt;http://purl.obolibrary.org/obo/UBERON_0001907&gt;</t>
        </is>
      </c>
      <c r="C8880" t="inlineStr">
        <is>
          <t>zona incerta</t>
        </is>
      </c>
      <c r="D8880" t="inlineStr">
        <is>
          <t>&lt;http://purl.obolibrary.org/obo/DHBA_10463&gt;</t>
        </is>
      </c>
    </row>
    <row r="8881">
      <c r="A8881">
        <f>HYPERLINK("https://www.ebi.ac.uk/ols/ontologies/uberon/terms?iri=http://purl.obolibrary.org/obo/UBERON_0001907","zona incerta")</f>
        <v/>
      </c>
      <c r="B8881" t="inlineStr">
        <is>
          <t>&lt;http://purl.obolibrary.org/obo/UBERON_0001907&gt;</t>
        </is>
      </c>
      <c r="C8881" t="inlineStr">
        <is>
          <t>zona incerta, left</t>
        </is>
      </c>
      <c r="D8881" t="inlineStr">
        <is>
          <t>&lt;http://purl.obolibrary.org/obo/HBA_4507&gt;</t>
        </is>
      </c>
    </row>
    <row r="8882">
      <c r="A8882">
        <f>HYPERLINK("https://www.ebi.ac.uk/ols/ontologies/uberon/terms?iri=http://purl.obolibrary.org/obo/UBERON_0001907","zona incerta")</f>
        <v/>
      </c>
      <c r="B8882" t="inlineStr">
        <is>
          <t>&lt;http://purl.obolibrary.org/obo/UBERON_0001907&gt;</t>
        </is>
      </c>
      <c r="C8882" t="inlineStr">
        <is>
          <t>Zona incerta</t>
        </is>
      </c>
      <c r="D8882" t="inlineStr">
        <is>
          <t>&lt;http://purl.obolibrary.org/obo/MBA_797&gt;</t>
        </is>
      </c>
    </row>
    <row r="8883">
      <c r="A8883">
        <f>HYPERLINK("https://www.ebi.ac.uk/ols/ontologies/uberon/terms?iri=http://purl.obolibrary.org/obo/UBERON_0006780","zonal layer of superior colliculus")</f>
        <v/>
      </c>
      <c r="B8883" t="inlineStr">
        <is>
          <t>&lt;http://purl.obolibrary.org/obo/UBERON_0006780&gt;</t>
        </is>
      </c>
      <c r="C8883" t="inlineStr">
        <is>
          <t>zonal layer of superior colliculus</t>
        </is>
      </c>
      <c r="D8883" t="inlineStr">
        <is>
          <t>&lt;http://purl.obolibrary.org/obo/DHBA_12297&gt;</t>
        </is>
      </c>
    </row>
    <row r="8884">
      <c r="A8884">
        <f>HYPERLINK("https://www.ebi.ac.uk/ols/ontologies/uberon/terms?iri=http://purl.obolibrary.org/obo/UBERON_0006780","zonal layer of superior colliculus")</f>
        <v/>
      </c>
      <c r="B8884" t="inlineStr">
        <is>
          <t>&lt;http://purl.obolibrary.org/obo/UBERON_0006780&gt;</t>
        </is>
      </c>
      <c r="C8884" t="inlineStr">
        <is>
          <t>Superior colliculus, zonal layer</t>
        </is>
      </c>
      <c r="D8884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2022-03-10T10:01:46Z</dcterms:created>
  <dcterms:modified xmlns:dcterms="http://purl.org/dc/terms/" xmlns:xsi="http://www.w3.org/2001/XMLSchema-instance" xsi:type="dcterms:W3CDTF">2022-03-10T10:01:46Z</dcterms:modified>
</cp:coreProperties>
</file>