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HYPERLINK("https://www.ebi.ac.uk/ols/ontologies/uberon/terms?iri=http://purl.obolibrary.org/obo/UBERON_0006101","Brodmann (1909) area 24")</f>
        <v/>
      </c>
      <c r="B14" t="inlineStr">
        <is>
          <t>&lt;http://purl.obolibrary.org/obo/UBERON_0006101&gt;</t>
        </is>
      </c>
      <c r="C14" t="inlineStr">
        <is>
          <t>Anterior cingulate area</t>
        </is>
      </c>
      <c r="D14" t="inlineStr">
        <is>
          <t>&lt;http://purl.obolibrary.org/obo/MBA_31&gt;</t>
        </is>
      </c>
    </row>
    <row r="15">
      <c r="A15">
        <f>HYPERLINK("https://www.ebi.ac.uk/ols/ontologies/uberon/terms?iri=http://purl.obolibrary.org/obo/UBERON_0013560","Brodmann (1909) area 32")</f>
        <v/>
      </c>
      <c r="B15" t="inlineStr">
        <is>
          <t>&lt;http://purl.obolibrary.org/obo/UBERON_0013560&gt;</t>
        </is>
      </c>
      <c r="C15" t="inlineStr">
        <is>
          <t>Prelimbic area</t>
        </is>
      </c>
      <c r="D15" t="inlineStr">
        <is>
          <t>&lt;http://purl.obolibrary.org/obo/MBA_972&gt;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region of Hipp</t>
        </is>
      </c>
      <c r="D16" t="inlineStr">
        <is>
          <t>&lt;http://purl.obolibrary.org/obo/DHBA_10297&gt;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&lt;http://purl.obolibrary.org/obo/DMBA_16131&gt;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field</t>
        </is>
      </c>
      <c r="D18" t="inlineStr">
        <is>
          <t>&lt;http://purl.obolibrary.org/obo/HBA_12892&gt;</t>
        </is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Field CA1</t>
        </is>
      </c>
      <c r="D19" t="inlineStr">
        <is>
          <t>&lt;http://purl.obolibrary.org/obo/MBA_382&gt;</t>
        </is>
      </c>
    </row>
    <row r="20">
      <c r="A20">
        <f>HYPERLINK("https://www.ebi.ac.uk/ols/ontologies/uberon/terms?iri=http://purl.obolibrary.org/obo/UBERON_0003881","CA1 field of hippocampus")</f>
        <v/>
      </c>
      <c r="B20" t="inlineStr">
        <is>
          <t>&lt;http://purl.obolibrary.org/obo/UBERON_0003881&gt;</t>
        </is>
      </c>
      <c r="C20" t="inlineStr">
        <is>
          <t>CA1 region</t>
        </is>
      </c>
      <c r="D20" t="inlineStr">
        <is>
          <t>&lt;http://purl.obolibrary.org/obo/PBA_10058&gt;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&lt;http://purl.obolibrary.org/obo/DMBA_16135&gt;</t>
        </is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Field CA1, stratum lacunosum-moleculare</t>
        </is>
      </c>
      <c r="D22" t="inlineStr">
        <is>
          <t>&lt;http://purl.obolibrary.org/obo/MBA_391&gt;</t>
        </is>
      </c>
    </row>
    <row r="23">
      <c r="A23">
        <f>HYPERLINK("https://www.ebi.ac.uk/ols/ontologies/uberon/terms?iri=http://purl.obolibrary.org/obo/UBERON_0014557","CA1 stratum lacunosum moleculare")</f>
        <v/>
      </c>
      <c r="B23" t="inlineStr">
        <is>
          <t>&lt;http://purl.obolibrary.org/obo/UBERON_0014557&gt;</t>
        </is>
      </c>
      <c r="C23" t="inlineStr">
        <is>
          <t>stratum lacunosum-moleculare of CA1</t>
        </is>
      </c>
      <c r="D23" t="inlineStr">
        <is>
          <t>&lt;http://purl.obolibrary.org/obo/PBA_10062&gt;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&lt;http://purl.obolibrary.org/obo/DMBA_16132&gt;</t>
        </is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Field CA1, stratum oriens</t>
        </is>
      </c>
      <c r="D25" t="inlineStr">
        <is>
          <t>&lt;http://purl.obolibrary.org/obo/MBA_399&gt;</t>
        </is>
      </c>
    </row>
    <row r="26">
      <c r="A26">
        <f>HYPERLINK("https://www.ebi.ac.uk/ols/ontologies/uberon/terms?iri=http://purl.obolibrary.org/obo/UBERON_0014552","CA1 stratum oriens")</f>
        <v/>
      </c>
      <c r="B26" t="inlineStr">
        <is>
          <t>&lt;http://purl.obolibrary.org/obo/UBERON_0014552&gt;</t>
        </is>
      </c>
      <c r="C26" t="inlineStr">
        <is>
          <t>stratum oriens of CA1</t>
        </is>
      </c>
      <c r="D26" t="inlineStr">
        <is>
          <t>&lt;http://purl.obolibrary.org/obo/PBA_10059&gt;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&lt;http://purl.obolibrary.org/obo/DMBA_16134&gt;</t>
        </is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Field CA1, stratum radiatum</t>
        </is>
      </c>
      <c r="D28" t="inlineStr">
        <is>
          <t>&lt;http://purl.obolibrary.org/obo/MBA_415&gt;</t>
        </is>
      </c>
    </row>
    <row r="29">
      <c r="A29">
        <f>HYPERLINK("https://www.ebi.ac.uk/ols/ontologies/uberon/terms?iri=http://purl.obolibrary.org/obo/UBERON_0014554","CA1 stratum radiatum")</f>
        <v/>
      </c>
      <c r="B29" t="inlineStr">
        <is>
          <t>&lt;http://purl.obolibrary.org/obo/UBERON_0014554&gt;</t>
        </is>
      </c>
      <c r="C29" t="inlineStr">
        <is>
          <t>stratum radiatum of CA1</t>
        </is>
      </c>
      <c r="D29" t="inlineStr">
        <is>
          <t>&lt;http://purl.obolibrary.org/obo/PBA_10061&gt;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region of Hipp</t>
        </is>
      </c>
      <c r="D30" t="inlineStr">
        <is>
          <t>&lt;http://purl.obolibrary.org/obo/DHBA_10298&gt;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&lt;http://purl.obolibrary.org/obo/DMBA_16136&gt;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field</t>
        </is>
      </c>
      <c r="D32" t="inlineStr">
        <is>
          <t>&lt;http://purl.obolibrary.org/obo/HBA_12893&gt;</t>
        </is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Field CA2</t>
        </is>
      </c>
      <c r="D33" t="inlineStr">
        <is>
          <t>&lt;http://purl.obolibrary.org/obo/MBA_423&gt;</t>
        </is>
      </c>
    </row>
    <row r="34">
      <c r="A34">
        <f>HYPERLINK("https://www.ebi.ac.uk/ols/ontologies/uberon/terms?iri=http://purl.obolibrary.org/obo/UBERON_0003882","CA2 field of hippocampus")</f>
        <v/>
      </c>
      <c r="B34" t="inlineStr">
        <is>
          <t>&lt;http://purl.obolibrary.org/obo/UBERON_0003882&gt;</t>
        </is>
      </c>
      <c r="C34" t="inlineStr">
        <is>
          <t>CA2 region</t>
        </is>
      </c>
      <c r="D34" t="inlineStr">
        <is>
          <t>&lt;http://purl.obolibrary.org/obo/PBA_10063&gt;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&lt;http://purl.obolibrary.org/obo/DMBA_16137&gt;</t>
        </is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Field CA2, stratum lacunosum-moleculare</t>
        </is>
      </c>
      <c r="D36" t="inlineStr">
        <is>
          <t>&lt;http://purl.obolibrary.org/obo/MBA_431&gt;</t>
        </is>
      </c>
    </row>
    <row r="37">
      <c r="A37">
        <f>HYPERLINK("https://www.ebi.ac.uk/ols/ontologies/uberon/terms?iri=http://purl.obolibrary.org/obo/UBERON_0014558","CA2 stratum lacunosum moleculare")</f>
        <v/>
      </c>
      <c r="B37" t="inlineStr">
        <is>
          <t>&lt;http://purl.obolibrary.org/obo/UBERON_0014558&gt;</t>
        </is>
      </c>
      <c r="C37" t="inlineStr">
        <is>
          <t>stratum lacunosum-moleculare of CA2</t>
        </is>
      </c>
      <c r="D37" t="inlineStr">
        <is>
          <t>&lt;http://purl.obolibrary.org/obo/PBA_10067&gt;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&lt;http://purl.obolibrary.org/obo/DMBA_16138&gt;</t>
        </is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Field CA2, stratum oriens</t>
        </is>
      </c>
      <c r="D39" t="inlineStr">
        <is>
          <t>&lt;http://purl.obolibrary.org/obo/MBA_438&gt;</t>
        </is>
      </c>
    </row>
    <row r="40">
      <c r="A40">
        <f>HYPERLINK("https://www.ebi.ac.uk/ols/ontologies/uberon/terms?iri=http://purl.obolibrary.org/obo/UBERON_0014551","CA2 stratum oriens")</f>
        <v/>
      </c>
      <c r="B40" t="inlineStr">
        <is>
          <t>&lt;http://purl.obolibrary.org/obo/UBERON_0014551&gt;</t>
        </is>
      </c>
      <c r="C40" t="inlineStr">
        <is>
          <t>stratum oriens of CA2</t>
        </is>
      </c>
      <c r="D40" t="inlineStr">
        <is>
          <t>&lt;http://purl.obolibrary.org/obo/PBA_10064&gt;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&lt;http://purl.obolibrary.org/obo/DMBA_16140&gt;</t>
        </is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Field CA2, stratum radiatum</t>
        </is>
      </c>
      <c r="D42" t="inlineStr">
        <is>
          <t>&lt;http://purl.obolibrary.org/obo/MBA_454&gt;</t>
        </is>
      </c>
    </row>
    <row r="43">
      <c r="A43">
        <f>HYPERLINK("https://www.ebi.ac.uk/ols/ontologies/uberon/terms?iri=http://purl.obolibrary.org/obo/UBERON_0014555","CA2 stratum radiatum")</f>
        <v/>
      </c>
      <c r="B43" t="inlineStr">
        <is>
          <t>&lt;http://purl.obolibrary.org/obo/UBERON_0014555&gt;</t>
        </is>
      </c>
      <c r="C43" t="inlineStr">
        <is>
          <t>stratum radiatum of CA2</t>
        </is>
      </c>
      <c r="D43" t="inlineStr">
        <is>
          <t>&lt;http://purl.obolibrary.org/obo/PBA_10066&gt;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region of Hipp</t>
        </is>
      </c>
      <c r="D44" t="inlineStr">
        <is>
          <t>&lt;http://purl.obolibrary.org/obo/DHBA_10299&gt;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&lt;http://purl.obolibrary.org/obo/DMBA_16141&gt;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field</t>
        </is>
      </c>
      <c r="D46" t="inlineStr">
        <is>
          <t>&lt;http://purl.obolibrary.org/obo/HBA_12894&gt;</t>
        </is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Field CA3</t>
        </is>
      </c>
      <c r="D47" t="inlineStr">
        <is>
          <t>&lt;http://purl.obolibrary.org/obo/MBA_463&gt;</t>
        </is>
      </c>
    </row>
    <row r="48">
      <c r="A48">
        <f>HYPERLINK("https://www.ebi.ac.uk/ols/ontologies/uberon/terms?iri=http://purl.obolibrary.org/obo/UBERON_0003883","CA3 field of hippocampus")</f>
        <v/>
      </c>
      <c r="B48" t="inlineStr">
        <is>
          <t>&lt;http://purl.obolibrary.org/obo/UBERON_0003883&gt;</t>
        </is>
      </c>
      <c r="C48" t="inlineStr">
        <is>
          <t>CA3 region</t>
        </is>
      </c>
      <c r="D48" t="inlineStr">
        <is>
          <t>&lt;http://purl.obolibrary.org/obo/PBA_10068&gt;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&lt;http://purl.obolibrary.org/obo/DMBA_16146&gt;</t>
        </is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Field CA3, stratum lacunosum-moleculare</t>
        </is>
      </c>
      <c r="D50" t="inlineStr">
        <is>
          <t>&lt;http://purl.obolibrary.org/obo/MBA_471&gt;</t>
        </is>
      </c>
    </row>
    <row r="51">
      <c r="A51">
        <f>HYPERLINK("https://www.ebi.ac.uk/ols/ontologies/uberon/terms?iri=http://purl.obolibrary.org/obo/UBERON_0014559","CA3 stratum lacunosum moleculare")</f>
        <v/>
      </c>
      <c r="B51" t="inlineStr">
        <is>
          <t>&lt;http://purl.obolibrary.org/obo/UBERON_0014559&gt;</t>
        </is>
      </c>
      <c r="C51" t="inlineStr">
        <is>
          <t>stratum lacunosum-moleculare of CA3</t>
        </is>
      </c>
      <c r="D51" t="inlineStr">
        <is>
          <t>&lt;http://purl.obolibrary.org/obo/PBA_10073&gt;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&lt;http://purl.obolibrary.org/obo/DMBA_16144&gt;</t>
        </is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Field CA3, stratum lucidum</t>
        </is>
      </c>
      <c r="D53" t="inlineStr">
        <is>
          <t>&lt;http://purl.obolibrary.org/obo/MBA_479&gt;</t>
        </is>
      </c>
    </row>
    <row r="54">
      <c r="A54">
        <f>HYPERLINK("https://www.ebi.ac.uk/ols/ontologies/uberon/terms?iri=http://purl.obolibrary.org/obo/UBERON_0014560","CA3 stratum lucidum")</f>
        <v/>
      </c>
      <c r="B54" t="inlineStr">
        <is>
          <t>&lt;http://purl.obolibrary.org/obo/UBERON_0014560&gt;</t>
        </is>
      </c>
      <c r="C54" t="inlineStr">
        <is>
          <t>hippocampal stratum lucidum of CA3</t>
        </is>
      </c>
      <c r="D54" t="inlineStr">
        <is>
          <t>&lt;http://purl.obolibrary.org/obo/PBA_10071&gt;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&lt;http://purl.obolibrary.org/obo/DMBA_16142&gt;</t>
        </is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Field CA3, stratum oriens</t>
        </is>
      </c>
      <c r="D56" t="inlineStr">
        <is>
          <t>&lt;http://purl.obolibrary.org/obo/MBA_486&gt;</t>
        </is>
      </c>
    </row>
    <row r="57">
      <c r="A57">
        <f>HYPERLINK("https://www.ebi.ac.uk/ols/ontologies/uberon/terms?iri=http://purl.obolibrary.org/obo/UBERON_0014553","CA3 stratum oriens")</f>
        <v/>
      </c>
      <c r="B57" t="inlineStr">
        <is>
          <t>&lt;http://purl.obolibrary.org/obo/UBERON_0014553&gt;</t>
        </is>
      </c>
      <c r="C57" t="inlineStr">
        <is>
          <t>stratum oriens of CA3</t>
        </is>
      </c>
      <c r="D57" t="inlineStr">
        <is>
          <t>&lt;http://purl.obolibrary.org/obo/PBA_10069&gt;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&lt;http://purl.obolibrary.org/obo/DMBA_16145&gt;</t>
        </is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Field CA3, stratum radiatum</t>
        </is>
      </c>
      <c r="D59" t="inlineStr">
        <is>
          <t>&lt;http://purl.obolibrary.org/obo/MBA_504&gt;</t>
        </is>
      </c>
    </row>
    <row r="60">
      <c r="A60">
        <f>HYPERLINK("https://www.ebi.ac.uk/ols/ontologies/uberon/terms?iri=http://purl.obolibrary.org/obo/UBERON_0014556","CA3 stratum radiatum")</f>
        <v/>
      </c>
      <c r="B60" t="inlineStr">
        <is>
          <t>&lt;http://purl.obolibrary.org/obo/UBERON_0014556&gt;</t>
        </is>
      </c>
      <c r="C60" t="inlineStr">
        <is>
          <t>stratum radiatum of CA3</t>
        </is>
      </c>
      <c r="D60" t="inlineStr">
        <is>
          <t>&lt;http://purl.obolibrary.org/obo/PBA_10072&gt;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 of Hipp</t>
        </is>
      </c>
      <c r="D61" t="inlineStr">
        <is>
          <t>&lt;http://purl.obolibrary.org/obo/DHBA_10300&gt;</t>
        </is>
      </c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field</t>
        </is>
      </c>
      <c r="D62" t="inlineStr">
        <is>
          <t>&lt;http://purl.obolibrary.org/obo/HBA_12895&gt;</t>
        </is>
      </c>
    </row>
    <row r="63">
      <c r="A63">
        <f>HYPERLINK("https://www.ebi.ac.uk/ols/ontologies/uberon/terms?iri=http://purl.obolibrary.org/obo/UBERON_0003884","CA4 field of hippocampus")</f>
        <v/>
      </c>
      <c r="B63" t="inlineStr">
        <is>
          <t>&lt;http://purl.obolibrary.org/obo/UBERON_0003884&gt;</t>
        </is>
      </c>
      <c r="C63" t="inlineStr">
        <is>
          <t>CA4 region</t>
        </is>
      </c>
      <c r="D63" t="inlineStr">
        <is>
          <t>&lt;http://purl.obolibrary.org/obo/PBA_10074&gt;</t>
        </is>
      </c>
    </row>
    <row r="64">
      <c r="A64">
        <f>HYPERLINK("https://www.ebi.ac.uk/ols/ontologies/uberon/terms?iri=http://purl.obolibrary.org/obo/UBERON_0035935","Meyer's loop of optic radiation")</f>
        <v/>
      </c>
      <c r="B64" t="inlineStr">
        <is>
          <t>&lt;http://purl.obolibrary.org/obo/UBERON_0035935&gt;</t>
        </is>
      </c>
      <c r="C64" t="inlineStr">
        <is>
          <t xml:space="preserve">Meyer's loop of optic radiation </t>
        </is>
      </c>
      <c r="D64" t="inlineStr">
        <is>
          <t>&lt;http://purl.obolibrary.org/obo/HBA_265505214&gt;</t>
        </is>
      </c>
    </row>
    <row r="65">
      <c r="A65">
        <f>HYPERLINK("https://www.ebi.ac.uk/ols/ontologies/uberon/terms?iri=http://purl.obolibrary.org/obo/UBERON_0002979","Purkinje cell layer of cerebellar cortex")</f>
        <v/>
      </c>
      <c r="B65" t="inlineStr">
        <is>
          <t>&lt;http://purl.obolibrary.org/obo/UBERON_0002979&gt;</t>
        </is>
      </c>
      <c r="C65" t="inlineStr">
        <is>
          <t>Cerebellar cortex, Purkinje layer</t>
        </is>
      </c>
      <c r="D65" t="inlineStr">
        <is>
          <t>&lt;http://purl.obolibrary.org/obo/MBA_1145&gt;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&lt;http://purl.obolibrary.org/obo/HBA_9325&gt;</t>
        </is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&lt;http://purl.obolibrary.org/obo/MBA_710&gt;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nucleus</t>
        </is>
      </c>
      <c r="D68" t="inlineStr">
        <is>
          <t>&lt;http://purl.obolibrary.org/obo/DHBA_12418&gt;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motor nucleus</t>
        </is>
      </c>
      <c r="D69" t="inlineStr">
        <is>
          <t>&lt;http://purl.obolibrary.org/obo/DMBA_17279&gt;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&lt;http://purl.obolibrary.org/obo/HBA_9136&gt;</t>
        </is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&lt;http://purl.obolibrary.org/obo/MBA_653&gt;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nerve</t>
        </is>
      </c>
      <c r="D72" t="inlineStr">
        <is>
          <t>&lt;http://purl.obolibrary.org/obo/HBA_9340&gt;</t>
        </is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spinal nerve</t>
        </is>
      </c>
      <c r="D73" t="inlineStr">
        <is>
          <t>&lt;http://purl.obolibrary.org/obo/MBA_717&gt;</t>
        </is>
      </c>
    </row>
    <row r="74">
      <c r="A74">
        <f>HYPERLINK("https://www.ebi.ac.uk/ols/ontologies/uberon/terms?iri=http://purl.obolibrary.org/obo/UBERON_0035976","accessory abducens nucleus")</f>
        <v/>
      </c>
      <c r="B74" t="inlineStr">
        <is>
          <t>&lt;http://purl.obolibrary.org/obo/UBERON_0035976&gt;</t>
        </is>
      </c>
      <c r="C74" t="inlineStr">
        <is>
          <t>Accessory abducens nucleus</t>
        </is>
      </c>
      <c r="D74" t="inlineStr">
        <is>
          <t>&lt;http://purl.obolibrary.org/obo/MBA_568&gt;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 (accessory basal nucleus)</t>
        </is>
      </c>
      <c r="D75" t="inlineStr">
        <is>
          <t>&lt;http://purl.obolibrary.org/obo/DHBA_10369&gt;</t>
        </is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</t>
        </is>
      </c>
      <c r="D76" t="inlineStr">
        <is>
          <t>&lt;http://purl.obolibrary.org/obo/HBA_4350&gt;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accessory cuneate nucleus</t>
        </is>
      </c>
      <c r="D77" t="inlineStr">
        <is>
          <t>&lt;http://purl.obolibrary.org/obo/HBA_9513&gt;</t>
        </is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External cuneate nucleus</t>
        </is>
      </c>
      <c r="D78" t="inlineStr">
        <is>
          <t>&lt;http://purl.obolibrary.org/obo/MBA_903&gt;</t>
        </is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AOB, mitral cell layer</t>
        </is>
      </c>
      <c r="D89" t="inlineStr">
        <is>
          <t>&lt;http://purl.obolibrary.org/obo/DMBA_15964&gt;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Accessory olfactory bulb, mitral layer</t>
        </is>
      </c>
      <c r="D90" t="inlineStr">
        <is>
          <t>&lt;http://purl.obolibrary.org/obo/MBA_204&gt;</t>
        </is>
      </c>
    </row>
    <row r="91">
      <c r="A91">
        <f>HYPERLINK("https://www.ebi.ac.uk/ols/ontologies/uberon/terms?iri=http://purl.obolibrary.org/obo/UBERON_0035595","accessory optic tract")</f>
        <v/>
      </c>
      <c r="B91" t="inlineStr">
        <is>
          <t>&lt;http://purl.obolibrary.org/obo/UBERON_0035595&gt;</t>
        </is>
      </c>
      <c r="C91" t="inlineStr">
        <is>
          <t>accessory optic tract</t>
        </is>
      </c>
      <c r="D91" t="inlineStr">
        <is>
          <t>&lt;http://purl.obolibrary.org/obo/MBA_876&gt;</t>
        </is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dysgranular insular cortex</t>
        </is>
      </c>
      <c r="D92" t="inlineStr">
        <is>
          <t>&lt;http://purl.obolibrary.org/obo/DHBA_10289&gt;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agranular insular cortex (area Iag)</t>
        </is>
      </c>
      <c r="D93" t="inlineStr">
        <is>
          <t>&lt;http://purl.obolibrary.org/obo/DHBA_10328&gt;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area</t>
        </is>
      </c>
      <c r="D94" t="inlineStr">
        <is>
          <t>&lt;http://purl.obolibrary.org/obo/MBA_95&gt;</t>
        </is>
      </c>
    </row>
    <row r="95">
      <c r="A95">
        <f>HYPERLINK("https://www.ebi.ac.uk/ols/ontologies/uberon/terms?iri=http://purl.obolibrary.org/obo/UBERON_0014734","allocortex")</f>
        <v/>
      </c>
      <c r="B95" t="inlineStr">
        <is>
          <t>&lt;http://purl.obolibrary.org/obo/UBERON_0014734&gt;</t>
        </is>
      </c>
      <c r="C95" t="inlineStr">
        <is>
          <t>allocortex</t>
        </is>
      </c>
      <c r="D95" t="inlineStr">
        <is>
          <t>&lt;http://purl.obolibrary.org/obo/DHBA_10292&gt;</t>
        </is>
      </c>
    </row>
    <row r="96">
      <c r="A96">
        <f>HYPERLINK("https://www.ebi.ac.uk/ols/ontologies/uberon/terms?iri=http://purl.obolibrary.org/obo/UBERON_0036164","ambient gyrus")</f>
        <v/>
      </c>
      <c r="B96" t="inlineStr">
        <is>
          <t>&lt;http://purl.obolibrary.org/obo/UBERON_0036164&gt;</t>
        </is>
      </c>
      <c r="C96" t="inlineStr">
        <is>
          <t>ambiens gyrus</t>
        </is>
      </c>
      <c r="D96" t="inlineStr">
        <is>
          <t>&lt;http://purl.obolibrary.org/obo/DHBA_12166&gt;</t>
        </is>
      </c>
    </row>
    <row r="97">
      <c r="A97">
        <f>HYPERLINK("https://www.ebi.ac.uk/ols/ontologies/uberon/terms?iri=http://purl.obolibrary.org/obo/UBERON_0035938","amiculum of inferior olive")</f>
        <v/>
      </c>
      <c r="B97" t="inlineStr">
        <is>
          <t>&lt;http://purl.obolibrary.org/obo/UBERON_0035938&gt;</t>
        </is>
      </c>
      <c r="C97" t="inlineStr">
        <is>
          <t>amiculum of the olive</t>
        </is>
      </c>
      <c r="D97" t="inlineStr">
        <is>
          <t>&lt;http://purl.obolibrary.org/obo/DHBA_12728&gt;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&lt;http://purl.obolibrary.org/obo/HBA_265505538&gt;</t>
        </is>
      </c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&lt;http://purl.obolibrary.org/obo/DHBA_10361&gt;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amygdala</t>
        </is>
      </c>
      <c r="D100" t="inlineStr">
        <is>
          <t>&lt;http://purl.obolibrary.org/obo/HBA_4327&gt;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amygdaloid complex</t>
        </is>
      </c>
      <c r="D101" t="inlineStr">
        <is>
          <t>&lt;http://purl.obolibrary.org/obo/PBA_4002&gt;</t>
        </is>
      </c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</t>
        </is>
      </c>
      <c r="D102" t="inlineStr">
        <is>
          <t>&lt;http://purl.obolibrary.org/obo/DHBA_10377&gt;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&lt;http://purl.obolibrary.org/obo/DMBA_15945&gt;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area, left</t>
        </is>
      </c>
      <c r="D104" t="inlineStr">
        <is>
          <t>&lt;http://purl.obolibrary.org/obo/HBA_4330&gt;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</t>
        </is>
      </c>
      <c r="D105" t="inlineStr">
        <is>
          <t>&lt;http://purl.obolibrary.org/obo/PBA_10135&gt;</t>
        </is>
      </c>
    </row>
    <row r="106">
      <c r="A106">
        <f>HYPERLINK("https://www.ebi.ac.uk/ols/ontologies/uberon/terms?iri=http://purl.obolibrary.org/obo/UBERON_0035027","amygdalohippocampal area, magnocellular division")</f>
        <v/>
      </c>
      <c r="B106" t="inlineStr">
        <is>
          <t>&lt;http://purl.obolibrary.org/obo/UBERON_0035027&gt;</t>
        </is>
      </c>
      <c r="C106" t="inlineStr">
        <is>
          <t>amygdalohippocampal area, left, magnocellular division</t>
        </is>
      </c>
      <c r="D106" t="inlineStr">
        <is>
          <t>&lt;http://purl.obolibrary.org/obo/HBA_265504452&gt;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magnocellualr part</t>
        </is>
      </c>
      <c r="D107" t="inlineStr">
        <is>
          <t>&lt;http://purl.obolibrary.org/obo/PBA_10136&gt;</t>
        </is>
      </c>
    </row>
    <row r="108">
      <c r="A108">
        <f>HYPERLINK("https://www.ebi.ac.uk/ols/ontologies/uberon/terms?iri=http://purl.obolibrary.org/obo/UBERON_0035028","amygdalohippocampal area, parvocellular division")</f>
        <v/>
      </c>
      <c r="B108" t="inlineStr">
        <is>
          <t>&lt;http://purl.obolibrary.org/obo/UBERON_0035028&gt;</t>
        </is>
      </c>
      <c r="C108" t="inlineStr">
        <is>
          <t>amygdalohippocampal area, left, parvocellular division</t>
        </is>
      </c>
      <c r="D108" t="inlineStr">
        <is>
          <t>&lt;http://purl.obolibrary.org/obo/HBA_265504456&gt;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parvocelluar part</t>
        </is>
      </c>
      <c r="D109" t="inlineStr">
        <is>
          <t>&lt;http://purl.obolibrary.org/obo/PBA_10137&gt;</t>
        </is>
      </c>
    </row>
    <row r="110">
      <c r="A110">
        <f>HYPERLINK("https://www.ebi.ac.uk/ols/ontologies/uberon/terms?iri=http://purl.obolibrary.org/obo/UBERON_0035026","amygdalohippocampal transition area")</f>
        <v/>
      </c>
      <c r="B110" t="inlineStr">
        <is>
          <t>&lt;http://purl.obolibrary.org/obo/UBERON_0035026&gt;</t>
        </is>
      </c>
      <c r="C110" t="inlineStr">
        <is>
          <t>amygdalohippocampal transition area</t>
        </is>
      </c>
      <c r="D110" t="inlineStr">
        <is>
          <t>&lt;http://purl.obolibrary.org/obo/DHBA_10380&gt;</t>
        </is>
      </c>
    </row>
    <row r="111">
      <c r="A111">
        <f>HYPERLINK("https://www.ebi.ac.uk/ols/ontologies/uberon/terms?iri=http://purl.obolibrary.org/obo/UBERON_0034989","amygdalopiriform transition area")</f>
        <v/>
      </c>
      <c r="B111" t="inlineStr">
        <is>
          <t>&lt;http://purl.obolibrary.org/obo/UBERON_0034989&gt;</t>
        </is>
      </c>
      <c r="C111" t="inlineStr">
        <is>
          <t>amygdalopiriform area</t>
        </is>
      </c>
      <c r="D111" t="inlineStr">
        <is>
          <t>&lt;http://purl.obolibrary.org/obo/DMBA_15998&gt;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amygdalopiriform transition area</t>
        </is>
      </c>
      <c r="D112" t="inlineStr">
        <is>
          <t>&lt;http://purl.obolibrary.org/obo/PBA_10140&gt;</t>
        </is>
      </c>
    </row>
    <row r="113">
      <c r="A113">
        <f>HYPERLINK("https://www.ebi.ac.uk/ols/ontologies/uberon/terms?iri=http://purl.obolibrary.org/obo/UBERON_0001062","anatomical entity")</f>
        <v/>
      </c>
      <c r="B113" t="inlineStr">
        <is>
          <t>&lt;http://purl.obolibrary.org/obo/UBERON_0001062&gt;</t>
        </is>
      </c>
      <c r="C113" t="inlineStr">
        <is>
          <t>ABA entity</t>
        </is>
      </c>
      <c r="D113" t="inlineStr">
        <is>
          <t>&lt;http://purl.obolibrary.org/obo/ABA_ENTITY&gt;</t>
        </is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DHBA entity</t>
        </is>
      </c>
      <c r="D114" t="inlineStr">
        <is>
          <t>&lt;http://purl.obolibrary.org/obo/DHBA_ENTITY&gt;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HBA entity</t>
        </is>
      </c>
      <c r="D115" t="inlineStr">
        <is>
          <t>&lt;http://purl.obolibrary.org/obo/HBA_ENTITY&gt;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PBA entity</t>
        </is>
      </c>
      <c r="D116" t="inlineStr">
        <is>
          <t>&lt;http://purl.obolibrary.org/obo/PBA_ENTITY&gt;</t>
        </is>
      </c>
    </row>
    <row r="117">
      <c r="A117">
        <f>HYPERLINK("https://www.ebi.ac.uk/ols/ontologies/uberon/terms?iri=http://purl.obolibrary.org/obo/UBERON_0002686","angular gyrus")</f>
        <v/>
      </c>
      <c r="B117" t="inlineStr">
        <is>
          <t>&lt;http://purl.obolibrary.org/obo/UBERON_0002686&gt;</t>
        </is>
      </c>
      <c r="C117" t="inlineStr">
        <is>
          <t>angular gyrus</t>
        </is>
      </c>
      <c r="D117" t="inlineStr">
        <is>
          <t>&lt;http://purl.obolibrary.org/obo/DHBA_12136&gt;</t>
        </is>
      </c>
    </row>
    <row r="118">
      <c r="A118">
        <f>HYPERLINK("https://www.ebi.ac.uk/ols/ontologies/uberon/terms?iri=http://purl.obolibrary.org/obo/UBERON_0002686","angular gyrus")</f>
        <v/>
      </c>
      <c r="B118" t="inlineStr">
        <is>
          <t>&lt;http://purl.obolibrary.org/obo/UBERON_0002686&gt;</t>
        </is>
      </c>
      <c r="C118" t="inlineStr">
        <is>
          <t>angular gyrus</t>
        </is>
      </c>
      <c r="D118" t="inlineStr">
        <is>
          <t>&lt;http://purl.obolibrary.org/obo/HBA_4111&gt;</t>
        </is>
      </c>
    </row>
    <row r="119">
      <c r="A119">
        <f>HYPERLINK("https://www.ebi.ac.uk/ols/ontologies/uberon/terms?iri=http://purl.obolibrary.org/obo/UBERON_0026725","angular sulcus")</f>
        <v/>
      </c>
      <c r="B119" t="inlineStr">
        <is>
          <t>&lt;http://purl.obolibrary.org/obo/UBERON_0026725&gt;</t>
        </is>
      </c>
      <c r="C119" t="inlineStr">
        <is>
          <t>angular sulcus</t>
        </is>
      </c>
      <c r="D119" t="inlineStr">
        <is>
          <t>&lt;http://purl.obolibrary.org/obo/HBA_9384&gt;</t>
        </is>
      </c>
    </row>
    <row r="120">
      <c r="A120">
        <f>HYPERLINK("https://www.ebi.ac.uk/ols/ontologies/uberon/terms?iri=http://purl.obolibrary.org/obo/UBERON_0009641","ansa lenticularis")</f>
        <v/>
      </c>
      <c r="B120" t="inlineStr">
        <is>
          <t>&lt;http://purl.obolibrary.org/obo/UBERON_0009641&gt;</t>
        </is>
      </c>
      <c r="C120" t="inlineStr">
        <is>
          <t>ansa lenticularis</t>
        </is>
      </c>
      <c r="D120" t="inlineStr">
        <is>
          <t>&lt;http://purl.obolibrary.org/obo/DHBA_10571&gt;</t>
        </is>
      </c>
    </row>
    <row r="121">
      <c r="A121">
        <f>HYPERLINK("https://www.ebi.ac.uk/ols/ontologies/uberon/terms?iri=http://purl.obolibrary.org/obo/UBERON_0009641","ansa lenticularis")</f>
        <v/>
      </c>
      <c r="B121" t="inlineStr">
        <is>
          <t>&lt;http://purl.obolibrary.org/obo/UBERON_0009641&gt;</t>
        </is>
      </c>
      <c r="C121" t="inlineStr">
        <is>
          <t>ansa lenticularis</t>
        </is>
      </c>
      <c r="D121" t="inlineStr">
        <is>
          <t>&lt;http://purl.obolibrary.org/obo/HBA_9237&gt;</t>
        </is>
      </c>
    </row>
    <row r="122">
      <c r="A122">
        <f>HYPERLINK("https://www.ebi.ac.uk/ols/ontologies/uberon/terms?iri=http://purl.obolibrary.org/obo/UBERON_0034896","ansa peduncularis")</f>
        <v/>
      </c>
      <c r="B122" t="inlineStr">
        <is>
          <t>&lt;http://purl.obolibrary.org/obo/UBERON_0034896&gt;</t>
        </is>
      </c>
      <c r="C122" t="inlineStr">
        <is>
          <t>ansa peduncularis</t>
        </is>
      </c>
      <c r="D122" t="inlineStr">
        <is>
          <t>&lt;http://purl.obolibrary.org/obo/DHBA_266441591&gt;</t>
        </is>
      </c>
    </row>
    <row r="123">
      <c r="A123">
        <f>HYPERLINK("https://www.ebi.ac.uk/ols/ontologies/uberon/terms?iri=http://purl.obolibrary.org/obo/UBERON_0034896","ansa peduncularis")</f>
        <v/>
      </c>
      <c r="B123" t="inlineStr">
        <is>
          <t>&lt;http://purl.obolibrary.org/obo/UBERON_0034896&gt;</t>
        </is>
      </c>
      <c r="C123" t="inlineStr">
        <is>
          <t>ansa peduncularis</t>
        </is>
      </c>
      <c r="D123" t="inlineStr">
        <is>
          <t>&lt;http://purl.obolibrary.org/obo/MBA_892&gt;</t>
        </is>
      </c>
    </row>
    <row r="124">
      <c r="A124">
        <f>HYPERLINK("https://www.ebi.ac.uk/ols/ontologies/uberon/terms?iri=http://purl.obolibrary.org/obo/UBERON_0005348","ansiform lobule")</f>
        <v/>
      </c>
      <c r="B124" t="inlineStr">
        <is>
          <t>&lt;http://purl.obolibrary.org/obo/UBERON_0005348&gt;</t>
        </is>
      </c>
      <c r="C124" t="inlineStr">
        <is>
          <t>Ansiform lobule</t>
        </is>
      </c>
      <c r="D124" t="inlineStr">
        <is>
          <t>&lt;http://purl.obolibrary.org/obo/MBA_1017&gt;</t>
        </is>
      </c>
    </row>
    <row r="125">
      <c r="A125">
        <f>HYPERLINK("https://www.ebi.ac.uk/ols/ontologies/uberon/terms?iri=http://purl.obolibrary.org/obo/UBERON_0005976","ansiform lobule crus I")</f>
        <v/>
      </c>
      <c r="B125" t="inlineStr">
        <is>
          <t>&lt;http://purl.obolibrary.org/obo/UBERON_0005976&gt;</t>
        </is>
      </c>
      <c r="C125" t="inlineStr">
        <is>
          <t>crus 1 of the ansiform lobule</t>
        </is>
      </c>
      <c r="D125" t="inlineStr">
        <is>
          <t>&lt;http://purl.obolibrary.org/obo/DMBA_16941&gt;</t>
        </is>
      </c>
    </row>
    <row r="126">
      <c r="A126">
        <f>HYPERLINK("https://www.ebi.ac.uk/ols/ontologies/uberon/terms?iri=http://purl.obolibrary.org/obo/UBERON_0005976","ansiform lobule crus I")</f>
        <v/>
      </c>
      <c r="B126" t="inlineStr">
        <is>
          <t>&lt;http://purl.obolibrary.org/obo/UBERON_0005976&gt;</t>
        </is>
      </c>
      <c r="C126" t="inlineStr">
        <is>
          <t>crus I</t>
        </is>
      </c>
      <c r="D126" t="inlineStr">
        <is>
          <t>&lt;http://purl.obolibrary.org/obo/HBA_12938&gt;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1</t>
        </is>
      </c>
      <c r="D127" t="inlineStr">
        <is>
          <t>&lt;http://purl.obolibrary.org/obo/MBA_1056&gt;</t>
        </is>
      </c>
    </row>
    <row r="128">
      <c r="A128">
        <f>HYPERLINK("https://www.ebi.ac.uk/ols/ontologies/uberon/terms?iri=http://purl.obolibrary.org/obo/UBERON_0005977","ansiform lobule crus II")</f>
        <v/>
      </c>
      <c r="B128" t="inlineStr">
        <is>
          <t>&lt;http://purl.obolibrary.org/obo/UBERON_0005977&gt;</t>
        </is>
      </c>
      <c r="C128" t="inlineStr">
        <is>
          <t>crus 2 of the ansiform lobule</t>
        </is>
      </c>
      <c r="D128" t="inlineStr">
        <is>
          <t>&lt;http://purl.obolibrary.org/obo/DMBA_16942&gt;</t>
        </is>
      </c>
    </row>
    <row r="129">
      <c r="A129">
        <f>HYPERLINK("https://www.ebi.ac.uk/ols/ontologies/uberon/terms?iri=http://purl.obolibrary.org/obo/UBERON_0005977","ansiform lobule crus II")</f>
        <v/>
      </c>
      <c r="B129" t="inlineStr">
        <is>
          <t>&lt;http://purl.obolibrary.org/obo/UBERON_0005977&gt;</t>
        </is>
      </c>
      <c r="C129" t="inlineStr">
        <is>
          <t>crus II</t>
        </is>
      </c>
      <c r="D129" t="inlineStr">
        <is>
          <t>&lt;http://purl.obolibrary.org/obo/HBA_12939&gt;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2</t>
        </is>
      </c>
      <c r="D130" t="inlineStr">
        <is>
          <t>&lt;http://purl.obolibrary.org/obo/MBA_1064&gt;</t>
        </is>
      </c>
    </row>
    <row r="131">
      <c r="A131">
        <f>HYPERLINK("https://www.ebi.ac.uk/ols/ontologies/uberon/terms?iri=http://purl.obolibrary.org/obo/UBERON_0014468","ansoparamedian fissure of cerebellum")</f>
        <v/>
      </c>
      <c r="B131" t="inlineStr">
        <is>
          <t>&lt;http://purl.obolibrary.org/obo/UBERON_0014468&gt;</t>
        </is>
      </c>
      <c r="C131" t="inlineStr">
        <is>
          <t>ansoparamedian fissure</t>
        </is>
      </c>
      <c r="D131" t="inlineStr">
        <is>
          <t>&lt;http://purl.obolibrary.org/obo/DHBA_266441733&gt;</t>
        </is>
      </c>
    </row>
    <row r="132">
      <c r="A132">
        <f>HYPERLINK("https://www.ebi.ac.uk/ols/ontologies/uberon/terms?iri=http://purl.obolibrary.org/obo/UBERON_0014468","ansoparamedian fissure of cerebellum")</f>
        <v/>
      </c>
      <c r="B132" t="inlineStr">
        <is>
          <t>&lt;http://purl.obolibrary.org/obo/UBERON_0014468&gt;</t>
        </is>
      </c>
      <c r="C132" t="inlineStr">
        <is>
          <t>ansoparamedian fissure</t>
        </is>
      </c>
      <c r="D132" t="inlineStr">
        <is>
          <t>&lt;http://purl.obolibrary.org/obo/HBA_9413&gt;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&lt;http://purl.obolibrary.org/obo/MBA_43&gt;</t>
        </is>
      </c>
    </row>
    <row r="134">
      <c r="A134">
        <f>HYPERLINK("https://www.ebi.ac.uk/ols/ontologies/uberon/terms?iri=http://purl.obolibrary.org/obo/UBERON_0002890","anterior amygdaloid area")</f>
        <v/>
      </c>
      <c r="B134" t="inlineStr">
        <is>
          <t>&lt;http://purl.obolibrary.org/obo/UBERON_0002890&gt;</t>
        </is>
      </c>
      <c r="C134" t="inlineStr">
        <is>
          <t>anterior amygdaloid area</t>
        </is>
      </c>
      <c r="D134" t="inlineStr">
        <is>
          <t>&lt;http://purl.obolibrary.org/obo/DHBA_10362&gt;</t>
        </is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&lt;http://purl.obolibrary.org/obo/HBA_265504476&gt;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amygdalar area</t>
        </is>
      </c>
      <c r="D136" t="inlineStr">
        <is>
          <t>&lt;http://purl.obolibrary.org/obo/MBA_23&gt;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amygdaloid area</t>
        </is>
      </c>
      <c r="D137" t="inlineStr">
        <is>
          <t>&lt;http://purl.obolibrary.org/obo/PBA_10103&gt;</t>
        </is>
      </c>
    </row>
    <row r="138">
      <c r="A138">
        <f>HYPERLINK("https://www.ebi.ac.uk/ols/ontologies/uberon/terms?iri=http://purl.obolibrary.org/obo/UBERON_0002940","anterior column of fornix")</f>
        <v/>
      </c>
      <c r="B138" t="inlineStr">
        <is>
          <t>&lt;http://purl.obolibrary.org/obo/UBERON_0002940&gt;</t>
        </is>
      </c>
      <c r="C138" t="inlineStr">
        <is>
          <t>anterior column of the fornix, left</t>
        </is>
      </c>
      <c r="D138" t="inlineStr">
        <is>
          <t>&lt;http://purl.obolibrary.org/obo/HBA_9251&gt;</t>
        </is>
      </c>
    </row>
    <row r="139">
      <c r="A139">
        <f>HYPERLINK("https://www.ebi.ac.uk/ols/ontologies/uberon/terms?iri=http://purl.obolibrary.org/obo/UBERON_0000935","anterior commissure")</f>
        <v/>
      </c>
      <c r="B139" t="inlineStr">
        <is>
          <t>&lt;http://purl.obolibrary.org/obo/UBERON_0000935&gt;</t>
        </is>
      </c>
      <c r="C139" t="inlineStr">
        <is>
          <t>anterior commissure</t>
        </is>
      </c>
      <c r="D139" t="inlineStr">
        <is>
          <t>&lt;http://purl.obolibrary.org/obo/DHBA_10559&gt;</t>
        </is>
      </c>
    </row>
    <row r="140">
      <c r="A140">
        <f>HYPERLINK("https://www.ebi.ac.uk/ols/ontologies/uberon/terms?iri=http://purl.obolibrary.org/obo/UBERON_0000935","anterior commissure")</f>
        <v/>
      </c>
      <c r="B140" t="inlineStr">
        <is>
          <t>&lt;http://purl.obolibrary.org/obo/UBERON_0000935&gt;</t>
        </is>
      </c>
      <c r="C140" t="inlineStr">
        <is>
          <t>anterior commissure</t>
        </is>
      </c>
      <c r="D140" t="inlineStr">
        <is>
          <t>&lt;http://purl.obolibrary.org/obo/DMBA_17751&gt;</t>
        </is>
      </c>
    </row>
    <row r="141">
      <c r="A141">
        <f>HYPERLINK("https://www.ebi.ac.uk/ols/ontologies/uberon/terms?iri=http://purl.obolibrary.org/obo/UBERON_0000935","anterior commissure")</f>
        <v/>
      </c>
      <c r="B141" t="inlineStr">
        <is>
          <t>&lt;http://purl.obolibrary.org/obo/UBERON_0000935&gt;</t>
        </is>
      </c>
      <c r="C141" t="inlineStr">
        <is>
          <t>anterior commissure</t>
        </is>
      </c>
      <c r="D141" t="inlineStr">
        <is>
          <t>&lt;http://purl.obolibrary.org/obo/HBA_9221&gt;</t>
        </is>
      </c>
    </row>
    <row r="142">
      <c r="A142">
        <f>HYPERLINK("https://www.ebi.ac.uk/ols/ontologies/uberon/terms?iri=http://purl.obolibrary.org/obo/UBERON_0003039","anterior commissure anterior part")</f>
        <v/>
      </c>
      <c r="B142" t="inlineStr">
        <is>
          <t>&lt;http://purl.obolibrary.org/obo/UBERON_0003039&gt;</t>
        </is>
      </c>
      <c r="C142" t="inlineStr">
        <is>
          <t>anterior commissure, olfactory limb</t>
        </is>
      </c>
      <c r="D142" t="inlineStr">
        <is>
          <t>&lt;http://purl.obolibrary.org/obo/MBA_900&gt;</t>
        </is>
      </c>
    </row>
    <row r="143">
      <c r="A143">
        <f>HYPERLINK("https://www.ebi.ac.uk/ols/ontologies/uberon/terms?iri=http://purl.obolibrary.org/obo/UBERON_0022425","anterior corona radiata")</f>
        <v/>
      </c>
      <c r="B143" t="inlineStr">
        <is>
          <t>&lt;http://purl.obolibrary.org/obo/UBERON_0022425&gt;</t>
        </is>
      </c>
      <c r="C143" t="inlineStr">
        <is>
          <t>anterior portion of corona radiata</t>
        </is>
      </c>
      <c r="D143" t="inlineStr">
        <is>
          <t>&lt;http://purl.obolibrary.org/obo/DHBA_15541&gt;</t>
        </is>
      </c>
    </row>
    <row r="144">
      <c r="A144">
        <f>HYPERLINK("https://www.ebi.ac.uk/ols/ontologies/uberon/terms?iri=http://purl.obolibrary.org/obo/UBERON_0034991","anterior cortical amygdaloid nucleus")</f>
        <v/>
      </c>
      <c r="B144" t="inlineStr">
        <is>
          <t>&lt;http://purl.obolibrary.org/obo/UBERON_0034991&gt;</t>
        </is>
      </c>
      <c r="C144" t="inlineStr">
        <is>
          <t>anterior cortical amygdaloid area</t>
        </is>
      </c>
      <c r="D144" t="inlineStr">
        <is>
          <t>&lt;http://purl.obolibrary.org/obo/DMBA_16000&gt;</t>
        </is>
      </c>
    </row>
    <row r="145">
      <c r="A145">
        <f>HYPERLINK("https://www.ebi.ac.uk/ols/ontologies/uberon/terms?iri=http://purl.obolibrary.org/obo/UBERON_0011173","anterior division of bed nuclei of stria terminalis")</f>
        <v/>
      </c>
      <c r="B145" t="inlineStr">
        <is>
          <t>&lt;http://purl.obolibrary.org/obo/UBERON_0011173&gt;</t>
        </is>
      </c>
      <c r="C145" t="inlineStr">
        <is>
          <t>Bed nuclei of the stria terminalis, anterior division</t>
        </is>
      </c>
      <c r="D145" t="inlineStr">
        <is>
          <t>&lt;http://purl.obolibrary.org/obo/MBA_359&gt;</t>
        </is>
      </c>
    </row>
    <row r="146">
      <c r="A146">
        <f>HYPERLINK("https://www.ebi.ac.uk/ols/ontologies/uberon/terms?iri=http://purl.obolibrary.org/obo/UBERON_0002651","anterior horn of lateral ventricle")</f>
        <v/>
      </c>
      <c r="B146" t="inlineStr">
        <is>
          <t>&lt;http://purl.obolibrary.org/obo/UBERON_0002651&gt;</t>
        </is>
      </c>
      <c r="C146" t="inlineStr">
        <is>
          <t>anterior horn of lateral ventricle</t>
        </is>
      </c>
      <c r="D146" t="inlineStr">
        <is>
          <t>&lt;http://purl.obolibrary.org/obo/DHBA_10597&gt;</t>
        </is>
      </c>
    </row>
    <row r="147">
      <c r="A147">
        <f>HYPERLINK("https://www.ebi.ac.uk/ols/ontologies/uberon/terms?iri=http://purl.obolibrary.org/obo/UBERON_0002694","anterior hypothalamic commissure")</f>
        <v/>
      </c>
      <c r="B147" t="inlineStr">
        <is>
          <t>&lt;http://purl.obolibrary.org/obo/UBERON_0002694&gt;</t>
        </is>
      </c>
      <c r="C147" t="inlineStr">
        <is>
          <t>anterior hypothalamic area, left, central part</t>
        </is>
      </c>
      <c r="D147" t="inlineStr">
        <is>
          <t>&lt;http://purl.obolibrary.org/obo/HBA_4600&gt;</t>
        </is>
      </c>
    </row>
    <row r="148">
      <c r="A148">
        <f>HYPERLINK("https://www.ebi.ac.uk/ols/ontologies/uberon/terms?iri=http://purl.obolibrary.org/obo/UBERON_0002550","anterior hypothalamic region")</f>
        <v/>
      </c>
      <c r="B148" t="inlineStr">
        <is>
          <t>&lt;http://purl.obolibrary.org/obo/UBERON_0002550&gt;</t>
        </is>
      </c>
      <c r="C148" t="inlineStr">
        <is>
          <t>anterior hypothalamic area</t>
        </is>
      </c>
      <c r="D148" t="inlineStr">
        <is>
          <t>&lt;http://purl.obolibrary.org/obo/DHBA_266441551&gt;</t>
        </is>
      </c>
    </row>
    <row r="149">
      <c r="A149">
        <f>HYPERLINK("https://www.ebi.ac.uk/ols/ontologies/uberon/terms?iri=http://purl.obolibrary.org/obo/UBERON_0002550","anterior hypothalamic region")</f>
        <v/>
      </c>
      <c r="B149" t="inlineStr">
        <is>
          <t>&lt;http://purl.obolibrary.org/obo/UBERON_0002550&gt;</t>
        </is>
      </c>
      <c r="C149" t="inlineStr">
        <is>
          <t>anterior hypothalamic area</t>
        </is>
      </c>
      <c r="D149" t="inlineStr">
        <is>
          <t>&lt;http://purl.obolibrary.org/obo/HBA_12902&gt;</t>
        </is>
      </c>
    </row>
    <row r="150">
      <c r="A150">
        <f>HYPERLINK("https://www.ebi.ac.uk/ols/ontologies/uberon/terms?iri=http://purl.obolibrary.org/obo/UBERON_0002550","anterior hypothalamic region")</f>
        <v/>
      </c>
      <c r="B150" t="inlineStr">
        <is>
          <t>&lt;http://purl.obolibrary.org/obo/UBERON_0002550&gt;</t>
        </is>
      </c>
      <c r="C150" t="inlineStr">
        <is>
          <t>anterior hypothalamic region</t>
        </is>
      </c>
      <c r="D150" t="inlineStr">
        <is>
          <t>&lt;http://purl.obolibrary.org/obo/HBA_4570&gt;</t>
        </is>
      </c>
    </row>
    <row r="151">
      <c r="A151">
        <f>HYPERLINK("https://www.ebi.ac.uk/ols/ontologies/uberon/terms?iri=http://purl.obolibrary.org/obo/UBERON_0014526","anterior limb of internal capsule")</f>
        <v/>
      </c>
      <c r="B151" t="inlineStr">
        <is>
          <t>&lt;http://purl.obolibrary.org/obo/UBERON_0014526&gt;</t>
        </is>
      </c>
      <c r="C151" t="inlineStr">
        <is>
          <t>anterior limb of internal capsule</t>
        </is>
      </c>
      <c r="D151" t="inlineStr">
        <is>
          <t>&lt;http://purl.obolibrary.org/obo/DHBA_10582&gt;</t>
        </is>
      </c>
    </row>
    <row r="152">
      <c r="A152">
        <f>HYPERLINK("https://www.ebi.ac.uk/ols/ontologies/uberon/terms?iri=http://purl.obolibrary.org/obo/UBERON_0002131","anterior lobe of cerebellum")</f>
        <v/>
      </c>
      <c r="B152" t="inlineStr">
        <is>
          <t>&lt;http://purl.obolibrary.org/obo/UBERON_0002131&gt;</t>
        </is>
      </c>
      <c r="C152" t="inlineStr">
        <is>
          <t>anterior lobe</t>
        </is>
      </c>
      <c r="D152" t="inlineStr">
        <is>
          <t>&lt;http://purl.obolibrary.org/obo/DHBA_12838&gt;</t>
        </is>
      </c>
    </row>
    <row r="153">
      <c r="A153">
        <f>HYPERLINK("https://www.ebi.ac.uk/ols/ontologies/uberon/terms?iri=http://purl.obolibrary.org/obo/UBERON_0002701","anterior median oculomotor nucleus")</f>
        <v/>
      </c>
      <c r="B153" t="inlineStr">
        <is>
          <t>&lt;http://purl.obolibrary.org/obo/UBERON_0002701&gt;</t>
        </is>
      </c>
      <c r="C153" t="inlineStr">
        <is>
          <t>anterior median oculomotor nucleus</t>
        </is>
      </c>
      <c r="D153" t="inlineStr">
        <is>
          <t>&lt;http://purl.obolibrary.org/obo/DHBA_12199&gt;</t>
        </is>
      </c>
    </row>
    <row r="154">
      <c r="A154">
        <f>HYPERLINK("https://www.ebi.ac.uk/ols/ontologies/uberon/terms?iri=http://purl.obolibrary.org/obo/UBERON_0002701","anterior median oculomotor nucleus")</f>
        <v/>
      </c>
      <c r="B154" t="inlineStr">
        <is>
          <t>&lt;http://purl.obolibrary.org/obo/UBERON_0002701&gt;</t>
        </is>
      </c>
      <c r="C154" t="inlineStr">
        <is>
          <t>anterior median oculomotor nucleus, left</t>
        </is>
      </c>
      <c r="D154" t="inlineStr">
        <is>
          <t>&lt;http://purl.obolibrary.org/obo/HBA_9032&gt;</t>
        </is>
      </c>
    </row>
    <row r="155">
      <c r="A155">
        <f>HYPERLINK("https://www.ebi.ac.uk/ols/ontologies/uberon/terms?iri=http://purl.obolibrary.org/obo/UBERON_0002788","anterior nuclear group")</f>
        <v/>
      </c>
      <c r="B155" t="inlineStr">
        <is>
          <t>&lt;http://purl.obolibrary.org/obo/UBERON_0002788&gt;</t>
        </is>
      </c>
      <c r="C155" t="inlineStr">
        <is>
          <t>anterior nuclear complex of thalamus</t>
        </is>
      </c>
      <c r="D155" t="inlineStr">
        <is>
          <t>&lt;http://purl.obolibrary.org/obo/DHBA_10392&gt;</t>
        </is>
      </c>
    </row>
    <row r="156">
      <c r="A156">
        <f>HYPERLINK("https://www.ebi.ac.uk/ols/ontologies/uberon/terms?iri=http://purl.obolibrary.org/obo/UBERON_0002788","anterior nuclear group")</f>
        <v/>
      </c>
      <c r="B156" t="inlineStr">
        <is>
          <t>&lt;http://purl.obolibrary.org/obo/UBERON_0002788&gt;</t>
        </is>
      </c>
      <c r="C156" t="inlineStr">
        <is>
          <t>Anterior group of the dorsal thalamus</t>
        </is>
      </c>
      <c r="D156" t="inlineStr">
        <is>
          <t>&lt;http://purl.obolibrary.org/obo/MBA_239&gt;</t>
        </is>
      </c>
    </row>
    <row r="157">
      <c r="A157">
        <f>HYPERLINK("https://www.ebi.ac.uk/ols/ontologies/uberon/terms?iri=http://purl.obolibrary.org/obo/UBERON_0002634","anterior nucleus of hypothalamus")</f>
        <v/>
      </c>
      <c r="B157" t="inlineStr">
        <is>
          <t>&lt;http://purl.obolibrary.org/obo/UBERON_0002634&gt;</t>
        </is>
      </c>
      <c r="C157" t="inlineStr">
        <is>
          <t>anterior hypothalamic nucleus</t>
        </is>
      </c>
      <c r="D157" t="inlineStr">
        <is>
          <t>&lt;http://purl.obolibrary.org/obo/DHBA_10475&gt;</t>
        </is>
      </c>
    </row>
    <row r="158">
      <c r="A158">
        <f>HYPERLINK("https://www.ebi.ac.uk/ols/ontologies/uberon/terms?iri=http://purl.obolibrary.org/obo/UBERON_0002634","anterior nucleus of hypothalamus")</f>
        <v/>
      </c>
      <c r="B158" t="inlineStr">
        <is>
          <t>&lt;http://purl.obolibrary.org/obo/UBERON_0002634&gt;</t>
        </is>
      </c>
      <c r="C158" t="inlineStr">
        <is>
          <t>anterior hypothalamic nucleus</t>
        </is>
      </c>
      <c r="D158" t="inlineStr">
        <is>
          <t>&lt;http://purl.obolibrary.org/obo/DMBA_15662&gt;</t>
        </is>
      </c>
    </row>
    <row r="159">
      <c r="A159">
        <f>HYPERLINK("https://www.ebi.ac.uk/ols/ontologies/uberon/terms?iri=http://purl.obolibrary.org/obo/UBERON_0002634","anterior nucleus of hypothalamus")</f>
        <v/>
      </c>
      <c r="B159" t="inlineStr">
        <is>
          <t>&lt;http://purl.obolibrary.org/obo/UBERON_0002634&gt;</t>
        </is>
      </c>
      <c r="C159" t="inlineStr">
        <is>
          <t>anterior hypothalamic nucleus</t>
        </is>
      </c>
      <c r="D159" t="inlineStr">
        <is>
          <t>&lt;http://purl.obolibrary.org/obo/HBA_12903&gt;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&lt;http://purl.obolibrary.org/obo/MBA_88&gt;</t>
        </is>
      </c>
    </row>
    <row r="161">
      <c r="A161">
        <f>HYPERLINK("https://www.ebi.ac.uk/ols/ontologies/uberon/terms?iri=http://purl.obolibrary.org/obo/UBERON_0014589","anterior nucleus of hypothalamus anterior part")</f>
        <v/>
      </c>
      <c r="B161" t="inlineStr">
        <is>
          <t>&lt;http://purl.obolibrary.org/obo/UBERON_0014589&gt;</t>
        </is>
      </c>
      <c r="C161" t="inlineStr">
        <is>
          <t>Anterior hypothalamic nucleus, anterior part</t>
        </is>
      </c>
      <c r="D161" t="inlineStr">
        <is>
          <t>&lt;http://purl.obolibrary.org/obo/MBA_700&gt;</t>
        </is>
      </c>
    </row>
    <row r="162">
      <c r="A162">
        <f>HYPERLINK("https://www.ebi.ac.uk/ols/ontologies/uberon/terms?iri=http://purl.obolibrary.org/obo/UBERON_0014590","anterior nucleus of hypothalamus central part")</f>
        <v/>
      </c>
      <c r="B162" t="inlineStr">
        <is>
          <t>&lt;http://purl.obolibrary.org/obo/UBERON_0014590&gt;</t>
        </is>
      </c>
      <c r="C162" t="inlineStr">
        <is>
          <t>Anterior hypothalamic nucleus, central part</t>
        </is>
      </c>
      <c r="D162" t="inlineStr">
        <is>
          <t>&lt;http://purl.obolibrary.org/obo/MBA_708&gt;</t>
        </is>
      </c>
    </row>
    <row r="163">
      <c r="A163">
        <f>HYPERLINK("https://www.ebi.ac.uk/ols/ontologies/uberon/terms?iri=http://purl.obolibrary.org/obo/UBERON_0014592","anterior nucleus of hypothalamus dorsal part")</f>
        <v/>
      </c>
      <c r="B163" t="inlineStr">
        <is>
          <t>&lt;http://purl.obolibrary.org/obo/UBERON_0014592&gt;</t>
        </is>
      </c>
      <c r="C163" t="inlineStr">
        <is>
          <t>Anterior hypothalamic nucleus, dorsal part</t>
        </is>
      </c>
      <c r="D163" t="inlineStr">
        <is>
          <t>&lt;http://purl.obolibrary.org/obo/MBA_716&gt;</t>
        </is>
      </c>
    </row>
    <row r="164">
      <c r="A164">
        <f>HYPERLINK("https://www.ebi.ac.uk/ols/ontologies/uberon/terms?iri=http://purl.obolibrary.org/obo/UBERON_0014591","anterior nucleus of hypothalamus posterior part")</f>
        <v/>
      </c>
      <c r="B164" t="inlineStr">
        <is>
          <t>&lt;http://purl.obolibrary.org/obo/UBERON_0014591&gt;</t>
        </is>
      </c>
      <c r="C164" t="inlineStr">
        <is>
          <t>posterior part of anterior hypothalamic nucleus</t>
        </is>
      </c>
      <c r="D164" t="inlineStr">
        <is>
          <t>&lt;http://purl.obolibrary.org/obo/DMBA_16240&gt;</t>
        </is>
      </c>
    </row>
    <row r="165">
      <c r="A165">
        <f>HYPERLINK("https://www.ebi.ac.uk/ols/ontologies/uberon/terms?iri=http://purl.obolibrary.org/obo/UBERON_0014591","anterior nucleus of hypothalamus posterior part")</f>
        <v/>
      </c>
      <c r="B165" t="inlineStr">
        <is>
          <t>&lt;http://purl.obolibrary.org/obo/UBERON_0014591&gt;</t>
        </is>
      </c>
      <c r="C165" t="inlineStr">
        <is>
          <t>Anterior hypothalamic nucleus, posterior part</t>
        </is>
      </c>
      <c r="D165" t="inlineStr">
        <is>
          <t>&lt;http://purl.obolibrary.org/obo/MBA_724&gt;</t>
        </is>
      </c>
    </row>
    <row r="166">
      <c r="A166">
        <f>HYPERLINK("https://www.ebi.ac.uk/ols/ontologies/uberon/terms?iri=http://purl.obolibrary.org/obo/UBERON_0002906","anterior occipital sulcus")</f>
        <v/>
      </c>
      <c r="B166" t="inlineStr">
        <is>
          <t>&lt;http://purl.obolibrary.org/obo/UBERON_0002906&gt;</t>
        </is>
      </c>
      <c r="C166" t="inlineStr">
        <is>
          <t>anterior occipital sulcus</t>
        </is>
      </c>
      <c r="D166" t="inlineStr">
        <is>
          <t>&lt;http://purl.obolibrary.org/obo/DHBA_146034784&gt;</t>
        </is>
      </c>
    </row>
    <row r="167">
      <c r="A167">
        <f>HYPERLINK("https://www.ebi.ac.uk/ols/ontologies/uberon/terms?iri=http://purl.obolibrary.org/obo/UBERON_0002906","anterior occipital sulcus")</f>
        <v/>
      </c>
      <c r="B167" t="inlineStr">
        <is>
          <t>&lt;http://purl.obolibrary.org/obo/UBERON_0002906&gt;</t>
        </is>
      </c>
      <c r="C167" t="inlineStr">
        <is>
          <t>anterior occipital sulcus</t>
        </is>
      </c>
      <c r="D167" t="inlineStr">
        <is>
          <t>&lt;http://purl.obolibrary.org/obo/HBA_9385&gt;</t>
        </is>
      </c>
    </row>
    <row r="168">
      <c r="A168">
        <f>HYPERLINK("https://www.ebi.ac.uk/ols/ontologies/uberon/terms?iri=http://purl.obolibrary.org/obo/UBERON_0002266","anterior olfactory nucleus")</f>
        <v/>
      </c>
      <c r="B168" t="inlineStr">
        <is>
          <t>&lt;http://purl.obolibrary.org/obo/UBERON_0002266&gt;</t>
        </is>
      </c>
      <c r="C168" t="inlineStr">
        <is>
          <t>anterior olfactory nucleus</t>
        </is>
      </c>
      <c r="D168" t="inlineStr">
        <is>
          <t>&lt;http://purl.obolibrary.org/obo/DHBA_10308&gt;</t>
        </is>
      </c>
    </row>
    <row r="169">
      <c r="A169">
        <f>HYPERLINK("https://www.ebi.ac.uk/ols/ontologies/uberon/terms?iri=http://purl.obolibrary.org/obo/UBERON_0002266","anterior olfactory nucleus")</f>
        <v/>
      </c>
      <c r="B169" t="inlineStr">
        <is>
          <t>&lt;http://purl.obolibrary.org/obo/UBERON_0002266&gt;</t>
        </is>
      </c>
      <c r="C169" t="inlineStr">
        <is>
          <t>anterior olfactory nucleus</t>
        </is>
      </c>
      <c r="D169" t="inlineStr">
        <is>
          <t>&lt;http://purl.obolibrary.org/obo/HBA_4324&gt;</t>
        </is>
      </c>
    </row>
    <row r="170">
      <c r="A170">
        <f>HYPERLINK("https://www.ebi.ac.uk/ols/ontologies/uberon/terms?iri=http://purl.obolibrary.org/obo/UBERON_0002266","anterior olfactory nucleus")</f>
        <v/>
      </c>
      <c r="B170" t="inlineStr">
        <is>
          <t>&lt;http://purl.obolibrary.org/obo/UBERON_0002266&gt;</t>
        </is>
      </c>
      <c r="C170" t="inlineStr">
        <is>
          <t>Anterior olfactory nucleus</t>
        </is>
      </c>
      <c r="D170" t="inlineStr">
        <is>
          <t>&lt;http://purl.obolibrary.org/obo/MBA_159&gt;</t>
        </is>
      </c>
    </row>
    <row r="171">
      <c r="A171">
        <f>HYPERLINK("https://www.ebi.ac.uk/ols/ontologies/uberon/terms?iri=http://purl.obolibrary.org/obo/UBERON_0022244","anterior orbital gyrus")</f>
        <v/>
      </c>
      <c r="B171" t="inlineStr">
        <is>
          <t>&lt;http://purl.obolibrary.org/obo/UBERON_0022244&gt;</t>
        </is>
      </c>
      <c r="C171" t="inlineStr">
        <is>
          <t>anterior orbital gyrus</t>
        </is>
      </c>
      <c r="D171" t="inlineStr">
        <is>
          <t>&lt;http://purl.obolibrary.org/obo/HBA_4053&gt;</t>
        </is>
      </c>
    </row>
    <row r="172">
      <c r="A172">
        <f>HYPERLINK("https://www.ebi.ac.uk/ols/ontologies/uberon/terms?iri=http://purl.obolibrary.org/obo/UBERON_0022383","anterior parahippocampal gyrus")</f>
        <v/>
      </c>
      <c r="B172" t="inlineStr">
        <is>
          <t>&lt;http://purl.obolibrary.org/obo/UBERON_0022383&gt;</t>
        </is>
      </c>
      <c r="C172" t="inlineStr">
        <is>
          <t>anterior parahippocampal gyrus</t>
        </is>
      </c>
      <c r="D172" t="inlineStr">
        <is>
          <t>&lt;http://purl.obolibrary.org/obo/DHBA_12163&gt;</t>
        </is>
      </c>
    </row>
    <row r="173">
      <c r="A173">
        <f>HYPERLINK("https://www.ebi.ac.uk/ols/ontologies/uberon/terms?iri=http://purl.obolibrary.org/obo/UBERON_0000434","anterior paraventricular nucleus of thalamus")</f>
        <v/>
      </c>
      <c r="B173" t="inlineStr">
        <is>
          <t>&lt;http://purl.obolibrary.org/obo/UBERON_0000434&gt;</t>
        </is>
      </c>
      <c r="C173" t="inlineStr">
        <is>
          <t>anterior paraventricular nucleus of thalamus</t>
        </is>
      </c>
      <c r="D173" t="inlineStr">
        <is>
          <t>&lt;http://purl.obolibrary.org/obo/DMBA_16400&gt;</t>
        </is>
      </c>
    </row>
    <row r="174">
      <c r="A174">
        <f>HYPERLINK("https://www.ebi.ac.uk/ols/ontologies/uberon/terms?iri=http://purl.obolibrary.org/obo/UBERON_0000434","anterior paraventricular nucleus of thalamus")</f>
        <v/>
      </c>
      <c r="B174" t="inlineStr">
        <is>
          <t>&lt;http://purl.obolibrary.org/obo/UBERON_0000434&gt;</t>
        </is>
      </c>
      <c r="C174" t="inlineStr">
        <is>
          <t>periventricular nucleus of the hypothalamus, anterior part</t>
        </is>
      </c>
      <c r="D174" t="inlineStr">
        <is>
          <t>&lt;http://purl.obolibrary.org/obo/HBA_12906&gt;</t>
        </is>
      </c>
    </row>
    <row r="175">
      <c r="A175">
        <f>HYPERLINK("https://www.ebi.ac.uk/ols/ontologies/uberon/terms?iri=http://purl.obolibrary.org/obo/UBERON_0002919","anterior parolfactory sulcus")</f>
        <v/>
      </c>
      <c r="B175" t="inlineStr">
        <is>
          <t>&lt;http://purl.obolibrary.org/obo/UBERON_0002919&gt;</t>
        </is>
      </c>
      <c r="C175" t="inlineStr">
        <is>
          <t>rostral parolfactory sulcus</t>
        </is>
      </c>
      <c r="D175" t="inlineStr">
        <is>
          <t>&lt;http://purl.obolibrary.org/obo/DHBA_146034824&gt;</t>
        </is>
      </c>
    </row>
    <row r="176">
      <c r="A176">
        <f>HYPERLINK("https://www.ebi.ac.uk/ols/ontologies/uberon/terms?iri=http://purl.obolibrary.org/obo/UBERON_0018141","anterior perforated substance")</f>
        <v/>
      </c>
      <c r="B176" t="inlineStr">
        <is>
          <t>&lt;http://purl.obolibrary.org/obo/UBERON_0018141&gt;</t>
        </is>
      </c>
      <c r="C176" t="inlineStr">
        <is>
          <t>anterior perforated substance</t>
        </is>
      </c>
      <c r="D176" t="inlineStr">
        <is>
          <t>&lt;http://purl.obolibrary.org/obo/DHBA_10642&gt;</t>
        </is>
      </c>
    </row>
    <row r="177">
      <c r="A177">
        <f>HYPERLINK("https://www.ebi.ac.uk/ols/ontologies/uberon/terms?iri=http://purl.obolibrary.org/obo/UBERON_0034918","anterior pretectal nucleus")</f>
        <v/>
      </c>
      <c r="B177" t="inlineStr">
        <is>
          <t>&lt;http://purl.obolibrary.org/obo/UBERON_0034918&gt;</t>
        </is>
      </c>
      <c r="C177" t="inlineStr">
        <is>
          <t>anterior (ventral /principal) pretectal nucleus</t>
        </is>
      </c>
      <c r="D177" t="inlineStr">
        <is>
          <t>&lt;http://purl.obolibrary.org/obo/DHBA_12187&gt;</t>
        </is>
      </c>
    </row>
    <row r="178">
      <c r="A178">
        <f>HYPERLINK("https://www.ebi.ac.uk/ols/ontologies/uberon/terms?iri=http://purl.obolibrary.org/obo/UBERON_0035932","anterior segment of paracentral lobule")</f>
        <v/>
      </c>
      <c r="B178" t="inlineStr">
        <is>
          <t>&lt;http://purl.obolibrary.org/obo/UBERON_0035932&gt;</t>
        </is>
      </c>
      <c r="C178" t="inlineStr">
        <is>
          <t>paracentral lobule, anterior part</t>
        </is>
      </c>
      <c r="D178" t="inlineStr">
        <is>
          <t>&lt;http://purl.obolibrary.org/obo/HBA_4071&gt;</t>
        </is>
      </c>
    </row>
    <row r="179">
      <c r="A179">
        <f>HYPERLINK("https://www.ebi.ac.uk/ols/ontologies/uberon/terms?iri=http://purl.obolibrary.org/obo/UBERON_0002987","anterior spinocerebellar tract")</f>
        <v/>
      </c>
      <c r="B179" t="inlineStr">
        <is>
          <t>&lt;http://purl.obolibrary.org/obo/UBERON_0002987&gt;</t>
        </is>
      </c>
      <c r="C179" t="inlineStr">
        <is>
          <t>ventral spinocerebellar tract</t>
        </is>
      </c>
      <c r="D179" t="inlineStr">
        <is>
          <t>&lt;http://purl.obolibrary.org/obo/DHBA_12801&gt;</t>
        </is>
      </c>
    </row>
    <row r="180">
      <c r="A180">
        <f>HYPERLINK("https://www.ebi.ac.uk/ols/ontologies/uberon/terms?iri=http://purl.obolibrary.org/obo/UBERON_0002987","anterior spinocerebellar tract")</f>
        <v/>
      </c>
      <c r="B180" t="inlineStr">
        <is>
          <t>&lt;http://purl.obolibrary.org/obo/UBERON_0002987&gt;</t>
        </is>
      </c>
      <c r="C180" t="inlineStr">
        <is>
          <t>ventral spinocerebellar tract</t>
        </is>
      </c>
      <c r="D180" t="inlineStr">
        <is>
          <t>&lt;http://purl.obolibrary.org/obo/DMBA_17805&gt;</t>
        </is>
      </c>
    </row>
    <row r="181">
      <c r="A181">
        <f>HYPERLINK("https://www.ebi.ac.uk/ols/ontologies/uberon/terms?iri=http://purl.obolibrary.org/obo/UBERON_0002987","anterior spinocerebellar tract")</f>
        <v/>
      </c>
      <c r="B181" t="inlineStr">
        <is>
          <t>&lt;http://purl.obolibrary.org/obo/UBERON_0002987&gt;</t>
        </is>
      </c>
      <c r="C181" t="inlineStr">
        <is>
          <t>ventral spinocerebellar tract</t>
        </is>
      </c>
      <c r="D181" t="inlineStr">
        <is>
          <t>&lt;http://purl.obolibrary.org/obo/MBA_866&gt;</t>
        </is>
      </c>
    </row>
    <row r="182">
      <c r="A182">
        <f>HYPERLINK("https://www.ebi.ac.uk/ols/ontologies/uberon/terms?iri=http://purl.obolibrary.org/obo/UBERON_0002672","anterior subcentral sulcus")</f>
        <v/>
      </c>
      <c r="B182" t="inlineStr">
        <is>
          <t>&lt;http://purl.obolibrary.org/obo/UBERON_0002672&gt;</t>
        </is>
      </c>
      <c r="C182" t="inlineStr">
        <is>
          <t>anterior subcentral sulcus</t>
        </is>
      </c>
      <c r="D182" t="inlineStr">
        <is>
          <t>&lt;http://purl.obolibrary.org/obo/DHBA_146034788&gt;</t>
        </is>
      </c>
    </row>
    <row r="183">
      <c r="A183">
        <f>HYPERLINK("https://www.ebi.ac.uk/ols/ontologies/uberon/terms?iri=http://purl.obolibrary.org/obo/UBERON_0010036","anterior tegmental nucleus")</f>
        <v/>
      </c>
      <c r="B183" t="inlineStr">
        <is>
          <t>&lt;http://purl.obolibrary.org/obo/UBERON_0010036&gt;</t>
        </is>
      </c>
      <c r="C183" t="inlineStr">
        <is>
          <t>anterior tegmental nucleus</t>
        </is>
      </c>
      <c r="D183" t="inlineStr">
        <is>
          <t>&lt;http://purl.obolibrary.org/obo/DMBA_17008&gt;</t>
        </is>
      </c>
    </row>
    <row r="184">
      <c r="A184">
        <f>HYPERLINK("https://www.ebi.ac.uk/ols/ontologies/uberon/terms?iri=http://purl.obolibrary.org/obo/UBERON_0010036","anterior tegmental nucleus")</f>
        <v/>
      </c>
      <c r="B184" t="inlineStr">
        <is>
          <t>&lt;http://purl.obolibrary.org/obo/UBERON_0010036&gt;</t>
        </is>
      </c>
      <c r="C184" t="inlineStr">
        <is>
          <t>Anterior tegmental nucleus</t>
        </is>
      </c>
      <c r="D184" t="inlineStr">
        <is>
          <t>&lt;http://purl.obolibrary.org/obo/MBA_231&gt;</t>
        </is>
      </c>
    </row>
    <row r="185">
      <c r="A185">
        <f>HYPERLINK("https://www.ebi.ac.uk/ols/ontologies/uberon/terms?iri=http://purl.obolibrary.org/obo/UBERON_0022237","anterior thalamic peduncle")</f>
        <v/>
      </c>
      <c r="B185" t="inlineStr">
        <is>
          <t>&lt;http://purl.obolibrary.org/obo/UBERON_0022237&gt;</t>
        </is>
      </c>
      <c r="C185" t="inlineStr">
        <is>
          <t>rostral thalamic peduncle</t>
        </is>
      </c>
      <c r="D185" t="inlineStr">
        <is>
          <t>&lt;http://purl.obolibrary.org/obo/DHBA_266441633&gt;</t>
        </is>
      </c>
    </row>
    <row r="186">
      <c r="A186">
        <f>HYPERLINK("https://www.ebi.ac.uk/ols/ontologies/uberon/terms?iri=http://purl.obolibrary.org/obo/UBERON_0022237","anterior thalamic peduncle")</f>
        <v/>
      </c>
      <c r="B186" t="inlineStr">
        <is>
          <t>&lt;http://purl.obolibrary.org/obo/UBERON_0022237&gt;</t>
        </is>
      </c>
      <c r="C186" t="inlineStr">
        <is>
          <t>rostral thalamic peduncle</t>
        </is>
      </c>
      <c r="D186" t="inlineStr">
        <is>
          <t>&lt;http://purl.obolibrary.org/obo/HBA_265505274&gt;</t>
        </is>
      </c>
    </row>
    <row r="187">
      <c r="A187">
        <f>HYPERLINK("https://www.ebi.ac.uk/ols/ontologies/uberon/terms?iri=http://purl.obolibrary.org/obo/UBERON_0034746","anterior thalamic radiation")</f>
        <v/>
      </c>
      <c r="B187" t="inlineStr">
        <is>
          <t>&lt;http://purl.obolibrary.org/obo/UBERON_0034746&gt;</t>
        </is>
      </c>
      <c r="C187" t="inlineStr">
        <is>
          <t>anterior thalamic radiation</t>
        </is>
      </c>
      <c r="D187" t="inlineStr">
        <is>
          <t>&lt;http://purl.obolibrary.org/obo/DHBA_12043&gt;</t>
        </is>
      </c>
    </row>
    <row r="188">
      <c r="A188">
        <f>HYPERLINK("https://www.ebi.ac.uk/ols/ontologies/uberon/terms?iri=http://purl.obolibrary.org/obo/UBERON_0002773","anterior transverse temporal gyrus")</f>
        <v/>
      </c>
      <c r="B188" t="inlineStr">
        <is>
          <t>&lt;http://purl.obolibrary.org/obo/UBERON_0002773&gt;</t>
        </is>
      </c>
      <c r="C188" t="inlineStr">
        <is>
          <t>Heschl's gyrus</t>
        </is>
      </c>
      <c r="D188" t="inlineStr">
        <is>
          <t>&lt;http://purl.obolibrary.org/obo/HBA_4165&gt;</t>
        </is>
      </c>
    </row>
    <row r="189">
      <c r="A189">
        <f>HYPERLINK("https://www.ebi.ac.uk/ols/ontologies/uberon/terms?iri=http://purl.obolibrary.org/obo/UBERON_0014521","anterodorsal nucleus of medial geniculate body")</f>
        <v/>
      </c>
      <c r="B189" t="inlineStr">
        <is>
          <t>&lt;http://purl.obolibrary.org/obo/UBERON_0014521&gt;</t>
        </is>
      </c>
      <c r="C189" t="inlineStr">
        <is>
          <t>anterodorsal nucleus of medial geniculate complex, left</t>
        </is>
      </c>
      <c r="D189" t="inlineStr">
        <is>
          <t>&lt;http://purl.obolibrary.org/obo/HBA_4446&gt;</t>
        </is>
      </c>
    </row>
    <row r="190">
      <c r="A190">
        <f>HYPERLINK("https://www.ebi.ac.uk/ols/ontologies/uberon/terms?iri=http://purl.obolibrary.org/obo/UBERON_0002679","anterodorsal nucleus of thalamus")</f>
        <v/>
      </c>
      <c r="B190" t="inlineStr">
        <is>
          <t>&lt;http://purl.obolibrary.org/obo/UBERON_0002679&gt;</t>
        </is>
      </c>
      <c r="C190" t="inlineStr">
        <is>
          <t>anterodorsal nucleus of thalamus</t>
        </is>
      </c>
      <c r="D190" t="inlineStr">
        <is>
          <t>&lt;http://purl.obolibrary.org/obo/DHBA_10393&gt;</t>
        </is>
      </c>
    </row>
    <row r="191">
      <c r="A191">
        <f>HYPERLINK("https://www.ebi.ac.uk/ols/ontologies/uberon/terms?iri=http://purl.obolibrary.org/obo/UBERON_0002679","anterodorsal nucleus of thalamus")</f>
        <v/>
      </c>
      <c r="B191" t="inlineStr">
        <is>
          <t>&lt;http://purl.obolibrary.org/obo/UBERON_0002679&gt;</t>
        </is>
      </c>
      <c r="C191" t="inlineStr">
        <is>
          <t>anterodorsal nucleus</t>
        </is>
      </c>
      <c r="D191" t="inlineStr">
        <is>
          <t>&lt;http://purl.obolibrary.org/obo/DMBA_16420&gt;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 of the thalamus, left</t>
        </is>
      </c>
      <c r="D192" t="inlineStr">
        <is>
          <t>&lt;http://purl.obolibrary.org/obo/HBA_4398&gt;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</t>
        </is>
      </c>
      <c r="D193" t="inlineStr">
        <is>
          <t>&lt;http://purl.obolibrary.org/obo/MBA_64&gt;</t>
        </is>
      </c>
    </row>
    <row r="194">
      <c r="A194">
        <f>HYPERLINK("https://www.ebi.ac.uk/ols/ontologies/uberon/terms?iri=http://purl.obolibrary.org/obo/UBERON_0035894","anterolateral visual area")</f>
        <v/>
      </c>
      <c r="B194" t="inlineStr">
        <is>
          <t>&lt;http://purl.obolibrary.org/obo/UBERON_0035894&gt;</t>
        </is>
      </c>
      <c r="C194" t="inlineStr">
        <is>
          <t>Anterolateral visual area</t>
        </is>
      </c>
      <c r="D194" t="inlineStr">
        <is>
          <t>&lt;http://purl.obolibrary.org/obo/MBA_402&gt;</t>
        </is>
      </c>
    </row>
    <row r="195">
      <c r="A195">
        <f>HYPERLINK("https://www.ebi.ac.uk/ols/ontologies/uberon/terms?iri=http://purl.obolibrary.org/obo/UBERON_0035908","anterolateral visual area, layer 5")</f>
        <v/>
      </c>
      <c r="B195" t="inlineStr">
        <is>
          <t>&lt;http://purl.obolibrary.org/obo/UBERON_0035908&gt;</t>
        </is>
      </c>
      <c r="C195" t="inlineStr">
        <is>
          <t>Anterolateral visual area, layer 5</t>
        </is>
      </c>
      <c r="D195" t="inlineStr">
        <is>
          <t>&lt;http://purl.obolibrary.org/obo/MBA_233&gt;</t>
        </is>
      </c>
    </row>
    <row r="196">
      <c r="A196">
        <f>HYPERLINK("https://www.ebi.ac.uk/ols/ontologies/uberon/terms?iri=http://purl.obolibrary.org/obo/UBERON_0002681","anteromedial nucleus of thalamus")</f>
        <v/>
      </c>
      <c r="B196" t="inlineStr">
        <is>
          <t>&lt;http://purl.obolibrary.org/obo/UBERON_0002681&gt;</t>
        </is>
      </c>
      <c r="C196" t="inlineStr">
        <is>
          <t>anteromedial nucleus of thalamus</t>
        </is>
      </c>
      <c r="D196" t="inlineStr">
        <is>
          <t>&lt;http://purl.obolibrary.org/obo/DHBA_10394&gt;</t>
        </is>
      </c>
    </row>
    <row r="197">
      <c r="A197">
        <f>HYPERLINK("https://www.ebi.ac.uk/ols/ontologies/uberon/terms?iri=http://purl.obolibrary.org/obo/UBERON_0002681","anteromedial nucleus of thalamus")</f>
        <v/>
      </c>
      <c r="B197" t="inlineStr">
        <is>
          <t>&lt;http://purl.obolibrary.org/obo/UBERON_0002681&gt;</t>
        </is>
      </c>
      <c r="C197" t="inlineStr">
        <is>
          <t>anteromedial nucleus</t>
        </is>
      </c>
      <c r="D197" t="inlineStr">
        <is>
          <t>&lt;http://purl.obolibrary.org/obo/DMBA_16422&gt;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 of the thalamus, left</t>
        </is>
      </c>
      <c r="D198" t="inlineStr">
        <is>
          <t>&lt;http://purl.obolibrary.org/obo/HBA_4396&gt;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</t>
        </is>
      </c>
      <c r="D199" t="inlineStr">
        <is>
          <t>&lt;http://purl.obolibrary.org/obo/MBA_127&gt;</t>
        </is>
      </c>
    </row>
    <row r="200">
      <c r="A200">
        <f>HYPERLINK("https://www.ebi.ac.uk/ols/ontologies/uberon/terms?iri=http://purl.obolibrary.org/obo/UBERON_0035893","anteromedial visual area")</f>
        <v/>
      </c>
      <c r="B200" t="inlineStr">
        <is>
          <t>&lt;http://purl.obolibrary.org/obo/UBERON_0035893&gt;</t>
        </is>
      </c>
      <c r="C200" t="inlineStr">
        <is>
          <t>Anteromedial visual area</t>
        </is>
      </c>
      <c r="D200" t="inlineStr">
        <is>
          <t>&lt;http://purl.obolibrary.org/obo/MBA_394&gt;</t>
        </is>
      </c>
    </row>
    <row r="201">
      <c r="A201">
        <f>HYPERLINK("https://www.ebi.ac.uk/ols/ontologies/uberon/terms?iri=http://purl.obolibrary.org/obo/UBERON_0035913","anteromedial visual area, layer 5")</f>
        <v/>
      </c>
      <c r="B201" t="inlineStr">
        <is>
          <t>&lt;http://purl.obolibrary.org/obo/UBERON_0035913&gt;</t>
        </is>
      </c>
      <c r="C201" t="inlineStr">
        <is>
          <t>Anteromedial visual area, layer 5</t>
        </is>
      </c>
      <c r="D201" t="inlineStr">
        <is>
          <t>&lt;http://purl.obolibrary.org/obo/MBA_433&gt;</t>
        </is>
      </c>
    </row>
    <row r="202">
      <c r="A202">
        <f>HYPERLINK("https://www.ebi.ac.uk/ols/ontologies/uberon/terms?iri=http://purl.obolibrary.org/obo/UBERON_0002830","anteroventral cochlear nucleus")</f>
        <v/>
      </c>
      <c r="B202" t="inlineStr">
        <is>
          <t>&lt;http://purl.obolibrary.org/obo/UBERON_0002830&gt;</t>
        </is>
      </c>
      <c r="C202" t="inlineStr">
        <is>
          <t>ventral cochlear nucleus, rostral part</t>
        </is>
      </c>
      <c r="D202" t="inlineStr">
        <is>
          <t>&lt;http://purl.obolibrary.org/obo/DHBA_12440&gt;</t>
        </is>
      </c>
    </row>
    <row r="203">
      <c r="A203">
        <f>HYPERLINK("https://www.ebi.ac.uk/ols/ontologies/uberon/terms?iri=http://purl.obolibrary.org/obo/UBERON_0002830","anteroventral cochlear nucleus")</f>
        <v/>
      </c>
      <c r="B203" t="inlineStr">
        <is>
          <t>&lt;http://purl.obolibrary.org/obo/UBERON_0002830&gt;</t>
        </is>
      </c>
      <c r="C203" t="inlineStr">
        <is>
          <t>anteroventral cochlear nucleus, left</t>
        </is>
      </c>
      <c r="D203" t="inlineStr">
        <is>
          <t>&lt;http://purl.obolibrary.org/obo/HBA_9532&gt;</t>
        </is>
      </c>
    </row>
    <row r="204">
      <c r="A204">
        <f>HYPERLINK("https://www.ebi.ac.uk/ols/ontologies/uberon/terms?iri=http://purl.obolibrary.org/obo/UBERON_0002685","anteroventral nucleus of thalamus")</f>
        <v/>
      </c>
      <c r="B204" t="inlineStr">
        <is>
          <t>&lt;http://purl.obolibrary.org/obo/UBERON_0002685&gt;</t>
        </is>
      </c>
      <c r="C204" t="inlineStr">
        <is>
          <t>anteroventral nucleus of thalamus</t>
        </is>
      </c>
      <c r="D204" t="inlineStr">
        <is>
          <t>&lt;http://purl.obolibrary.org/obo/DHBA_10395&gt;</t>
        </is>
      </c>
    </row>
    <row r="205">
      <c r="A205">
        <f>HYPERLINK("https://www.ebi.ac.uk/ols/ontologies/uberon/terms?iri=http://purl.obolibrary.org/obo/UBERON_0002685","anteroventral nucleus of thalamus")</f>
        <v/>
      </c>
      <c r="B205" t="inlineStr">
        <is>
          <t>&lt;http://purl.obolibrary.org/obo/UBERON_0002685&gt;</t>
        </is>
      </c>
      <c r="C205" t="inlineStr">
        <is>
          <t>anteroventral nucleus</t>
        </is>
      </c>
      <c r="D205" t="inlineStr">
        <is>
          <t>&lt;http://purl.obolibrary.org/obo/DMBA_16421&gt;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the thalamus, left</t>
        </is>
      </c>
      <c r="D206" t="inlineStr">
        <is>
          <t>&lt;http://purl.obolibrary.org/obo/HBA_4397&gt;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 of thalamus</t>
        </is>
      </c>
      <c r="D207" t="inlineStr">
        <is>
          <t>&lt;http://purl.obolibrary.org/obo/MBA_255&gt;</t>
        </is>
      </c>
    </row>
    <row r="208">
      <c r="A208">
        <f>HYPERLINK("https://www.ebi.ac.uk/ols/ontologies/uberon/terms?iri=http://purl.obolibrary.org/obo/UBERON_0002690","anteroventral periventricular nucleus")</f>
        <v/>
      </c>
      <c r="B208" t="inlineStr">
        <is>
          <t>&lt;http://purl.obolibrary.org/obo/UBERON_0002690&gt;</t>
        </is>
      </c>
      <c r="C208" t="inlineStr">
        <is>
          <t>anteroventral periventricular nucleus</t>
        </is>
      </c>
      <c r="D208" t="inlineStr">
        <is>
          <t>&lt;http://purl.obolibrary.org/obo/DHBA_13061&gt;</t>
        </is>
      </c>
    </row>
    <row r="209">
      <c r="A209">
        <f>HYPERLINK("https://www.ebi.ac.uk/ols/ontologies/uberon/terms?iri=http://purl.obolibrary.org/obo/UBERON_0002690","anteroventral periventricular nucleus")</f>
        <v/>
      </c>
      <c r="B209" t="inlineStr">
        <is>
          <t>&lt;http://purl.obolibrary.org/obo/UBERON_0002690&gt;</t>
        </is>
      </c>
      <c r="C209" t="inlineStr">
        <is>
          <t>anteroventral periventricular nucleus, left</t>
        </is>
      </c>
      <c r="D209" t="inlineStr">
        <is>
          <t>&lt;http://purl.obolibrary.org/obo/HBA_4550&gt;</t>
        </is>
      </c>
    </row>
    <row r="210">
      <c r="A210">
        <f>HYPERLINK("https://www.ebi.ac.uk/ols/ontologies/uberon/terms?iri=http://purl.obolibrary.org/obo/UBERON_0002690","anteroventral periventricular nucleus")</f>
        <v/>
      </c>
      <c r="B210" t="inlineStr">
        <is>
          <t>&lt;http://purl.obolibrary.org/obo/UBERON_0002690&gt;</t>
        </is>
      </c>
      <c r="C210" t="inlineStr">
        <is>
          <t>Anteroventral periventricular nucleus</t>
        </is>
      </c>
      <c r="D210" t="inlineStr">
        <is>
          <t>&lt;http://purl.obolibrary.org/obo/MBA_272&gt;</t>
        </is>
      </c>
    </row>
    <row r="211">
      <c r="A211">
        <f>HYPERLINK("https://www.ebi.ac.uk/ols/ontologies/uberon/terms?iri=http://purl.obolibrary.org/obo/UBERON_0035974","anteroventral preoptic nucleus")</f>
        <v/>
      </c>
      <c r="B211" t="inlineStr">
        <is>
          <t>&lt;http://purl.obolibrary.org/obo/UBERON_0035974&gt;</t>
        </is>
      </c>
      <c r="C211" t="inlineStr">
        <is>
          <t>Anteroventral preoptic nucleus</t>
        </is>
      </c>
      <c r="D211" t="inlineStr">
        <is>
          <t>&lt;http://purl.obolibrary.org/obo/MBA_263&gt;</t>
        </is>
      </c>
    </row>
    <row r="212">
      <c r="A212">
        <f>HYPERLINK("https://www.ebi.ac.uk/ols/ontologies/uberon/terms?iri=http://purl.obolibrary.org/obo/UBERON_0002961","archicortex")</f>
        <v/>
      </c>
      <c r="B212" t="inlineStr">
        <is>
          <t>&lt;http://purl.obolibrary.org/obo/UBERON_0002961&gt;</t>
        </is>
      </c>
      <c r="C212" t="inlineStr">
        <is>
          <t>archicortex</t>
        </is>
      </c>
      <c r="D212" t="inlineStr">
        <is>
          <t>&lt;http://purl.obolibrary.org/obo/DHBA_10293&gt;</t>
        </is>
      </c>
    </row>
    <row r="213">
      <c r="A213">
        <f>HYPERLINK("https://www.ebi.ac.uk/ols/ontologies/uberon/terms?iri=http://purl.obolibrary.org/obo/UBERON_0035937","arcuate fasciculus")</f>
        <v/>
      </c>
      <c r="B213" t="inlineStr">
        <is>
          <t>&lt;http://purl.obolibrary.org/obo/UBERON_0035937&gt;</t>
        </is>
      </c>
      <c r="C213" t="inlineStr">
        <is>
          <t>arcuate fasciculus</t>
        </is>
      </c>
      <c r="D213" t="inlineStr">
        <is>
          <t>&lt;http://purl.obolibrary.org/obo/DHBA_10569&gt;</t>
        </is>
      </c>
    </row>
    <row r="214">
      <c r="A214">
        <f>HYPERLINK("https://www.ebi.ac.uk/ols/ontologies/uberon/terms?iri=http://purl.obolibrary.org/obo/UBERON_0035937","arcuate fasciculus")</f>
        <v/>
      </c>
      <c r="B214" t="inlineStr">
        <is>
          <t>&lt;http://purl.obolibrary.org/obo/UBERON_0035937&gt;</t>
        </is>
      </c>
      <c r="C214" t="inlineStr">
        <is>
          <t>arcuate fasciculus</t>
        </is>
      </c>
      <c r="D214" t="inlineStr">
        <is>
          <t>&lt;http://purl.obolibrary.org/obo/HBA_9231&gt;</t>
        </is>
      </c>
    </row>
    <row r="215">
      <c r="A215">
        <f>HYPERLINK("https://www.ebi.ac.uk/ols/ontologies/uberon/terms?iri=http://purl.obolibrary.org/obo/UBERON_0001932","arcuate nucleus of hypothalamus")</f>
        <v/>
      </c>
      <c r="B215" t="inlineStr">
        <is>
          <t>&lt;http://purl.obolibrary.org/obo/UBERON_0001932&gt;</t>
        </is>
      </c>
      <c r="C215" t="inlineStr">
        <is>
          <t>arcuate nucleus of hypothalamus</t>
        </is>
      </c>
      <c r="D215" t="inlineStr">
        <is>
          <t>&lt;http://purl.obolibrary.org/obo/DHBA_10492&gt;</t>
        </is>
      </c>
    </row>
    <row r="216">
      <c r="A216">
        <f>HYPERLINK("https://www.ebi.ac.uk/ols/ontologies/uberon/terms?iri=http://purl.obolibrary.org/obo/UBERON_0001932","arcuate nucleus of hypothalamus")</f>
        <v/>
      </c>
      <c r="B216" t="inlineStr">
        <is>
          <t>&lt;http://purl.obolibrary.org/obo/UBERON_0001932&gt;</t>
        </is>
      </c>
      <c r="C216" t="inlineStr">
        <is>
          <t>arcuate nucleus of the hypothalamus</t>
        </is>
      </c>
      <c r="D216" t="inlineStr">
        <is>
          <t>&lt;http://purl.obolibrary.org/obo/HBA_12913&gt;</t>
        </is>
      </c>
    </row>
    <row r="217">
      <c r="A217">
        <f>HYPERLINK("https://www.ebi.ac.uk/ols/ontologies/uberon/terms?iri=http://purl.obolibrary.org/obo/UBERON_0001932","arcuate nucleus of hypothalamus")</f>
        <v/>
      </c>
      <c r="B217" t="inlineStr">
        <is>
          <t>&lt;http://purl.obolibrary.org/obo/UBERON_0001932&gt;</t>
        </is>
      </c>
      <c r="C217" t="inlineStr">
        <is>
          <t>Arcuate hypothalamic nucleus</t>
        </is>
      </c>
      <c r="D217" t="inlineStr">
        <is>
          <t>&lt;http://purl.obolibrary.org/obo/MBA_223&gt;</t>
        </is>
      </c>
    </row>
    <row r="218">
      <c r="A218">
        <f>HYPERLINK("https://www.ebi.ac.uk/ols/ontologies/uberon/terms?iri=http://purl.obolibrary.org/obo/UBERON_0002865","arcuate nucleus of medulla")</f>
        <v/>
      </c>
      <c r="B218" t="inlineStr">
        <is>
          <t>&lt;http://purl.obolibrary.org/obo/UBERON_0002865&gt;</t>
        </is>
      </c>
      <c r="C218" t="inlineStr">
        <is>
          <t>arcuate nucleus of medulla oblongata</t>
        </is>
      </c>
      <c r="D218" t="inlineStr">
        <is>
          <t>&lt;http://purl.obolibrary.org/obo/DHBA_12536&gt;</t>
        </is>
      </c>
    </row>
    <row r="219">
      <c r="A219">
        <f>HYPERLINK("https://www.ebi.ac.uk/ols/ontologies/uberon/terms?iri=http://purl.obolibrary.org/obo/UBERON_0002865","arcuate nucleus of medulla")</f>
        <v/>
      </c>
      <c r="B219" t="inlineStr">
        <is>
          <t>&lt;http://purl.obolibrary.org/obo/UBERON_0002865&gt;</t>
        </is>
      </c>
      <c r="C219" t="inlineStr">
        <is>
          <t>arcuate nucleus of medulla</t>
        </is>
      </c>
      <c r="D219" t="inlineStr">
        <is>
          <t>&lt;http://purl.obolibrary.org/obo/HBA_9519&gt;</t>
        </is>
      </c>
    </row>
    <row r="220">
      <c r="A220">
        <f>HYPERLINK("https://www.ebi.ac.uk/ols/ontologies/uberon/terms?iri=http://purl.obolibrary.org/obo/UBERON_0002687","area X of ventral lateral nucleus")</f>
        <v/>
      </c>
      <c r="B220" t="inlineStr">
        <is>
          <t>&lt;http://purl.obolibrary.org/obo/UBERON_0002687&gt;</t>
        </is>
      </c>
      <c r="C220" t="inlineStr">
        <is>
          <t>nucleus X (preaccessory cuneate nucleus)</t>
        </is>
      </c>
      <c r="D220" t="inlineStr">
        <is>
          <t>&lt;http://purl.obolibrary.org/obo/DHBA_12653&gt;</t>
        </is>
      </c>
    </row>
    <row r="221">
      <c r="A221">
        <f>HYPERLINK("https://www.ebi.ac.uk/ols/ontologies/uberon/terms?iri=http://purl.obolibrary.org/obo/UBERON_0002162","area postrema")</f>
        <v/>
      </c>
      <c r="B221" t="inlineStr">
        <is>
          <t>&lt;http://purl.obolibrary.org/obo/UBERON_0002162&gt;</t>
        </is>
      </c>
      <c r="C221" t="inlineStr">
        <is>
          <t>area postrema</t>
        </is>
      </c>
      <c r="D221" t="inlineStr">
        <is>
          <t>&lt;http://purl.obolibrary.org/obo/DHBA_12807&gt;</t>
        </is>
      </c>
    </row>
    <row r="222">
      <c r="A222">
        <f>HYPERLINK("https://www.ebi.ac.uk/ols/ontologies/uberon/terms?iri=http://purl.obolibrary.org/obo/UBERON_0002162","area postrema")</f>
        <v/>
      </c>
      <c r="B222" t="inlineStr">
        <is>
          <t>&lt;http://purl.obolibrary.org/obo/UBERON_0002162&gt;</t>
        </is>
      </c>
      <c r="C222" t="inlineStr">
        <is>
          <t>area postrema</t>
        </is>
      </c>
      <c r="D222" t="inlineStr">
        <is>
          <t>&lt;http://purl.obolibrary.org/obo/HBA_9522&gt;</t>
        </is>
      </c>
    </row>
    <row r="223">
      <c r="A223">
        <f>HYPERLINK("https://www.ebi.ac.uk/ols/ontologies/uberon/terms?iri=http://purl.obolibrary.org/obo/UBERON_0002162","area postrema")</f>
        <v/>
      </c>
      <c r="B223" t="inlineStr">
        <is>
          <t>&lt;http://purl.obolibrary.org/obo/UBERON_0002162&gt;</t>
        </is>
      </c>
      <c r="C223" t="inlineStr">
        <is>
          <t>Area postrema</t>
        </is>
      </c>
      <c r="D223" t="inlineStr">
        <is>
          <t>&lt;http://purl.obolibrary.org/obo/MBA_207&gt;</t>
        </is>
      </c>
    </row>
    <row r="224">
      <c r="A224">
        <f>HYPERLINK("https://www.ebi.ac.uk/ols/ontologies/uberon/terms?iri=http://purl.obolibrary.org/obo/UBERON_0001393","auditory cortex")</f>
        <v/>
      </c>
      <c r="B224" t="inlineStr">
        <is>
          <t>&lt;http://purl.obolibrary.org/obo/UBERON_0001393&gt;</t>
        </is>
      </c>
      <c r="C224" t="inlineStr">
        <is>
          <t>Auditory areas</t>
        </is>
      </c>
      <c r="D224" t="inlineStr">
        <is>
          <t>&lt;http://purl.obolibrary.org/obo/MBA_247&gt;</t>
        </is>
      </c>
    </row>
    <row r="225">
      <c r="A225">
        <f>HYPERLINK("https://www.ebi.ac.uk/ols/ontologies/uberon/terms?iri=http://purl.obolibrary.org/obo/UBERON_0022262","auditory radiation")</f>
        <v/>
      </c>
      <c r="B225" t="inlineStr">
        <is>
          <t>&lt;http://purl.obolibrary.org/obo/UBERON_0022262&gt;</t>
        </is>
      </c>
      <c r="C225" t="inlineStr">
        <is>
          <t>acoustic radiation</t>
        </is>
      </c>
      <c r="D225" t="inlineStr">
        <is>
          <t>&lt;http://purl.obolibrary.org/obo/DHBA_266441583&gt;</t>
        </is>
      </c>
    </row>
    <row r="226">
      <c r="A226">
        <f>HYPERLINK("https://www.ebi.ac.uk/ols/ontologies/uberon/terms?iri=http://purl.obolibrary.org/obo/UBERON_0022262","auditory radiation")</f>
        <v/>
      </c>
      <c r="B226" t="inlineStr">
        <is>
          <t>&lt;http://purl.obolibrary.org/obo/UBERON_0022262&gt;</t>
        </is>
      </c>
      <c r="C226" t="inlineStr">
        <is>
          <t>acoustic radiation</t>
        </is>
      </c>
      <c r="D226" t="inlineStr">
        <is>
          <t>&lt;http://purl.obolibrary.org/obo/HBA_265504974&gt;</t>
        </is>
      </c>
    </row>
    <row r="227">
      <c r="A227">
        <f>HYPERLINK("https://www.ebi.ac.uk/ols/ontologies/uberon/terms?iri=http://purl.obolibrary.org/obo/UBERON_0010415","barrel cortex")</f>
        <v/>
      </c>
      <c r="B227" t="inlineStr">
        <is>
          <t>&lt;http://purl.obolibrary.org/obo/UBERON_0010415&gt;</t>
        </is>
      </c>
      <c r="C227" t="inlineStr">
        <is>
          <t>Primary somatosensory area, barrel field</t>
        </is>
      </c>
      <c r="D227" t="inlineStr">
        <is>
          <t>&lt;http://purl.obolibrary.org/obo/MBA_329&gt;</t>
        </is>
      </c>
    </row>
    <row r="228">
      <c r="A228">
        <f>HYPERLINK("https://www.ebi.ac.uk/ols/ontologies/uberon/terms?iri=http://purl.obolibrary.org/obo/UBERON_0002887","basal amygdaloid nucleus")</f>
        <v/>
      </c>
      <c r="B228" t="inlineStr">
        <is>
          <t>&lt;http://purl.obolibrary.org/obo/UBERON_0002887&gt;</t>
        </is>
      </c>
      <c r="C228" t="inlineStr">
        <is>
          <t>basolateral nucleus</t>
        </is>
      </c>
      <c r="D228" t="inlineStr">
        <is>
          <t>&lt;http://purl.obolibrary.org/obo/HBA_4341&gt;</t>
        </is>
      </c>
    </row>
    <row r="229">
      <c r="A229">
        <f>HYPERLINK("https://www.ebi.ac.uk/ols/ontologies/uberon/terms?iri=http://purl.obolibrary.org/obo/UBERON_0002887","basal amygdaloid nucleus")</f>
        <v/>
      </c>
      <c r="B229" t="inlineStr">
        <is>
          <t>&lt;http://purl.obolibrary.org/obo/UBERON_0002887&gt;</t>
        </is>
      </c>
      <c r="C229" t="inlineStr">
        <is>
          <t>Basolateral amygdalar nucleus</t>
        </is>
      </c>
      <c r="D229" t="inlineStr">
        <is>
          <t>&lt;http://purl.obolibrary.org/obo/MBA_295&gt;</t>
        </is>
      </c>
    </row>
    <row r="230">
      <c r="A230">
        <f>HYPERLINK("https://www.ebi.ac.uk/ols/ontologies/uberon/terms?iri=http://purl.obolibrary.org/obo/UBERON_0002743","basal forebrain")</f>
        <v/>
      </c>
      <c r="B230" t="inlineStr">
        <is>
          <t>&lt;http://purl.obolibrary.org/obo/UBERON_0002743&gt;</t>
        </is>
      </c>
      <c r="C230" t="inlineStr">
        <is>
          <t>basal forebrain</t>
        </is>
      </c>
      <c r="D230" t="inlineStr">
        <is>
          <t>&lt;http://purl.obolibrary.org/obo/DHBA_10349&gt;</t>
        </is>
      </c>
    </row>
    <row r="231">
      <c r="A231">
        <f>HYPERLINK("https://www.ebi.ac.uk/ols/ontologies/uberon/terms?iri=http://purl.obolibrary.org/obo/UBERON_0002743","basal forebrain")</f>
        <v/>
      </c>
      <c r="B231" t="inlineStr">
        <is>
          <t>&lt;http://purl.obolibrary.org/obo/UBERON_0002743&gt;</t>
        </is>
      </c>
      <c r="C231" t="inlineStr">
        <is>
          <t>basal forebrain</t>
        </is>
      </c>
      <c r="D231" t="inlineStr">
        <is>
          <t>&lt;http://purl.obolibrary.org/obo/HBA_4300&gt;</t>
        </is>
      </c>
    </row>
    <row r="232">
      <c r="A232">
        <f>HYPERLINK("https://www.ebi.ac.uk/ols/ontologies/uberon/terms?iri=http://purl.obolibrary.org/obo/UBERON_0002743","basal forebrain")</f>
        <v/>
      </c>
      <c r="B232" t="inlineStr">
        <is>
          <t>&lt;http://purl.obolibrary.org/obo/UBERON_0002743&gt;</t>
        </is>
      </c>
      <c r="C232" t="inlineStr">
        <is>
          <t>basal forebrain</t>
        </is>
      </c>
      <c r="D232" t="inlineStr">
        <is>
          <t>&lt;http://purl.obolibrary.org/obo/PBA_128012976&gt;</t>
        </is>
      </c>
    </row>
    <row r="233">
      <c r="A233">
        <f>HYPERLINK("https://www.ebi.ac.uk/ols/ontologies/uberon/terms?iri=http://purl.obolibrary.org/obo/UBERON_0002420","basal ganglion")</f>
        <v/>
      </c>
      <c r="B233" t="inlineStr">
        <is>
          <t>&lt;http://purl.obolibrary.org/obo/UBERON_0002420&gt;</t>
        </is>
      </c>
      <c r="C233" t="inlineStr">
        <is>
          <t>basal nuclei (basal ganglia)</t>
        </is>
      </c>
      <c r="D233" t="inlineStr">
        <is>
          <t>&lt;http://purl.obolibrary.org/obo/DHBA_10332&gt;</t>
        </is>
      </c>
    </row>
    <row r="234">
      <c r="A234">
        <f>HYPERLINK("https://www.ebi.ac.uk/ols/ontologies/uberon/terms?iri=http://purl.obolibrary.org/obo/UBERON_0010010","basal nucleus of telencephalon")</f>
        <v/>
      </c>
      <c r="B234" t="inlineStr">
        <is>
          <t>&lt;http://purl.obolibrary.org/obo/UBERON_0010010&gt;</t>
        </is>
      </c>
      <c r="C234" t="inlineStr">
        <is>
          <t>basal nucleus of Meynert</t>
        </is>
      </c>
      <c r="D234" t="inlineStr">
        <is>
          <t>&lt;http://purl.obolibrary.org/obo/DHBA_10353&gt;</t>
        </is>
      </c>
    </row>
    <row r="235">
      <c r="A235">
        <f>HYPERLINK("https://www.ebi.ac.uk/ols/ontologies/uberon/terms?iri=http://purl.obolibrary.org/obo/UBERON_0010010","basal nucleus of telencephalon")</f>
        <v/>
      </c>
      <c r="B235" t="inlineStr">
        <is>
          <t>&lt;http://purl.obolibrary.org/obo/UBERON_0010010&gt;</t>
        </is>
      </c>
      <c r="C235" t="inlineStr">
        <is>
          <t>basal nucleus of meynert, left</t>
        </is>
      </c>
      <c r="D235" t="inlineStr">
        <is>
          <t>&lt;http://purl.obolibrary.org/obo/HBA_4308&gt;</t>
        </is>
      </c>
    </row>
    <row r="236">
      <c r="A236">
        <f>HYPERLINK("https://www.ebi.ac.uk/ols/ontologies/uberon/terms?iri=http://purl.obolibrary.org/obo/UBERON_0010010","basal nucleus of telencephalon")</f>
        <v/>
      </c>
      <c r="B236" t="inlineStr">
        <is>
          <t>&lt;http://purl.obolibrary.org/obo/UBERON_0010010&gt;</t>
        </is>
      </c>
      <c r="C236" t="inlineStr">
        <is>
          <t>basal nucleus of Meynert</t>
        </is>
      </c>
      <c r="D236" t="inlineStr">
        <is>
          <t>&lt;http://purl.obolibrary.org/obo/PBA_10141&gt;</t>
        </is>
      </c>
    </row>
    <row r="237">
      <c r="A237">
        <f>HYPERLINK("https://www.ebi.ac.uk/ols/ontologies/uberon/terms?iri=http://purl.obolibrary.org/obo/UBERON_0002567","basal part of pons")</f>
        <v/>
      </c>
      <c r="B237" t="inlineStr">
        <is>
          <t>&lt;http://purl.obolibrary.org/obo/UBERON_0002567&gt;</t>
        </is>
      </c>
      <c r="C237" t="inlineStr">
        <is>
          <t>basilar part of pons</t>
        </is>
      </c>
      <c r="D237" t="inlineStr">
        <is>
          <t>&lt;http://purl.obolibrary.org/obo/DHBA_12405&gt;</t>
        </is>
      </c>
    </row>
    <row r="238">
      <c r="A238">
        <f>HYPERLINK("https://www.ebi.ac.uk/ols/ontologies/uberon/terms?iri=http://purl.obolibrary.org/obo/UBERON_0002567","basal part of pons")</f>
        <v/>
      </c>
      <c r="B238" t="inlineStr">
        <is>
          <t>&lt;http://purl.obolibrary.org/obo/UBERON_0002567&gt;</t>
        </is>
      </c>
      <c r="C238" t="inlineStr">
        <is>
          <t>basal part of pons</t>
        </is>
      </c>
      <c r="D238" t="inlineStr">
        <is>
          <t>&lt;http://purl.obolibrary.org/obo/HBA_9132&gt;</t>
        </is>
      </c>
    </row>
    <row r="239">
      <c r="A239">
        <f>HYPERLINK("https://www.ebi.ac.uk/ols/ontologies/uberon/terms?iri=http://purl.obolibrary.org/obo/UBERON_0034993","basal ventral medial nucleus of thalamus")</f>
        <v/>
      </c>
      <c r="B239" t="inlineStr">
        <is>
          <t>&lt;http://purl.obolibrary.org/obo/UBERON_0034993&gt;</t>
        </is>
      </c>
      <c r="C239" t="inlineStr">
        <is>
          <t>basal ventral medial nucleus of the thalamus, left</t>
        </is>
      </c>
      <c r="D239" t="inlineStr">
        <is>
          <t>&lt;http://purl.obolibrary.org/obo/HBA_4427&gt;</t>
        </is>
      </c>
    </row>
    <row r="240">
      <c r="A240">
        <f>HYPERLINK("https://www.ebi.ac.uk/ols/ontologies/uberon/terms?iri=http://purl.obolibrary.org/obo/UBERON_0006107","basolateral amygdaloid nuclear complex")</f>
        <v/>
      </c>
      <c r="B240" t="inlineStr">
        <is>
          <t>&lt;http://purl.obolibrary.org/obo/UBERON_0006107&gt;</t>
        </is>
      </c>
      <c r="C240" t="inlineStr">
        <is>
          <t>basolateral nuclear group</t>
        </is>
      </c>
      <c r="D240" t="inlineStr">
        <is>
          <t>&lt;http://purl.obolibrary.org/obo/DHBA_10366&gt;</t>
        </is>
      </c>
    </row>
    <row r="241">
      <c r="A241">
        <f>HYPERLINK("https://www.ebi.ac.uk/ols/ontologies/uberon/terms?iri=http://purl.obolibrary.org/obo/UBERON_0006107","basolateral amygdaloid nuclear complex")</f>
        <v/>
      </c>
      <c r="B241" t="inlineStr">
        <is>
          <t>&lt;http://purl.obolibrary.org/obo/UBERON_0006107&gt;</t>
        </is>
      </c>
      <c r="C241" t="inlineStr">
        <is>
          <t>basolateral nuclear complex</t>
        </is>
      </c>
      <c r="D241" t="inlineStr">
        <is>
          <t>&lt;http://purl.obolibrary.org/obo/PBA_128012678&gt;</t>
        </is>
      </c>
    </row>
    <row r="242">
      <c r="A242">
        <f>HYPERLINK("https://www.ebi.ac.uk/ols/ontologies/uberon/terms?iri=http://purl.obolibrary.org/obo/UBERON_0001880","bed nucleus of stria terminalis")</f>
        <v/>
      </c>
      <c r="B242" t="inlineStr">
        <is>
          <t>&lt;http://purl.obolibrary.org/obo/UBERON_0001880&gt;</t>
        </is>
      </c>
      <c r="C242" t="inlineStr">
        <is>
          <t>bed nucleus of stria terminalis</t>
        </is>
      </c>
      <c r="D242" t="inlineStr">
        <is>
          <t>&lt;http://purl.obolibrary.org/obo/DHBA_10384&gt;</t>
        </is>
      </c>
    </row>
    <row r="243">
      <c r="A243">
        <f>HYPERLINK("https://www.ebi.ac.uk/ols/ontologies/uberon/terms?iri=http://purl.obolibrary.org/obo/UBERON_0001880","bed nucleus of stria terminalis")</f>
        <v/>
      </c>
      <c r="B243" t="inlineStr">
        <is>
          <t>&lt;http://purl.obolibrary.org/obo/UBERON_0001880&gt;</t>
        </is>
      </c>
      <c r="C243" t="inlineStr">
        <is>
          <t>bed  nucleus of stria terminalis, left</t>
        </is>
      </c>
      <c r="D243" t="inlineStr">
        <is>
          <t>&lt;http://purl.obolibrary.org/obo/HBA_4313&gt;</t>
        </is>
      </c>
    </row>
    <row r="244">
      <c r="A244">
        <f>HYPERLINK("https://www.ebi.ac.uk/ols/ontologies/uberon/terms?iri=http://purl.obolibrary.org/obo/UBERON_0001880","bed nucleus of stria terminalis")</f>
        <v/>
      </c>
      <c r="B244" t="inlineStr">
        <is>
          <t>&lt;http://purl.obolibrary.org/obo/UBERON_0001880&gt;</t>
        </is>
      </c>
      <c r="C244" t="inlineStr">
        <is>
          <t>Bed nuclei of the stria terminalis</t>
        </is>
      </c>
      <c r="D244" t="inlineStr">
        <is>
          <t>&lt;http://purl.obolibrary.org/obo/MBA_351&gt;</t>
        </is>
      </c>
    </row>
    <row r="245">
      <c r="A245">
        <f>HYPERLINK("https://www.ebi.ac.uk/ols/ontologies/uberon/terms?iri=http://purl.obolibrary.org/obo/UBERON_0035977","bed nucleus of the accessory olfactory tract")</f>
        <v/>
      </c>
      <c r="B245" t="inlineStr">
        <is>
          <t>&lt;http://purl.obolibrary.org/obo/UBERON_0035977&gt;</t>
        </is>
      </c>
      <c r="C245" t="inlineStr">
        <is>
          <t>Bed nucleus of the accessory olfactory tract</t>
        </is>
      </c>
      <c r="D245" t="inlineStr">
        <is>
          <t>&lt;http://purl.obolibrary.org/obo/MBA_292&gt;</t>
        </is>
      </c>
    </row>
    <row r="246">
      <c r="A246">
        <f>HYPERLINK("https://www.ebi.ac.uk/ols/ontologies/uberon/terms?iri=http://purl.obolibrary.org/obo/UBERON_0002630","body of caudate nucleus")</f>
        <v/>
      </c>
      <c r="B246" t="inlineStr">
        <is>
          <t>&lt;http://purl.obolibrary.org/obo/UBERON_0002630&gt;</t>
        </is>
      </c>
      <c r="C246" t="inlineStr">
        <is>
          <t>body of caudate</t>
        </is>
      </c>
      <c r="D246" t="inlineStr">
        <is>
          <t>&lt;http://purl.obolibrary.org/obo/DHBA_10336&gt;</t>
        </is>
      </c>
    </row>
    <row r="247">
      <c r="A247">
        <f>HYPERLINK("https://www.ebi.ac.uk/ols/ontologies/uberon/terms?iri=http://purl.obolibrary.org/obo/UBERON_0002630","body of caudate nucleus")</f>
        <v/>
      </c>
      <c r="B247" t="inlineStr">
        <is>
          <t>&lt;http://purl.obolibrary.org/obo/UBERON_0002630&gt;</t>
        </is>
      </c>
      <c r="C247" t="inlineStr">
        <is>
          <t>body of the caudate nucleus</t>
        </is>
      </c>
      <c r="D247" t="inlineStr">
        <is>
          <t>&lt;http://purl.obolibrary.org/obo/HBA_12899&gt;</t>
        </is>
      </c>
    </row>
    <row r="248">
      <c r="A248">
        <f>HYPERLINK("https://www.ebi.ac.uk/ols/ontologies/uberon/terms?iri=http://purl.obolibrary.org/obo/UBERON_0015510","body of corpus callosum")</f>
        <v/>
      </c>
      <c r="B248" t="inlineStr">
        <is>
          <t>&lt;http://purl.obolibrary.org/obo/UBERON_0015510&gt;</t>
        </is>
      </c>
      <c r="C248" t="inlineStr">
        <is>
          <t>body of corpus callosum</t>
        </is>
      </c>
      <c r="D248" t="inlineStr">
        <is>
          <t>&lt;http://purl.obolibrary.org/obo/DHBA_10564&gt;</t>
        </is>
      </c>
    </row>
    <row r="249">
      <c r="A249">
        <f>HYPERLINK("https://www.ebi.ac.uk/ols/ontologies/uberon/terms?iri=http://purl.obolibrary.org/obo/UBERON_0015510","body of corpus callosum")</f>
        <v/>
      </c>
      <c r="B249" t="inlineStr">
        <is>
          <t>&lt;http://purl.obolibrary.org/obo/UBERON_0015510&gt;</t>
        </is>
      </c>
      <c r="C249" t="inlineStr">
        <is>
          <t>body of the corpus callosum</t>
        </is>
      </c>
      <c r="D249" t="inlineStr">
        <is>
          <t>&lt;http://purl.obolibrary.org/obo/HBA_9224&gt;</t>
        </is>
      </c>
    </row>
    <row r="250">
      <c r="A250">
        <f>HYPERLINK("https://www.ebi.ac.uk/ols/ontologies/uberon/terms?iri=http://purl.obolibrary.org/obo/UBERON_0004680","body of fornix")</f>
        <v/>
      </c>
      <c r="B250" t="inlineStr">
        <is>
          <t>&lt;http://purl.obolibrary.org/obo/UBERON_0004680&gt;</t>
        </is>
      </c>
      <c r="C250" t="inlineStr">
        <is>
          <t>column of the fornix</t>
        </is>
      </c>
      <c r="D250" t="inlineStr">
        <is>
          <t>&lt;http://purl.obolibrary.org/obo/DHBA_10577&gt;</t>
        </is>
      </c>
    </row>
    <row r="251">
      <c r="A251">
        <f>HYPERLINK("https://www.ebi.ac.uk/ols/ontologies/uberon/terms?iri=http://purl.obolibrary.org/obo/UBERON_0004680","body of fornix")</f>
        <v/>
      </c>
      <c r="B251" t="inlineStr">
        <is>
          <t>&lt;http://purl.obolibrary.org/obo/UBERON_0004680&gt;</t>
        </is>
      </c>
      <c r="C251" t="inlineStr">
        <is>
          <t>body of the fornix</t>
        </is>
      </c>
      <c r="D251" t="inlineStr">
        <is>
          <t>&lt;http://purl.obolibrary.org/obo/DHBA_10578&gt;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body of the fornix, left</t>
        </is>
      </c>
      <c r="D252" t="inlineStr">
        <is>
          <t>&lt;http://purl.obolibrary.org/obo/HBA_9252&gt;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columns of the fornix</t>
        </is>
      </c>
      <c r="D253" t="inlineStr">
        <is>
          <t>&lt;http://purl.obolibrary.org/obo/MBA_436&gt;</t>
        </is>
      </c>
    </row>
    <row r="254">
      <c r="A254">
        <f>HYPERLINK("https://www.ebi.ac.uk/ols/ontologies/uberon/terms?iri=http://purl.obolibrary.org/obo/UBERON_0002655","body of lateral ventricle")</f>
        <v/>
      </c>
      <c r="B254" t="inlineStr">
        <is>
          <t>&lt;http://purl.obolibrary.org/obo/UBERON_0002655&gt;</t>
        </is>
      </c>
      <c r="C254" t="inlineStr">
        <is>
          <t>body of lateral ventricle</t>
        </is>
      </c>
      <c r="D254" t="inlineStr">
        <is>
          <t>&lt;http://purl.obolibrary.org/obo/DHBA_10598&gt;</t>
        </is>
      </c>
    </row>
    <row r="255">
      <c r="A255">
        <f>HYPERLINK("https://www.ebi.ac.uk/ols/ontologies/uberon/terms?iri=http://purl.obolibrary.org/obo/UBERON_0003025","brachium of inferior colliculus")</f>
        <v/>
      </c>
      <c r="B255" t="inlineStr">
        <is>
          <t>&lt;http://purl.obolibrary.org/obo/UBERON_0003025&gt;</t>
        </is>
      </c>
      <c r="C255" t="inlineStr">
        <is>
          <t>brachium of inferior colliculus</t>
        </is>
      </c>
      <c r="D255" t="inlineStr">
        <is>
          <t>&lt;http://purl.obolibrary.org/obo/DHBA_12327&gt;</t>
        </is>
      </c>
    </row>
    <row r="256">
      <c r="A256">
        <f>HYPERLINK("https://www.ebi.ac.uk/ols/ontologies/uberon/terms?iri=http://purl.obolibrary.org/obo/UBERON_0003025","brachium of inferior colliculus")</f>
        <v/>
      </c>
      <c r="B256" t="inlineStr">
        <is>
          <t>&lt;http://purl.obolibrary.org/obo/UBERON_0003025&gt;</t>
        </is>
      </c>
      <c r="C256" t="inlineStr">
        <is>
          <t>brachium of inferior colliculus</t>
        </is>
      </c>
      <c r="D256" t="inlineStr">
        <is>
          <t>&lt;http://purl.obolibrary.org/obo/DMBA_17753&gt;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the inferior colliculus</t>
        </is>
      </c>
      <c r="D257" t="inlineStr">
        <is>
          <t>&lt;http://purl.obolibrary.org/obo/HBA_265505386&gt;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the inferior colliculus</t>
        </is>
      </c>
      <c r="D258" t="inlineStr">
        <is>
          <t>&lt;http://purl.obolibrary.org/obo/MBA_482&gt;</t>
        </is>
      </c>
    </row>
    <row r="259">
      <c r="A259">
        <f>HYPERLINK("https://www.ebi.ac.uk/ols/ontologies/uberon/terms?iri=http://purl.obolibrary.org/obo/UBERON_0002580","brachium of superior colliculus")</f>
        <v/>
      </c>
      <c r="B259" t="inlineStr">
        <is>
          <t>&lt;http://purl.obolibrary.org/obo/UBERON_0002580&gt;</t>
        </is>
      </c>
      <c r="C259" t="inlineStr">
        <is>
          <t>brachium of superior colliculus</t>
        </is>
      </c>
      <c r="D259" t="inlineStr">
        <is>
          <t>&lt;http://purl.obolibrary.org/obo/DHBA_12328&gt;</t>
        </is>
      </c>
    </row>
    <row r="260">
      <c r="A260">
        <f>HYPERLINK("https://www.ebi.ac.uk/ols/ontologies/uberon/terms?iri=http://purl.obolibrary.org/obo/UBERON_0002580","brachium of superior colliculus")</f>
        <v/>
      </c>
      <c r="B260" t="inlineStr">
        <is>
          <t>&lt;http://purl.obolibrary.org/obo/UBERON_0002580&gt;</t>
        </is>
      </c>
      <c r="C260" t="inlineStr">
        <is>
          <t>brachium of the superior colliculus</t>
        </is>
      </c>
      <c r="D260" t="inlineStr">
        <is>
          <t>&lt;http://purl.obolibrary.org/obo/HBA_265505398&gt;</t>
        </is>
      </c>
    </row>
    <row r="261">
      <c r="A261">
        <f>HYPERLINK("https://www.ebi.ac.uk/ols/ontologies/uberon/terms?iri=http://purl.obolibrary.org/obo/UBERON_0002580","brachium of superior colliculus")</f>
        <v/>
      </c>
      <c r="B261" t="inlineStr">
        <is>
          <t>&lt;http://purl.obolibrary.org/obo/UBERON_0002580&gt;</t>
        </is>
      </c>
      <c r="C261" t="inlineStr">
        <is>
          <t>brachium of the superior colliculus</t>
        </is>
      </c>
      <c r="D261" t="inlineStr">
        <is>
          <t>&lt;http://purl.obolibrary.org/obo/MBA_916&gt;</t>
        </is>
      </c>
    </row>
    <row r="262">
      <c r="A262">
        <f>HYPERLINK("https://www.ebi.ac.uk/ols/ontologies/uberon/terms?iri=http://purl.obolibrary.org/obo/UBERON_0000955","brain")</f>
        <v/>
      </c>
      <c r="B262" t="inlineStr">
        <is>
          <t>&lt;http://purl.obolibrary.org/obo/UBERON_0000955&gt;</t>
        </is>
      </c>
      <c r="C262" t="inlineStr">
        <is>
          <t>brain</t>
        </is>
      </c>
      <c r="D262" t="inlineStr">
        <is>
          <t>&lt;http://purl.obolibrary.org/obo/DHBA_10155&gt;</t>
        </is>
      </c>
    </row>
    <row r="263">
      <c r="A263">
        <f>HYPERLINK("https://www.ebi.ac.uk/ols/ontologies/uberon/terms?iri=http://purl.obolibrary.org/obo/UBERON_0000955","brain")</f>
        <v/>
      </c>
      <c r="B263" t="inlineStr">
        <is>
          <t>&lt;http://purl.obolibrary.org/obo/UBERON_0000955&gt;</t>
        </is>
      </c>
      <c r="C263" t="inlineStr">
        <is>
          <t>brain</t>
        </is>
      </c>
      <c r="D263" t="inlineStr">
        <is>
          <t>&lt;http://purl.obolibrary.org/obo/HBA_4005&gt;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Basic cell groups and regions</t>
        </is>
      </c>
      <c r="D264" t="inlineStr">
        <is>
          <t>&lt;http://purl.obolibrary.org/obo/MBA_8&gt;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root</t>
        </is>
      </c>
      <c r="D265" t="inlineStr">
        <is>
          <t>&lt;http://purl.obolibrary.org/obo/MBA_997&gt;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brain</t>
        </is>
      </c>
      <c r="D266" t="inlineStr">
        <is>
          <t>&lt;http://purl.obolibrary.org/obo/PBA_3999&gt;</t>
        </is>
      </c>
    </row>
    <row r="267">
      <c r="A267">
        <f>HYPERLINK("https://www.ebi.ac.uk/ols/ontologies/uberon/terms?iri=http://purl.obolibrary.org/obo/UBERON_0010403","brain marginal zone")</f>
        <v/>
      </c>
      <c r="B267" t="inlineStr">
        <is>
          <t>&lt;http://purl.obolibrary.org/obo/UBERON_0010403&gt;</t>
        </is>
      </c>
      <c r="C267" t="inlineStr">
        <is>
          <t>marginal zone</t>
        </is>
      </c>
      <c r="D267" t="inlineStr">
        <is>
          <t>&lt;http://purl.obolibrary.org/obo/DHBA_10508&gt;</t>
        </is>
      </c>
    </row>
    <row r="268">
      <c r="A268">
        <f>HYPERLINK("https://www.ebi.ac.uk/ols/ontologies/uberon/terms?iri=http://purl.obolibrary.org/obo/UBERON_0004086","brain ventricle")</f>
        <v/>
      </c>
      <c r="B268" t="inlineStr">
        <is>
          <t>&lt;http://purl.obolibrary.org/obo/UBERON_0004086&gt;</t>
        </is>
      </c>
      <c r="C268" t="inlineStr">
        <is>
          <t>ventricles</t>
        </is>
      </c>
      <c r="D268" t="inlineStr">
        <is>
          <t>&lt;http://purl.obolibrary.org/obo/HBA_9418&gt;</t>
        </is>
      </c>
    </row>
    <row r="269">
      <c r="A269">
        <f>HYPERLINK("https://www.ebi.ac.uk/ols/ontologies/uberon/terms?iri=http://purl.obolibrary.org/obo/UBERON_0003544","brain white matter")</f>
        <v/>
      </c>
      <c r="B269" t="inlineStr">
        <is>
          <t>&lt;http://purl.obolibrary.org/obo/UBERON_0003544&gt;</t>
        </is>
      </c>
      <c r="C269" t="inlineStr">
        <is>
          <t>white matter</t>
        </is>
      </c>
      <c r="D269" t="inlineStr">
        <is>
          <t>&lt;http://purl.obolibrary.org/obo/HBA_9218&gt;</t>
        </is>
      </c>
    </row>
    <row r="270">
      <c r="A270">
        <f>HYPERLINK("https://www.ebi.ac.uk/ols/ontologies/uberon/terms?iri=http://purl.obolibrary.org/obo/UBERON_0002298","brainstem")</f>
        <v/>
      </c>
      <c r="B270" t="inlineStr">
        <is>
          <t>&lt;http://purl.obolibrary.org/obo/UBERON_0002298&gt;</t>
        </is>
      </c>
      <c r="C270" t="inlineStr">
        <is>
          <t>Brain stem</t>
        </is>
      </c>
      <c r="D270" t="inlineStr">
        <is>
          <t>&lt;http://purl.obolibrary.org/obo/MBA_343&gt;</t>
        </is>
      </c>
    </row>
    <row r="271">
      <c r="A271">
        <f>HYPERLINK("https://www.ebi.ac.uk/ols/ontologies/uberon/terms?iri=http://purl.obolibrary.org/obo/UBERON_0035970","calcar avis of the lateral ventricle")</f>
        <v/>
      </c>
      <c r="B271" t="inlineStr">
        <is>
          <t>&lt;http://purl.obolibrary.org/obo/UBERON_0035970&gt;</t>
        </is>
      </c>
      <c r="C271" t="inlineStr">
        <is>
          <t>calcar avis</t>
        </is>
      </c>
      <c r="D271" t="inlineStr">
        <is>
          <t>&lt;http://purl.obolibrary.org/obo/DHBA_12095&gt;</t>
        </is>
      </c>
    </row>
    <row r="272">
      <c r="A272">
        <f>HYPERLINK("https://www.ebi.ac.uk/ols/ontologies/uberon/terms?iri=http://purl.obolibrary.org/obo/UBERON_0002586","calcarine sulcus")</f>
        <v/>
      </c>
      <c r="B272" t="inlineStr">
        <is>
          <t>&lt;http://purl.obolibrary.org/obo/UBERON_0002586&gt;</t>
        </is>
      </c>
      <c r="C272" t="inlineStr">
        <is>
          <t>calcarine fissure</t>
        </is>
      </c>
      <c r="D272" t="inlineStr">
        <is>
          <t>&lt;http://purl.obolibrary.org/obo/DHBA_10612&gt;</t>
        </is>
      </c>
    </row>
    <row r="273">
      <c r="A273">
        <f>HYPERLINK("https://www.ebi.ac.uk/ols/ontologies/uberon/terms?iri=http://purl.obolibrary.org/obo/UBERON_0002586","calcarine sulcus")</f>
        <v/>
      </c>
      <c r="B273" t="inlineStr">
        <is>
          <t>&lt;http://purl.obolibrary.org/obo/UBERON_0002586&gt;</t>
        </is>
      </c>
      <c r="C273" t="inlineStr">
        <is>
          <t>calcarine sulcus</t>
        </is>
      </c>
      <c r="D273" t="inlineStr">
        <is>
          <t>&lt;http://purl.obolibrary.org/obo/HBA_9391&gt;</t>
        </is>
      </c>
    </row>
    <row r="274">
      <c r="A274">
        <f>HYPERLINK("https://www.ebi.ac.uk/ols/ontologies/uberon/terms?iri=http://purl.obolibrary.org/obo/UBERON_0002920","callosal sulcus")</f>
        <v/>
      </c>
      <c r="B274" t="inlineStr">
        <is>
          <t>&lt;http://purl.obolibrary.org/obo/UBERON_0002920&gt;</t>
        </is>
      </c>
      <c r="C274" t="inlineStr">
        <is>
          <t>callosal sulcus</t>
        </is>
      </c>
      <c r="D274" t="inlineStr">
        <is>
          <t>&lt;http://purl.obolibrary.org/obo/DHBA_10613&gt;</t>
        </is>
      </c>
    </row>
    <row r="275">
      <c r="A275">
        <f>HYPERLINK("https://www.ebi.ac.uk/ols/ontologies/uberon/terms?iri=http://purl.obolibrary.org/obo/UBERON_0002920","callosal sulcus")</f>
        <v/>
      </c>
      <c r="B275" t="inlineStr">
        <is>
          <t>&lt;http://purl.obolibrary.org/obo/UBERON_0002920&gt;</t>
        </is>
      </c>
      <c r="C275" t="inlineStr">
        <is>
          <t>callosal sulcus</t>
        </is>
      </c>
      <c r="D275" t="inlineStr">
        <is>
          <t>&lt;http://purl.obolibrary.org/obo/HBA_9404&gt;</t>
        </is>
      </c>
    </row>
    <row r="276">
      <c r="A276">
        <f>HYPERLINK("https://www.ebi.ac.uk/ols/ontologies/uberon/terms?iri=http://purl.obolibrary.org/obo/UBERON_0034780","caudal CA1")</f>
        <v/>
      </c>
      <c r="B276" t="inlineStr">
        <is>
          <t>&lt;http://purl.obolibrary.org/obo/UBERON_0034780&gt;</t>
        </is>
      </c>
      <c r="C276" t="inlineStr">
        <is>
          <t>caudal CA1</t>
        </is>
      </c>
      <c r="D276" t="inlineStr">
        <is>
          <t>&lt;http://purl.obolibrary.org/obo/DHBA_11280&gt;</t>
        </is>
      </c>
    </row>
    <row r="277">
      <c r="A277">
        <f>HYPERLINK("https://www.ebi.ac.uk/ols/ontologies/uberon/terms?iri=http://purl.obolibrary.org/obo/UBERON_0034781","caudal CA2")</f>
        <v/>
      </c>
      <c r="B277" t="inlineStr">
        <is>
          <t>&lt;http://purl.obolibrary.org/obo/UBERON_0034781&gt;</t>
        </is>
      </c>
      <c r="C277" t="inlineStr">
        <is>
          <t>caudal CA2</t>
        </is>
      </c>
      <c r="D277" t="inlineStr">
        <is>
          <t>&lt;http://purl.obolibrary.org/obo/DHBA_11290&gt;</t>
        </is>
      </c>
    </row>
    <row r="278">
      <c r="A278">
        <f>HYPERLINK("https://www.ebi.ac.uk/ols/ontologies/uberon/terms?iri=http://purl.obolibrary.org/obo/UBERON_0034782","caudal CA3")</f>
        <v/>
      </c>
      <c r="B278" t="inlineStr">
        <is>
          <t>&lt;http://purl.obolibrary.org/obo/UBERON_0034782&gt;</t>
        </is>
      </c>
      <c r="C278" t="inlineStr">
        <is>
          <t>caudal CA3</t>
        </is>
      </c>
      <c r="D278" t="inlineStr">
        <is>
          <t>&lt;http://purl.obolibrary.org/obo/DHBA_11301&gt;</t>
        </is>
      </c>
    </row>
    <row r="279">
      <c r="A279">
        <f>HYPERLINK("https://www.ebi.ac.uk/ols/ontologies/uberon/terms?iri=http://purl.obolibrary.org/obo/UBERON_0002957","caudal central oculomotor nucleus")</f>
        <v/>
      </c>
      <c r="B279" t="inlineStr">
        <is>
          <t>&lt;http://purl.obolibrary.org/obo/UBERON_0002957&gt;</t>
        </is>
      </c>
      <c r="C279" t="inlineStr">
        <is>
          <t>caudal central oculomotor nucleus</t>
        </is>
      </c>
      <c r="D279" t="inlineStr">
        <is>
          <t>&lt;http://purl.obolibrary.org/obo/DHBA_12200&gt;</t>
        </is>
      </c>
    </row>
    <row r="280">
      <c r="A280">
        <f>HYPERLINK("https://www.ebi.ac.uk/ols/ontologies/uberon/terms?iri=http://purl.obolibrary.org/obo/UBERON_0002957","caudal central oculomotor nucleus")</f>
        <v/>
      </c>
      <c r="B280" t="inlineStr">
        <is>
          <t>&lt;http://purl.obolibrary.org/obo/UBERON_0002957&gt;</t>
        </is>
      </c>
      <c r="C280" t="inlineStr">
        <is>
          <t>caudal central oculomotor nucleus, left</t>
        </is>
      </c>
      <c r="D280" t="inlineStr">
        <is>
          <t>&lt;http://purl.obolibrary.org/obo/HBA_9033&gt;</t>
        </is>
      </c>
    </row>
    <row r="281">
      <c r="A281">
        <f>HYPERLINK("https://www.ebi.ac.uk/ols/ontologies/uberon/terms?iri=http://purl.obolibrary.org/obo/UBERON_0004026","caudal ganglionic eminence")</f>
        <v/>
      </c>
      <c r="B281" t="inlineStr">
        <is>
          <t>&lt;http://purl.obolibrary.org/obo/UBERON_0004026&gt;</t>
        </is>
      </c>
      <c r="C281" t="inlineStr">
        <is>
          <t>caudal ganglionic eminence</t>
        </is>
      </c>
      <c r="D281" t="inlineStr">
        <is>
          <t>&lt;http://purl.obolibrary.org/obo/DHBA_10552&gt;</t>
        </is>
      </c>
    </row>
    <row r="282">
      <c r="A282">
        <f>HYPERLINK("https://www.ebi.ac.uk/ols/ontologies/uberon/terms?iri=http://purl.obolibrary.org/obo/UBERON_0004026","caudal ganglionic eminence")</f>
        <v/>
      </c>
      <c r="B282" t="inlineStr">
        <is>
          <t>&lt;http://purl.obolibrary.org/obo/UBERON_0004026&gt;</t>
        </is>
      </c>
      <c r="C282" t="inlineStr">
        <is>
          <t>caudal ganglionic eminence</t>
        </is>
      </c>
      <c r="D282" t="inlineStr">
        <is>
          <t>&lt;http://purl.obolibrary.org/obo/PBA_128012846&gt;</t>
        </is>
      </c>
    </row>
    <row r="283">
      <c r="A283">
        <f>HYPERLINK("https://www.ebi.ac.uk/ols/ontologies/uberon/terms?iri=http://purl.obolibrary.org/obo/UBERON_0019295","caudal intralaminar nuclear group")</f>
        <v/>
      </c>
      <c r="B283" t="inlineStr">
        <is>
          <t>&lt;http://purl.obolibrary.org/obo/UBERON_0019295&gt;</t>
        </is>
      </c>
      <c r="C283" t="inlineStr">
        <is>
          <t>posterior group of intralaminar nuclei</t>
        </is>
      </c>
      <c r="D283" t="inlineStr">
        <is>
          <t>&lt;http://purl.obolibrary.org/obo/DHBA_10448&gt;</t>
        </is>
      </c>
    </row>
    <row r="284">
      <c r="A284">
        <f>HYPERLINK("https://www.ebi.ac.uk/ols/ontologies/uberon/terms?iri=http://purl.obolibrary.org/obo/UBERON_0019295","caudal intralaminar nuclear group")</f>
        <v/>
      </c>
      <c r="B284" t="inlineStr">
        <is>
          <t>&lt;http://purl.obolibrary.org/obo/UBERON_0019295&gt;</t>
        </is>
      </c>
      <c r="C284" t="inlineStr">
        <is>
          <t>caudal group of intralaminar nuclei</t>
        </is>
      </c>
      <c r="D284" t="inlineStr">
        <is>
          <t>&lt;http://purl.obolibrary.org/obo/HBA_12921&gt;</t>
        </is>
      </c>
    </row>
    <row r="285">
      <c r="A285">
        <f>HYPERLINK("https://www.ebi.ac.uk/ols/ontologies/uberon/terms?iri=http://purl.obolibrary.org/obo/UBERON_0013733","caudal linear nucleus")</f>
        <v/>
      </c>
      <c r="B285" t="inlineStr">
        <is>
          <t>&lt;http://purl.obolibrary.org/obo/UBERON_0013733&gt;</t>
        </is>
      </c>
      <c r="C285" t="inlineStr">
        <is>
          <t>caudal linear nucleus, left</t>
        </is>
      </c>
      <c r="D285" t="inlineStr">
        <is>
          <t>&lt;http://purl.obolibrary.org/obo/HBA_9470&gt;</t>
        </is>
      </c>
    </row>
    <row r="286">
      <c r="A286">
        <f>HYPERLINK("https://www.ebi.ac.uk/ols/ontologies/uberon/terms?iri=http://purl.obolibrary.org/obo/UBERON_0002866","caudal part of spinal trigeminal nucleus")</f>
        <v/>
      </c>
      <c r="B286" t="inlineStr">
        <is>
          <t>&lt;http://purl.obolibrary.org/obo/UBERON_0002866&gt;</t>
        </is>
      </c>
      <c r="C286" t="inlineStr">
        <is>
          <t>spinal trigeminal nucleus, caudal part</t>
        </is>
      </c>
      <c r="D286" t="inlineStr">
        <is>
          <t>&lt;http://purl.obolibrary.org/obo/DHBA_12573&gt;</t>
        </is>
      </c>
    </row>
    <row r="287">
      <c r="A287">
        <f>HYPERLINK("https://www.ebi.ac.uk/ols/ontologies/uberon/terms?iri=http://purl.obolibrary.org/obo/UBERON_0002866","caudal part of spinal trigeminal nucleus")</f>
        <v/>
      </c>
      <c r="B287" t="inlineStr">
        <is>
          <t>&lt;http://purl.obolibrary.org/obo/UBERON_0002866&gt;</t>
        </is>
      </c>
      <c r="C287" t="inlineStr">
        <is>
          <t>Spinal nucleus of the trigeminal, caudal part</t>
        </is>
      </c>
      <c r="D287" t="inlineStr">
        <is>
          <t>&lt;http://purl.obolibrary.org/obo/MBA_429&gt;</t>
        </is>
      </c>
    </row>
    <row r="288">
      <c r="A288">
        <f>HYPERLINK("https://www.ebi.ac.uk/ols/ontologies/uberon/terms?iri=http://purl.obolibrary.org/obo/UBERON_0002608","caudal part of ventral lateral nucleus")</f>
        <v/>
      </c>
      <c r="B288" t="inlineStr">
        <is>
          <t>&lt;http://purl.obolibrary.org/obo/UBERON_0002608&gt;</t>
        </is>
      </c>
      <c r="C288" t="inlineStr">
        <is>
          <t>caudal division of VL</t>
        </is>
      </c>
      <c r="D288" t="inlineStr">
        <is>
          <t>&lt;http://purl.obolibrary.org/obo/DHBA_10422&gt;</t>
        </is>
      </c>
    </row>
    <row r="289">
      <c r="A289">
        <f>HYPERLINK("https://www.ebi.ac.uk/ols/ontologies/uberon/terms?iri=http://purl.obolibrary.org/obo/UBERON_0002781","caudal part of ventral posterolateral nucleus of thalamus")</f>
        <v/>
      </c>
      <c r="B289" t="inlineStr">
        <is>
          <t>&lt;http://purl.obolibrary.org/obo/UBERON_0002781&gt;</t>
        </is>
      </c>
      <c r="C289" t="inlineStr">
        <is>
          <t>caudal division of ventral posterior lateral nucleus</t>
        </is>
      </c>
      <c r="D289" t="inlineStr">
        <is>
          <t>&lt;http://purl.obolibrary.org/obo/DHBA_266441515&gt;</t>
        </is>
      </c>
    </row>
    <row r="290">
      <c r="A290">
        <f>HYPERLINK("https://www.ebi.ac.uk/ols/ontologies/uberon/terms?iri=http://purl.obolibrary.org/obo/UBERON_0002963","caudal pontine reticular nucleus")</f>
        <v/>
      </c>
      <c r="B290" t="inlineStr">
        <is>
          <t>&lt;http://purl.obolibrary.org/obo/UBERON_0002963&gt;</t>
        </is>
      </c>
      <c r="C290" t="inlineStr">
        <is>
          <t>pontine reticular nucleus, caudal part</t>
        </is>
      </c>
      <c r="D290" t="inlineStr">
        <is>
          <t>&lt;http://purl.obolibrary.org/obo/DHBA_12493&gt;</t>
        </is>
      </c>
    </row>
    <row r="291">
      <c r="A291">
        <f>HYPERLINK("https://www.ebi.ac.uk/ols/ontologies/uberon/terms?iri=http://purl.obolibrary.org/obo/UBERON_0002963","caudal pontine reticular nucleus")</f>
        <v/>
      </c>
      <c r="B291" t="inlineStr">
        <is>
          <t>&lt;http://purl.obolibrary.org/obo/UBERON_0002963&gt;</t>
        </is>
      </c>
      <c r="C291" t="inlineStr">
        <is>
          <t>caudal pontine reticular nucleus, left</t>
        </is>
      </c>
      <c r="D291" t="inlineStr">
        <is>
          <t>&lt;http://purl.obolibrary.org/obo/HBA_9162&gt;</t>
        </is>
      </c>
    </row>
    <row r="292">
      <c r="A292">
        <f>HYPERLINK("https://www.ebi.ac.uk/ols/ontologies/uberon/terms?iri=http://purl.obolibrary.org/obo/UBERON_0002963","caudal pontine reticular nucleus")</f>
        <v/>
      </c>
      <c r="B292" t="inlineStr">
        <is>
          <t>&lt;http://purl.obolibrary.org/obo/UBERON_0002963&gt;</t>
        </is>
      </c>
      <c r="C292" t="inlineStr">
        <is>
          <t>Pontine reticular nucleus, caudal part</t>
        </is>
      </c>
      <c r="D292" t="inlineStr">
        <is>
          <t>&lt;http://purl.obolibrary.org/obo/MBA_1093&gt;</t>
        </is>
      </c>
    </row>
    <row r="293">
      <c r="A293">
        <f>HYPERLINK("https://www.ebi.ac.uk/ols/ontologies/uberon/terms?iri=http://purl.obolibrary.org/obo/UBERON_0001873","caudate nucleus")</f>
        <v/>
      </c>
      <c r="B293" t="inlineStr">
        <is>
          <t>&lt;http://purl.obolibrary.org/obo/UBERON_0001873&gt;</t>
        </is>
      </c>
      <c r="C293" t="inlineStr">
        <is>
          <t>caudate nucleus</t>
        </is>
      </c>
      <c r="D293" t="inlineStr">
        <is>
          <t>&lt;http://purl.obolibrary.org/obo/DHBA_10334&gt;</t>
        </is>
      </c>
    </row>
    <row r="294">
      <c r="A294">
        <f>HYPERLINK("https://www.ebi.ac.uk/ols/ontologies/uberon/terms?iri=http://purl.obolibrary.org/obo/UBERON_0001873","caudate nucleus")</f>
        <v/>
      </c>
      <c r="B294" t="inlineStr">
        <is>
          <t>&lt;http://purl.obolibrary.org/obo/UBERON_0001873&gt;</t>
        </is>
      </c>
      <c r="C294" t="inlineStr">
        <is>
          <t>caudate nucleus</t>
        </is>
      </c>
      <c r="D294" t="inlineStr">
        <is>
          <t>&lt;http://purl.obolibrary.org/obo/DMBA_15855&gt;</t>
        </is>
      </c>
    </row>
    <row r="295">
      <c r="A295">
        <f>HYPERLINK("https://www.ebi.ac.uk/ols/ontologies/uberon/terms?iri=http://purl.obolibrary.org/obo/UBERON_0001873","caudate nucleus")</f>
        <v/>
      </c>
      <c r="B295" t="inlineStr">
        <is>
          <t>&lt;http://purl.obolibrary.org/obo/UBERON_0001873&gt;</t>
        </is>
      </c>
      <c r="C295" t="inlineStr">
        <is>
          <t>caudate nucleus</t>
        </is>
      </c>
      <c r="D295" t="inlineStr">
        <is>
          <t>&lt;http://purl.obolibrary.org/obo/HBA_4278&gt;</t>
        </is>
      </c>
    </row>
    <row r="296">
      <c r="A296">
        <f>HYPERLINK("https://www.ebi.ac.uk/ols/ontologies/uberon/terms?iri=http://purl.obolibrary.org/obo/UBERON_0001873","caudate nucleus")</f>
        <v/>
      </c>
      <c r="B296" t="inlineStr">
        <is>
          <t>&lt;http://purl.obolibrary.org/obo/UBERON_0001873&gt;</t>
        </is>
      </c>
      <c r="C296" t="inlineStr">
        <is>
          <t>caudate nucleus</t>
        </is>
      </c>
      <c r="D296" t="inlineStr">
        <is>
          <t>&lt;http://purl.obolibrary.org/obo/PBA_10082&gt;</t>
        </is>
      </c>
    </row>
    <row r="297">
      <c r="A297">
        <f>HYPERLINK("https://www.ebi.ac.uk/ols/ontologies/uberon/terms?iri=http://purl.obolibrary.org/obo/UBERON_0005383","caudate-putamen")</f>
        <v/>
      </c>
      <c r="B297" t="inlineStr">
        <is>
          <t>&lt;http://purl.obolibrary.org/obo/UBERON_0005383&gt;</t>
        </is>
      </c>
      <c r="C297" t="inlineStr">
        <is>
          <t>Caudoputamen</t>
        </is>
      </c>
      <c r="D297" t="inlineStr">
        <is>
          <t>&lt;http://purl.obolibrary.org/obo/MBA_672&gt;</t>
        </is>
      </c>
    </row>
    <row r="298">
      <c r="A298">
        <f>HYPERLINK("https://www.ebi.ac.uk/ols/ontologies/uberon/terms?iri=http://purl.obolibrary.org/obo/UBERON_0009857","cavum septum pellucidum")</f>
        <v/>
      </c>
      <c r="B298" t="inlineStr">
        <is>
          <t>&lt;http://purl.obolibrary.org/obo/UBERON_0009857&gt;</t>
        </is>
      </c>
      <c r="C298" t="inlineStr">
        <is>
          <t>cavum septi pellucidi</t>
        </is>
      </c>
      <c r="D298" t="inlineStr">
        <is>
          <t>&lt;http://purl.obolibrary.org/obo/DHBA_12099&gt;</t>
        </is>
      </c>
    </row>
    <row r="299">
      <c r="A299">
        <f>HYPERLINK("https://www.ebi.ac.uk/ols/ontologies/uberon/terms?iri=http://purl.obolibrary.org/obo/UBERON_0002883","central amygdaloid nucleus")</f>
        <v/>
      </c>
      <c r="B299" t="inlineStr">
        <is>
          <t>&lt;http://purl.obolibrary.org/obo/UBERON_0002883&gt;</t>
        </is>
      </c>
      <c r="C299" t="inlineStr">
        <is>
          <t>central nuclear group</t>
        </is>
      </c>
      <c r="D299" t="inlineStr">
        <is>
          <t>&lt;http://purl.obolibrary.org/obo/DHBA_10363&gt;</t>
        </is>
      </c>
    </row>
    <row r="300">
      <c r="A300">
        <f>HYPERLINK("https://www.ebi.ac.uk/ols/ontologies/uberon/terms?iri=http://purl.obolibrary.org/obo/UBERON_0002883","central amygdaloid nucleus")</f>
        <v/>
      </c>
      <c r="B300" t="inlineStr">
        <is>
          <t>&lt;http://purl.obolibrary.org/obo/UBERON_0002883&gt;</t>
        </is>
      </c>
      <c r="C300" t="inlineStr">
        <is>
          <t>central nucleus</t>
        </is>
      </c>
      <c r="D300" t="inlineStr">
        <is>
          <t>&lt;http://purl.obolibrary.org/obo/HBA_4359&gt;</t>
        </is>
      </c>
    </row>
    <row r="301">
      <c r="A301">
        <f>HYPERLINK("https://www.ebi.ac.uk/ols/ontologies/uberon/terms?iri=http://purl.obolibrary.org/obo/UBERON_0002883","central amygdaloid nucleus")</f>
        <v/>
      </c>
      <c r="B301" t="inlineStr">
        <is>
          <t>&lt;http://purl.obolibrary.org/obo/UBERON_0002883&gt;</t>
        </is>
      </c>
      <c r="C301" t="inlineStr">
        <is>
          <t>Central amygdalar nucleus</t>
        </is>
      </c>
      <c r="D301" t="inlineStr">
        <is>
          <t>&lt;http://purl.obolibrary.org/obo/MBA_536&gt;</t>
        </is>
      </c>
    </row>
    <row r="302">
      <c r="A302">
        <f>HYPERLINK("https://www.ebi.ac.uk/ols/ontologies/uberon/terms?iri=http://purl.obolibrary.org/obo/UBERON_0002883","central amygdaloid nucleus")</f>
        <v/>
      </c>
      <c r="B302" t="inlineStr">
        <is>
          <t>&lt;http://purl.obolibrary.org/obo/UBERON_0002883&gt;</t>
        </is>
      </c>
      <c r="C302" t="inlineStr">
        <is>
          <t>central amygdaloid nucleus</t>
        </is>
      </c>
      <c r="D302" t="inlineStr">
        <is>
          <t>&lt;http://purl.obolibrary.org/obo/PBA_10121&gt;</t>
        </is>
      </c>
    </row>
    <row r="303">
      <c r="A303">
        <f>HYPERLINK("https://www.ebi.ac.uk/ols/ontologies/uberon/terms?iri=http://purl.obolibrary.org/obo/UBERON_0002291","central canal of spinal cord")</f>
        <v/>
      </c>
      <c r="B303" t="inlineStr">
        <is>
          <t>&lt;http://purl.obolibrary.org/obo/UBERON_0002291&gt;</t>
        </is>
      </c>
      <c r="C303" t="inlineStr">
        <is>
          <t>ventricle of spinal cord</t>
        </is>
      </c>
      <c r="D303" t="inlineStr">
        <is>
          <t>&lt;http://purl.obolibrary.org/obo/DHBA_146035108&gt;</t>
        </is>
      </c>
    </row>
    <row r="304">
      <c r="A304">
        <f>HYPERLINK("https://www.ebi.ac.uk/ols/ontologies/uberon/terms?iri=http://purl.obolibrary.org/obo/UBERON_0002291","central canal of spinal cord")</f>
        <v/>
      </c>
      <c r="B304" t="inlineStr">
        <is>
          <t>&lt;http://purl.obolibrary.org/obo/UBERON_0002291&gt;</t>
        </is>
      </c>
      <c r="C304" t="inlineStr">
        <is>
          <t>ventricles, spinal cord</t>
        </is>
      </c>
      <c r="D304" t="inlineStr">
        <is>
          <t>&lt;http://purl.obolibrary.org/obo/DMBA_126652042&gt;</t>
        </is>
      </c>
    </row>
    <row r="305">
      <c r="A305">
        <f>HYPERLINK("https://www.ebi.ac.uk/ols/ontologies/uberon/terms?iri=http://purl.obolibrary.org/obo/UBERON_0002291","central canal of spinal cord")</f>
        <v/>
      </c>
      <c r="B305" t="inlineStr">
        <is>
          <t>&lt;http://purl.obolibrary.org/obo/UBERON_0002291&gt;</t>
        </is>
      </c>
      <c r="C305" t="inlineStr">
        <is>
          <t>central canal</t>
        </is>
      </c>
      <c r="D305" t="inlineStr">
        <is>
          <t>&lt;http://purl.obolibrary.org/obo/HBA_9422&gt;</t>
        </is>
      </c>
    </row>
    <row r="306">
      <c r="A306">
        <f>HYPERLINK("https://www.ebi.ac.uk/ols/ontologies/uberon/terms?iri=http://purl.obolibrary.org/obo/UBERON_0002291","central canal of spinal cord")</f>
        <v/>
      </c>
      <c r="B306" t="inlineStr">
        <is>
          <t>&lt;http://purl.obolibrary.org/obo/UBERON_0002291&gt;</t>
        </is>
      </c>
      <c r="C306" t="inlineStr">
        <is>
          <t>central canal, spinal cord/medulla</t>
        </is>
      </c>
      <c r="D306" t="inlineStr">
        <is>
          <t>&lt;http://purl.obolibrary.org/obo/MBA_164&gt;</t>
        </is>
      </c>
    </row>
    <row r="307">
      <c r="A307">
        <f>HYPERLINK("https://www.ebi.ac.uk/ols/ontologies/uberon/terms?iri=http://purl.obolibrary.org/obo/UBERON_0003034","central dorsal nucleus of thalamus")</f>
        <v/>
      </c>
      <c r="B307" t="inlineStr">
        <is>
          <t>&lt;http://purl.obolibrary.org/obo/UBERON_0003034&gt;</t>
        </is>
      </c>
      <c r="C307" t="inlineStr">
        <is>
          <t>central dorsal nucleus of thalamus</t>
        </is>
      </c>
      <c r="D307" t="inlineStr">
        <is>
          <t>&lt;http://purl.obolibrary.org/obo/DHBA_13331&gt;</t>
        </is>
      </c>
    </row>
    <row r="308">
      <c r="A308">
        <f>HYPERLINK("https://www.ebi.ac.uk/ols/ontologies/uberon/terms?iri=http://purl.obolibrary.org/obo/UBERON_0002867","central gray substance of medulla")</f>
        <v/>
      </c>
      <c r="B308" t="inlineStr">
        <is>
          <t>&lt;http://purl.obolibrary.org/obo/UBERON_0002867&gt;</t>
        </is>
      </c>
      <c r="C308" t="inlineStr">
        <is>
          <t>central gray of medulla oblongata</t>
        </is>
      </c>
      <c r="D308" t="inlineStr">
        <is>
          <t>&lt;http://purl.obolibrary.org/obo/DHBA_146034986&gt;</t>
        </is>
      </c>
    </row>
    <row r="309">
      <c r="A309">
        <f>HYPERLINK("https://www.ebi.ac.uk/ols/ontologies/uberon/terms?iri=http://purl.obolibrary.org/obo/UBERON_0002867","central gray substance of medulla")</f>
        <v/>
      </c>
      <c r="B309" t="inlineStr">
        <is>
          <t>&lt;http://purl.obolibrary.org/obo/UBERON_0002867&gt;</t>
        </is>
      </c>
      <c r="C309" t="inlineStr">
        <is>
          <t>central gray of the medulla</t>
        </is>
      </c>
      <c r="D309" t="inlineStr">
        <is>
          <t>&lt;http://purl.obolibrary.org/obo/HBA_265504914&gt;</t>
        </is>
      </c>
    </row>
    <row r="310">
      <c r="A310">
        <f>HYPERLINK("https://www.ebi.ac.uk/ols/ontologies/uberon/terms?iri=http://purl.obolibrary.org/obo/UBERON_0003040","central gray substance of midbrain")</f>
        <v/>
      </c>
      <c r="B310" t="inlineStr">
        <is>
          <t>&lt;http://purl.obolibrary.org/obo/UBERON_0003040&gt;</t>
        </is>
      </c>
      <c r="C310" t="inlineStr">
        <is>
          <t>periaqueductal gray substance</t>
        </is>
      </c>
      <c r="D310" t="inlineStr">
        <is>
          <t>&lt;http://purl.obolibrary.org/obo/DHBA_12209&gt;</t>
        </is>
      </c>
    </row>
    <row r="311">
      <c r="A311">
        <f>HYPERLINK("https://www.ebi.ac.uk/ols/ontologies/uberon/terms?iri=http://purl.obolibrary.org/obo/UBERON_0003040","central gray substance of midbrain")</f>
        <v/>
      </c>
      <c r="B311" t="inlineStr">
        <is>
          <t>&lt;http://purl.obolibrary.org/obo/UBERON_0003040&gt;</t>
        </is>
      </c>
      <c r="C311" t="inlineStr">
        <is>
          <t>central gray substance of midbrain</t>
        </is>
      </c>
      <c r="D311" t="inlineStr">
        <is>
          <t>&lt;http://purl.obolibrary.org/obo/HBA_9003&gt;</t>
        </is>
      </c>
    </row>
    <row r="312">
      <c r="A312">
        <f>HYPERLINK("https://www.ebi.ac.uk/ols/ontologies/uberon/terms?iri=http://purl.obolibrary.org/obo/UBERON_0003040","central gray substance of midbrain")</f>
        <v/>
      </c>
      <c r="B312" t="inlineStr">
        <is>
          <t>&lt;http://purl.obolibrary.org/obo/UBERON_0003040&gt;</t>
        </is>
      </c>
      <c r="C312" t="inlineStr">
        <is>
          <t>Periaqueductal gray</t>
        </is>
      </c>
      <c r="D312" t="inlineStr">
        <is>
          <t>&lt;http://purl.obolibrary.org/obo/MBA_795&gt;</t>
        </is>
      </c>
    </row>
    <row r="313">
      <c r="A313">
        <f>HYPERLINK("https://www.ebi.ac.uk/ols/ontologies/uberon/terms?iri=http://purl.obolibrary.org/obo/UBERON_0002968","central gray substance of pons")</f>
        <v/>
      </c>
      <c r="B313" t="inlineStr">
        <is>
          <t>&lt;http://purl.obolibrary.org/obo/UBERON_0002968&gt;</t>
        </is>
      </c>
      <c r="C313" t="inlineStr">
        <is>
          <t>central gray of pons</t>
        </is>
      </c>
      <c r="D313" t="inlineStr">
        <is>
          <t>&lt;http://purl.obolibrary.org/obo/DHBA_146034964&gt;</t>
        </is>
      </c>
    </row>
    <row r="314">
      <c r="A314">
        <f>HYPERLINK("https://www.ebi.ac.uk/ols/ontologies/uberon/terms?iri=http://purl.obolibrary.org/obo/UBERON_0002968","central gray substance of pons")</f>
        <v/>
      </c>
      <c r="B314" t="inlineStr">
        <is>
          <t>&lt;http://purl.obolibrary.org/obo/UBERON_0002968&gt;</t>
        </is>
      </c>
      <c r="C314" t="inlineStr">
        <is>
          <t>central gray of the pons</t>
        </is>
      </c>
      <c r="D314" t="inlineStr">
        <is>
          <t>&lt;http://purl.obolibrary.org/obo/HBA_10147&gt;</t>
        </is>
      </c>
    </row>
    <row r="315">
      <c r="A315">
        <f>HYPERLINK("https://www.ebi.ac.uk/ols/ontologies/uberon/terms?iri=http://purl.obolibrary.org/obo/UBERON_0002968","central gray substance of pons")</f>
        <v/>
      </c>
      <c r="B315" t="inlineStr">
        <is>
          <t>&lt;http://purl.obolibrary.org/obo/UBERON_0002968&gt;</t>
        </is>
      </c>
      <c r="C315" t="inlineStr">
        <is>
          <t>Pontine central gray</t>
        </is>
      </c>
      <c r="D315" t="inlineStr">
        <is>
          <t>&lt;http://purl.obolibrary.org/obo/MBA_898&gt;</t>
        </is>
      </c>
    </row>
    <row r="316">
      <c r="A316">
        <f>HYPERLINK("https://www.ebi.ac.uk/ols/ontologies/uberon/terms?iri=http://purl.obolibrary.org/obo/UBERON_0003036","central lateral nucleus")</f>
        <v/>
      </c>
      <c r="B316" t="inlineStr">
        <is>
          <t>&lt;http://purl.obolibrary.org/obo/UBERON_0003036&gt;</t>
        </is>
      </c>
      <c r="C316" t="inlineStr">
        <is>
          <t>central lateral nucleus of the thalamus</t>
        </is>
      </c>
      <c r="D316" t="inlineStr">
        <is>
          <t>&lt;http://purl.obolibrary.org/obo/DHBA_10444&gt;</t>
        </is>
      </c>
    </row>
    <row r="317">
      <c r="A317">
        <f>HYPERLINK("https://www.ebi.ac.uk/ols/ontologies/uberon/terms?iri=http://purl.obolibrary.org/obo/UBERON_0003036","central lateral nucleus")</f>
        <v/>
      </c>
      <c r="B317" t="inlineStr">
        <is>
          <t>&lt;http://purl.obolibrary.org/obo/UBERON_0003036&gt;</t>
        </is>
      </c>
      <c r="C317" t="inlineStr">
        <is>
          <t>central lateral nucleus</t>
        </is>
      </c>
      <c r="D317" t="inlineStr">
        <is>
          <t>&lt;http://purl.obolibrary.org/obo/DMBA_16418&gt;</t>
        </is>
      </c>
    </row>
    <row r="318">
      <c r="A318">
        <f>HYPERLINK("https://www.ebi.ac.uk/ols/ontologies/uberon/terms?iri=http://purl.obolibrary.org/obo/UBERON_0003036","central lateral nucleus")</f>
        <v/>
      </c>
      <c r="B318" t="inlineStr">
        <is>
          <t>&lt;http://purl.obolibrary.org/obo/UBERON_0003036&gt;</t>
        </is>
      </c>
      <c r="C318" t="inlineStr">
        <is>
          <t>central lateral nucleus of the thalamus, left</t>
        </is>
      </c>
      <c r="D318" t="inlineStr">
        <is>
          <t>&lt;http://purl.obolibrary.org/obo/HBA_4434&gt;</t>
        </is>
      </c>
    </row>
    <row r="319">
      <c r="A319">
        <f>HYPERLINK("https://www.ebi.ac.uk/ols/ontologies/uberon/terms?iri=http://purl.obolibrary.org/obo/UBERON_0003036","central lateral nucleus")</f>
        <v/>
      </c>
      <c r="B319" t="inlineStr">
        <is>
          <t>&lt;http://purl.obolibrary.org/obo/UBERON_0003036&gt;</t>
        </is>
      </c>
      <c r="C319" t="inlineStr">
        <is>
          <t>Central lateral nucleus of the thalamus</t>
        </is>
      </c>
      <c r="D319" t="inlineStr">
        <is>
          <t>&lt;http://purl.obolibrary.org/obo/MBA_575&gt;</t>
        </is>
      </c>
    </row>
    <row r="320">
      <c r="A320">
        <f>HYPERLINK("https://www.ebi.ac.uk/ols/ontologies/uberon/terms?iri=http://purl.obolibrary.org/obo/UBERON_0003021","central lobule")</f>
        <v/>
      </c>
      <c r="B320" t="inlineStr">
        <is>
          <t>&lt;http://purl.obolibrary.org/obo/UBERON_0003021&gt;</t>
        </is>
      </c>
      <c r="C320" t="inlineStr">
        <is>
          <t>Central lobule</t>
        </is>
      </c>
      <c r="D320" t="inlineStr">
        <is>
          <t>&lt;http://purl.obolibrary.org/obo/MBA_920&gt;</t>
        </is>
      </c>
    </row>
    <row r="321">
      <c r="A321">
        <f>HYPERLINK("https://www.ebi.ac.uk/ols/ontologies/uberon/terms?iri=http://purl.obolibrary.org/obo/UBERON_0001923","central medial nucleus")</f>
        <v/>
      </c>
      <c r="B321" t="inlineStr">
        <is>
          <t>&lt;http://purl.obolibrary.org/obo/UBERON_0001923&gt;</t>
        </is>
      </c>
      <c r="C321" t="inlineStr">
        <is>
          <t>central medial nucleus of thalamus</t>
        </is>
      </c>
      <c r="D321" t="inlineStr">
        <is>
          <t>&lt;http://purl.obolibrary.org/obo/DHBA_10445&gt;</t>
        </is>
      </c>
    </row>
    <row r="322">
      <c r="A322">
        <f>HYPERLINK("https://www.ebi.ac.uk/ols/ontologies/uberon/terms?iri=http://purl.obolibrary.org/obo/UBERON_0001923","central medial nucleus")</f>
        <v/>
      </c>
      <c r="B322" t="inlineStr">
        <is>
          <t>&lt;http://purl.obolibrary.org/obo/UBERON_0001923&gt;</t>
        </is>
      </c>
      <c r="C322" t="inlineStr">
        <is>
          <t>centre median nucleus of the thalamus, left</t>
        </is>
      </c>
      <c r="D322" t="inlineStr">
        <is>
          <t>&lt;http://purl.obolibrary.org/obo/HBA_4438&gt;</t>
        </is>
      </c>
    </row>
    <row r="323">
      <c r="A323">
        <f>HYPERLINK("https://www.ebi.ac.uk/ols/ontologies/uberon/terms?iri=http://purl.obolibrary.org/obo/UBERON_0001923","central medial nucleus")</f>
        <v/>
      </c>
      <c r="B323" t="inlineStr">
        <is>
          <t>&lt;http://purl.obolibrary.org/obo/UBERON_0001923&gt;</t>
        </is>
      </c>
      <c r="C323" t="inlineStr">
        <is>
          <t>Central medial nucleus of the thalamus</t>
        </is>
      </c>
      <c r="D323" t="inlineStr">
        <is>
          <t>&lt;http://purl.obolibrary.org/obo/MBA_599&gt;</t>
        </is>
      </c>
    </row>
    <row r="324">
      <c r="A324">
        <f>HYPERLINK("https://www.ebi.ac.uk/ols/ontologies/uberon/terms?iri=http://purl.obolibrary.org/obo/UBERON_0001923","central medial nucleus")</f>
        <v/>
      </c>
      <c r="B324" t="inlineStr">
        <is>
          <t>&lt;http://purl.obolibrary.org/obo/UBERON_0001923&gt;</t>
        </is>
      </c>
      <c r="C324" t="inlineStr">
        <is>
          <t>corticomedial amygdaloid nucleus</t>
        </is>
      </c>
      <c r="D324" t="inlineStr">
        <is>
          <t>&lt;http://purl.obolibrary.org/obo/PBA_128012616&gt;</t>
        </is>
      </c>
    </row>
    <row r="325">
      <c r="A325">
        <f>HYPERLINK("https://www.ebi.ac.uk/ols/ontologies/uberon/terms?iri=http://purl.obolibrary.org/obo/UBERON_0035940","central medullary reticular nuclear complex")</f>
        <v/>
      </c>
      <c r="B325" t="inlineStr">
        <is>
          <t>&lt;http://purl.obolibrary.org/obo/UBERON_0035940&gt;</t>
        </is>
      </c>
      <c r="C325" t="inlineStr">
        <is>
          <t>central medullary reticular group</t>
        </is>
      </c>
      <c r="D325" t="inlineStr">
        <is>
          <t>&lt;http://purl.obolibrary.org/obo/HBA_9588&gt;</t>
        </is>
      </c>
    </row>
    <row r="326">
      <c r="A326">
        <f>HYPERLINK("https://www.ebi.ac.uk/ols/ontologies/uberon/terms?iri=http://purl.obolibrary.org/obo/UBERON_0002563","central nucleus of inferior colliculus")</f>
        <v/>
      </c>
      <c r="B326" t="inlineStr">
        <is>
          <t>&lt;http://purl.obolibrary.org/obo/UBERON_0002563&gt;</t>
        </is>
      </c>
      <c r="C326" t="inlineStr">
        <is>
          <t>central nucleus of inferior colliculus</t>
        </is>
      </c>
      <c r="D326" t="inlineStr">
        <is>
          <t>&lt;http://purl.obolibrary.org/obo/DHBA_12309&gt;</t>
        </is>
      </c>
    </row>
    <row r="327">
      <c r="A327">
        <f>HYPERLINK("https://www.ebi.ac.uk/ols/ontologies/uberon/terms?iri=http://purl.obolibrary.org/obo/UBERON_0002563","central nucleus of inferior colliculus")</f>
        <v/>
      </c>
      <c r="B327" t="inlineStr">
        <is>
          <t>&lt;http://purl.obolibrary.org/obo/UBERON_0002563&gt;</t>
        </is>
      </c>
      <c r="C327" t="inlineStr">
        <is>
          <t>central nucleus of the inferior colliculus</t>
        </is>
      </c>
      <c r="D327" t="inlineStr">
        <is>
          <t>&lt;http://purl.obolibrary.org/obo/DMBA_16698&gt;</t>
        </is>
      </c>
    </row>
    <row r="328">
      <c r="A328">
        <f>HYPERLINK("https://www.ebi.ac.uk/ols/ontologies/uberon/terms?iri=http://purl.obolibrary.org/obo/UBERON_0002563","central nucleus of inferior colliculus")</f>
        <v/>
      </c>
      <c r="B328" t="inlineStr">
        <is>
          <t>&lt;http://purl.obolibrary.org/obo/UBERON_0002563&gt;</t>
        </is>
      </c>
      <c r="C328" t="inlineStr">
        <is>
          <t>central nucleus of the inferior colliculus, left</t>
        </is>
      </c>
      <c r="D328" t="inlineStr">
        <is>
          <t>&lt;http://purl.obolibrary.org/obo/HBA_9104&gt;</t>
        </is>
      </c>
    </row>
    <row r="329">
      <c r="A329">
        <f>HYPERLINK("https://www.ebi.ac.uk/ols/ontologies/uberon/terms?iri=http://purl.obolibrary.org/obo/UBERON_0002563","central nucleus of inferior colliculus")</f>
        <v/>
      </c>
      <c r="B329" t="inlineStr">
        <is>
          <t>&lt;http://purl.obolibrary.org/obo/UBERON_0002563&gt;</t>
        </is>
      </c>
      <c r="C329" t="inlineStr">
        <is>
          <t>Inferior colliculus, central nucleus</t>
        </is>
      </c>
      <c r="D329" t="inlineStr">
        <is>
          <t>&lt;http://purl.obolibrary.org/obo/MBA_811&gt;</t>
        </is>
      </c>
    </row>
    <row r="330">
      <c r="A330">
        <f>HYPERLINK("https://www.ebi.ac.uk/ols/ontologies/uberon/terms?iri=http://purl.obolibrary.org/obo/UBERON_0002960","central oculomotor nucleus")</f>
        <v/>
      </c>
      <c r="B330" t="inlineStr">
        <is>
          <t>&lt;http://purl.obolibrary.org/obo/UBERON_0002960&gt;</t>
        </is>
      </c>
      <c r="C330" t="inlineStr">
        <is>
          <t>central oculomotor nucleus</t>
        </is>
      </c>
      <c r="D330" t="inlineStr">
        <is>
          <t>&lt;http://purl.obolibrary.org/obo/DHBA_12201&gt;</t>
        </is>
      </c>
    </row>
    <row r="331">
      <c r="A331">
        <f>HYPERLINK("https://www.ebi.ac.uk/ols/ontologies/uberon/terms?iri=http://purl.obolibrary.org/obo/UBERON_0002960","central oculomotor nucleus")</f>
        <v/>
      </c>
      <c r="B331" t="inlineStr">
        <is>
          <t>&lt;http://purl.obolibrary.org/obo/UBERON_0002960&gt;</t>
        </is>
      </c>
      <c r="C331" t="inlineStr">
        <is>
          <t>central oculomotor nucleus, left</t>
        </is>
      </c>
      <c r="D331" t="inlineStr">
        <is>
          <t>&lt;http://purl.obolibrary.org/obo/HBA_9034&gt;</t>
        </is>
      </c>
    </row>
    <row r="332">
      <c r="A332">
        <f>HYPERLINK("https://www.ebi.ac.uk/ols/ontologies/uberon/terms?iri=http://purl.obolibrary.org/obo/UBERON_0035113","central part of mediodorsal nucleus of the thalamus")</f>
        <v/>
      </c>
      <c r="B332" t="inlineStr">
        <is>
          <t>&lt;http://purl.obolibrary.org/obo/UBERON_0035113&gt;</t>
        </is>
      </c>
      <c r="C332" t="inlineStr">
        <is>
          <t>Mediodorsal nucleus of the thalamus, central part</t>
        </is>
      </c>
      <c r="D332" t="inlineStr">
        <is>
          <t>&lt;http://purl.obolibrary.org/obo/MBA_617&gt;</t>
        </is>
      </c>
    </row>
    <row r="333">
      <c r="A333">
        <f>HYPERLINK("https://www.ebi.ac.uk/ols/ontologies/uberon/terms?iri=http://purl.obolibrary.org/obo/UBERON_0002916","central sulcus")</f>
        <v/>
      </c>
      <c r="B333" t="inlineStr">
        <is>
          <t>&lt;http://purl.obolibrary.org/obo/UBERON_0002916&gt;</t>
        </is>
      </c>
      <c r="C333" t="inlineStr">
        <is>
          <t>central sulcus</t>
        </is>
      </c>
      <c r="D333" t="inlineStr">
        <is>
          <t>&lt;http://purl.obolibrary.org/obo/DHBA_10614&gt;</t>
        </is>
      </c>
    </row>
    <row r="334">
      <c r="A334">
        <f>HYPERLINK("https://www.ebi.ac.uk/ols/ontologies/uberon/terms?iri=http://purl.obolibrary.org/obo/UBERON_0002916","central sulcus")</f>
        <v/>
      </c>
      <c r="B334" t="inlineStr">
        <is>
          <t>&lt;http://purl.obolibrary.org/obo/UBERON_0002916&gt;</t>
        </is>
      </c>
      <c r="C334" t="inlineStr">
        <is>
          <t>central sulcus</t>
        </is>
      </c>
      <c r="D334" t="inlineStr">
        <is>
          <t>&lt;http://purl.obolibrary.org/obo/HBA_9403&gt;</t>
        </is>
      </c>
    </row>
    <row r="335">
      <c r="A335">
        <f>HYPERLINK("https://www.ebi.ac.uk/ols/ontologies/uberon/terms?iri=http://purl.obolibrary.org/obo/UBERON_0035925","central sulcus of insula")</f>
        <v/>
      </c>
      <c r="B335" t="inlineStr">
        <is>
          <t>&lt;http://purl.obolibrary.org/obo/UBERON_0035925&gt;</t>
        </is>
      </c>
      <c r="C335" t="inlineStr">
        <is>
          <t>central sulcus of insula</t>
        </is>
      </c>
      <c r="D335" t="inlineStr">
        <is>
          <t>&lt;http://purl.obolibrary.org/obo/DHBA_13227&gt;</t>
        </is>
      </c>
    </row>
    <row r="336">
      <c r="A336">
        <f>HYPERLINK("https://www.ebi.ac.uk/ols/ontologies/uberon/terms?iri=http://purl.obolibrary.org/obo/UBERON_0035925","central sulcus of insula")</f>
        <v/>
      </c>
      <c r="B336" t="inlineStr">
        <is>
          <t>&lt;http://purl.obolibrary.org/obo/UBERON_0035925&gt;</t>
        </is>
      </c>
      <c r="C336" t="inlineStr">
        <is>
          <t>central sulcus of insula</t>
        </is>
      </c>
      <c r="D336" t="inlineStr">
        <is>
          <t>&lt;http://purl.obolibrary.org/obo/HBA_9399&gt;</t>
        </is>
      </c>
    </row>
    <row r="337">
      <c r="A337">
        <f>HYPERLINK("https://www.ebi.ac.uk/ols/ontologies/uberon/terms?iri=http://purl.obolibrary.org/obo/UBERON_0009643","central tegmental tract")</f>
        <v/>
      </c>
      <c r="B337" t="inlineStr">
        <is>
          <t>&lt;http://purl.obolibrary.org/obo/UBERON_0009643&gt;</t>
        </is>
      </c>
      <c r="C337" t="inlineStr">
        <is>
          <t>central tegmental tract</t>
        </is>
      </c>
      <c r="D337" t="inlineStr">
        <is>
          <t>&lt;http://purl.obolibrary.org/obo/DHBA_12730&gt;</t>
        </is>
      </c>
    </row>
    <row r="338">
      <c r="A338">
        <f>HYPERLINK("https://www.ebi.ac.uk/ols/ontologies/uberon/terms?iri=http://purl.obolibrary.org/obo/UBERON_0009643","central tegmental tract")</f>
        <v/>
      </c>
      <c r="B338" t="inlineStr">
        <is>
          <t>&lt;http://purl.obolibrary.org/obo/UBERON_0009643&gt;</t>
        </is>
      </c>
      <c r="C338" t="inlineStr">
        <is>
          <t>central tegmental tract, Right</t>
        </is>
      </c>
      <c r="D338" t="inlineStr">
        <is>
          <t>&lt;http://purl.obolibrary.org/obo/HBA_12952&gt;</t>
        </is>
      </c>
    </row>
    <row r="339">
      <c r="A339">
        <f>HYPERLINK("https://www.ebi.ac.uk/ols/ontologies/uberon/terms?iri=http://purl.obolibrary.org/obo/UBERON_0002972","centromedian nucleus of thalamus")</f>
        <v/>
      </c>
      <c r="B339" t="inlineStr">
        <is>
          <t>&lt;http://purl.obolibrary.org/obo/UBERON_0002972&gt;</t>
        </is>
      </c>
      <c r="C339" t="inlineStr">
        <is>
          <t>centromedian nucleus of thalamus</t>
        </is>
      </c>
      <c r="D339" t="inlineStr">
        <is>
          <t>&lt;http://purl.obolibrary.org/obo/DHBA_10449&gt;</t>
        </is>
      </c>
    </row>
    <row r="340">
      <c r="A340">
        <f>HYPERLINK("https://www.ebi.ac.uk/ols/ontologies/uberon/terms?iri=http://purl.obolibrary.org/obo/UBERON_0002972","centromedian nucleus of thalamus")</f>
        <v/>
      </c>
      <c r="B340" t="inlineStr">
        <is>
          <t>&lt;http://purl.obolibrary.org/obo/UBERON_0002972&gt;</t>
        </is>
      </c>
      <c r="C340" t="inlineStr">
        <is>
          <t>centromedian nucleus</t>
        </is>
      </c>
      <c r="D340" t="inlineStr">
        <is>
          <t>&lt;http://purl.obolibrary.org/obo/DMBA_16402&gt;</t>
        </is>
      </c>
    </row>
    <row r="341">
      <c r="A341">
        <f>HYPERLINK("https://www.ebi.ac.uk/ols/ontologies/uberon/terms?iri=http://purl.obolibrary.org/obo/UBERON_0006847","cerebellar commissure")</f>
        <v/>
      </c>
      <c r="B341" t="inlineStr">
        <is>
          <t>&lt;http://purl.obolibrary.org/obo/UBERON_0006847&gt;</t>
        </is>
      </c>
      <c r="C341" t="inlineStr">
        <is>
          <t>cerebellar commissure</t>
        </is>
      </c>
      <c r="D341" t="inlineStr">
        <is>
          <t>&lt;http://purl.obolibrary.org/obo/DMBA_17754&gt;</t>
        </is>
      </c>
    </row>
    <row r="342">
      <c r="A342">
        <f>HYPERLINK("https://www.ebi.ac.uk/ols/ontologies/uberon/terms?iri=http://purl.obolibrary.org/obo/UBERON_0006847","cerebellar commissure")</f>
        <v/>
      </c>
      <c r="B342" t="inlineStr">
        <is>
          <t>&lt;http://purl.obolibrary.org/obo/UBERON_0006847&gt;</t>
        </is>
      </c>
      <c r="C342" t="inlineStr">
        <is>
          <t>cerebellar commissure</t>
        </is>
      </c>
      <c r="D342" t="inlineStr">
        <is>
          <t>&lt;http://purl.obolibrary.org/obo/MBA_744&gt;</t>
        </is>
      </c>
    </row>
    <row r="343">
      <c r="A343">
        <f>HYPERLINK("https://www.ebi.ac.uk/ols/ontologies/uberon/terms?iri=http://purl.obolibrary.org/obo/UBERON_0002129","cerebellar cortex")</f>
        <v/>
      </c>
      <c r="B343" t="inlineStr">
        <is>
          <t>&lt;http://purl.obolibrary.org/obo/UBERON_0002129&gt;</t>
        </is>
      </c>
      <c r="C343" t="inlineStr">
        <is>
          <t>cerebellar cortex</t>
        </is>
      </c>
      <c r="D343" t="inlineStr">
        <is>
          <t>&lt;http://purl.obolibrary.org/obo/DHBA_10657&gt;</t>
        </is>
      </c>
    </row>
    <row r="344">
      <c r="A344">
        <f>HYPERLINK("https://www.ebi.ac.uk/ols/ontologies/uberon/terms?iri=http://purl.obolibrary.org/obo/UBERON_0002129","cerebellar cortex")</f>
        <v/>
      </c>
      <c r="B344" t="inlineStr">
        <is>
          <t>&lt;http://purl.obolibrary.org/obo/UBERON_0002129&gt;</t>
        </is>
      </c>
      <c r="C344" t="inlineStr">
        <is>
          <t>cortex of cerebellar hemisphere</t>
        </is>
      </c>
      <c r="D344" t="inlineStr">
        <is>
          <t>&lt;http://purl.obolibrary.org/obo/DMBA_16939&gt;</t>
        </is>
      </c>
    </row>
    <row r="345">
      <c r="A345">
        <f>HYPERLINK("https://www.ebi.ac.uk/ols/ontologies/uberon/terms?iri=http://purl.obolibrary.org/obo/UBERON_0002129","cerebellar cortex")</f>
        <v/>
      </c>
      <c r="B345" t="inlineStr">
        <is>
          <t>&lt;http://purl.obolibrary.org/obo/UBERON_0002129&gt;</t>
        </is>
      </c>
      <c r="C345" t="inlineStr">
        <is>
          <t>cerebellar cortex</t>
        </is>
      </c>
      <c r="D345" t="inlineStr">
        <is>
          <t>&lt;http://purl.obolibrary.org/obo/HBA_4697&gt;</t>
        </is>
      </c>
    </row>
    <row r="346">
      <c r="A346">
        <f>HYPERLINK("https://www.ebi.ac.uk/ols/ontologies/uberon/terms?iri=http://purl.obolibrary.org/obo/UBERON_0002129","cerebellar cortex")</f>
        <v/>
      </c>
      <c r="B346" t="inlineStr">
        <is>
          <t>&lt;http://purl.obolibrary.org/obo/UBERON_0002129&gt;</t>
        </is>
      </c>
      <c r="C346" t="inlineStr">
        <is>
          <t>Cerebellar cortex</t>
        </is>
      </c>
      <c r="D346" t="inlineStr">
        <is>
          <t>&lt;http://purl.obolibrary.org/obo/MBA_528&gt;</t>
        </is>
      </c>
    </row>
    <row r="347">
      <c r="A347">
        <f>HYPERLINK("https://www.ebi.ac.uk/ols/ontologies/uberon/terms?iri=http://purl.obolibrary.org/obo/UBERON_0002245","cerebellar hemisphere")</f>
        <v/>
      </c>
      <c r="B347" t="inlineStr">
        <is>
          <t>&lt;http://purl.obolibrary.org/obo/UBERON_0002245&gt;</t>
        </is>
      </c>
      <c r="C347" t="inlineStr">
        <is>
          <t>cerebellar hemisphere</t>
        </is>
      </c>
      <c r="D347" t="inlineStr">
        <is>
          <t>&lt;http://purl.obolibrary.org/obo/DHBA_10659&gt;</t>
        </is>
      </c>
    </row>
    <row r="348">
      <c r="A348">
        <f>HYPERLINK("https://www.ebi.ac.uk/ols/ontologies/uberon/terms?iri=http://purl.obolibrary.org/obo/UBERON_0002245","cerebellar hemisphere")</f>
        <v/>
      </c>
      <c r="B348" t="inlineStr">
        <is>
          <t>&lt;http://purl.obolibrary.org/obo/UBERON_0002245&gt;</t>
        </is>
      </c>
      <c r="C348" t="inlineStr">
        <is>
          <t>cerebellar hemisphere</t>
        </is>
      </c>
      <c r="D348" t="inlineStr">
        <is>
          <t>&lt;http://purl.obolibrary.org/obo/DMBA_16920&gt;</t>
        </is>
      </c>
    </row>
    <row r="349">
      <c r="A349">
        <f>HYPERLINK("https://www.ebi.ac.uk/ols/ontologies/uberon/terms?iri=http://purl.obolibrary.org/obo/UBERON_0002245","cerebellar hemisphere")</f>
        <v/>
      </c>
      <c r="B349" t="inlineStr">
        <is>
          <t>&lt;http://purl.obolibrary.org/obo/UBERON_0002245&gt;</t>
        </is>
      </c>
      <c r="C349" t="inlineStr">
        <is>
          <t>cerebellar hemispheres</t>
        </is>
      </c>
      <c r="D349" t="inlineStr">
        <is>
          <t>&lt;http://purl.obolibrary.org/obo/HBA_12930&gt;</t>
        </is>
      </c>
    </row>
    <row r="350">
      <c r="A350">
        <f>HYPERLINK("https://www.ebi.ac.uk/ols/ontologies/uberon/terms?iri=http://purl.obolibrary.org/obo/UBERON_0002245","cerebellar hemisphere")</f>
        <v/>
      </c>
      <c r="B350" t="inlineStr">
        <is>
          <t>&lt;http://purl.obolibrary.org/obo/UBERON_0002245&gt;</t>
        </is>
      </c>
      <c r="C350" t="inlineStr">
        <is>
          <t>Hemispheric regions</t>
        </is>
      </c>
      <c r="D350" t="inlineStr">
        <is>
          <t>&lt;http://purl.obolibrary.org/obo/MBA_1073&gt;</t>
        </is>
      </c>
    </row>
    <row r="351">
      <c r="A351">
        <f>HYPERLINK("https://www.ebi.ac.uk/ols/ontologies/uberon/terms?iri=http://purl.obolibrary.org/obo/UBERON_0002130","cerebellar nuclear complex")</f>
        <v/>
      </c>
      <c r="B351" t="inlineStr">
        <is>
          <t>&lt;http://purl.obolibrary.org/obo/UBERON_0002130&gt;</t>
        </is>
      </c>
      <c r="C351" t="inlineStr">
        <is>
          <t>cerebellar deep nuclei</t>
        </is>
      </c>
      <c r="D351" t="inlineStr">
        <is>
          <t>&lt;http://purl.obolibrary.org/obo/DHBA_10660&gt;</t>
        </is>
      </c>
    </row>
    <row r="352">
      <c r="A352">
        <f>HYPERLINK("https://www.ebi.ac.uk/ols/ontologies/uberon/terms?iri=http://purl.obolibrary.org/obo/UBERON_0002130","cerebellar nuclear complex")</f>
        <v/>
      </c>
      <c r="B352" t="inlineStr">
        <is>
          <t>&lt;http://purl.obolibrary.org/obo/UBERON_0002130&gt;</t>
        </is>
      </c>
      <c r="C352" t="inlineStr">
        <is>
          <t>cerebellar nuclei</t>
        </is>
      </c>
      <c r="D352" t="inlineStr">
        <is>
          <t>&lt;http://purl.obolibrary.org/obo/HBA_4780&gt;</t>
        </is>
      </c>
    </row>
    <row r="353">
      <c r="A353">
        <f>HYPERLINK("https://www.ebi.ac.uk/ols/ontologies/uberon/terms?iri=http://purl.obolibrary.org/obo/UBERON_0002130","cerebellar nuclear complex")</f>
        <v/>
      </c>
      <c r="B353" t="inlineStr">
        <is>
          <t>&lt;http://purl.obolibrary.org/obo/UBERON_0002130&gt;</t>
        </is>
      </c>
      <c r="C353" t="inlineStr">
        <is>
          <t>Cerebellar nuclei</t>
        </is>
      </c>
      <c r="D353" t="inlineStr">
        <is>
          <t>&lt;http://purl.obolibrary.org/obo/MBA_519&gt;</t>
        </is>
      </c>
    </row>
    <row r="354">
      <c r="A354">
        <f>HYPERLINK("https://www.ebi.ac.uk/ols/ontologies/uberon/terms?iri=http://purl.obolibrary.org/obo/UBERON_0007416","cerebellar peduncle")</f>
        <v/>
      </c>
      <c r="B354" t="inlineStr">
        <is>
          <t>&lt;http://purl.obolibrary.org/obo/UBERON_0007416&gt;</t>
        </is>
      </c>
      <c r="C354" t="inlineStr">
        <is>
          <t>cerebellar peduncles</t>
        </is>
      </c>
      <c r="D354" t="inlineStr">
        <is>
          <t>&lt;http://purl.obolibrary.org/obo/MBA_752&gt;</t>
        </is>
      </c>
    </row>
    <row r="355">
      <c r="A355">
        <f>HYPERLINK("https://www.ebi.ac.uk/ols/ontologies/uberon/terms?iri=http://purl.obolibrary.org/obo/UBERON_0004008","cerebellar plate")</f>
        <v/>
      </c>
      <c r="B355" t="inlineStr">
        <is>
          <t>&lt;http://purl.obolibrary.org/obo/UBERON_0004008&gt;</t>
        </is>
      </c>
      <c r="C355" t="inlineStr">
        <is>
          <t>cerebellar plate</t>
        </is>
      </c>
      <c r="D355" t="inlineStr">
        <is>
          <t>&lt;http://purl.obolibrary.org/obo/DHBA_12698&gt;</t>
        </is>
      </c>
    </row>
    <row r="356">
      <c r="A356">
        <f>HYPERLINK("https://www.ebi.ac.uk/ols/ontologies/uberon/terms?iri=http://purl.obolibrary.org/obo/UBERON_0004720","cerebellar vermis")</f>
        <v/>
      </c>
      <c r="B356" t="inlineStr">
        <is>
          <t>&lt;http://purl.obolibrary.org/obo/UBERON_0004720&gt;</t>
        </is>
      </c>
      <c r="C356" t="inlineStr">
        <is>
          <t>cerebellar vermis</t>
        </is>
      </c>
      <c r="D356" t="inlineStr">
        <is>
          <t>&lt;http://purl.obolibrary.org/obo/DHBA_10658&gt;</t>
        </is>
      </c>
    </row>
    <row r="357">
      <c r="A357">
        <f>HYPERLINK("https://www.ebi.ac.uk/ols/ontologies/uberon/terms?iri=http://purl.obolibrary.org/obo/UBERON_0004720","cerebellar vermis")</f>
        <v/>
      </c>
      <c r="B357" t="inlineStr">
        <is>
          <t>&lt;http://purl.obolibrary.org/obo/UBERON_0004720&gt;</t>
        </is>
      </c>
      <c r="C357" t="inlineStr">
        <is>
          <t>cerebellar vermis</t>
        </is>
      </c>
      <c r="D357" t="inlineStr">
        <is>
          <t>&lt;http://purl.obolibrary.org/obo/DMBA_16814&gt;</t>
        </is>
      </c>
    </row>
    <row r="358">
      <c r="A358">
        <f>HYPERLINK("https://www.ebi.ac.uk/ols/ontologies/uberon/terms?iri=http://purl.obolibrary.org/obo/UBERON_0004720","cerebellar vermis")</f>
        <v/>
      </c>
      <c r="B358" t="inlineStr">
        <is>
          <t>&lt;http://purl.obolibrary.org/obo/UBERON_0004720&gt;</t>
        </is>
      </c>
      <c r="C358" t="inlineStr">
        <is>
          <t>vermis</t>
        </is>
      </c>
      <c r="D358" t="inlineStr">
        <is>
          <t>&lt;http://purl.obolibrary.org/obo/HBA_4698&gt;</t>
        </is>
      </c>
    </row>
    <row r="359">
      <c r="A359">
        <f>HYPERLINK("https://www.ebi.ac.uk/ols/ontologies/uberon/terms?iri=http://purl.obolibrary.org/obo/UBERON_0004720","cerebellar vermis")</f>
        <v/>
      </c>
      <c r="B359" t="inlineStr">
        <is>
          <t>&lt;http://purl.obolibrary.org/obo/UBERON_0004720&gt;</t>
        </is>
      </c>
      <c r="C359" t="inlineStr">
        <is>
          <t>Vermal regions</t>
        </is>
      </c>
      <c r="D359" t="inlineStr">
        <is>
          <t>&lt;http://purl.obolibrary.org/obo/MBA_645&gt;</t>
        </is>
      </c>
    </row>
    <row r="360">
      <c r="A360">
        <f>HYPERLINK("https://www.ebi.ac.uk/ols/ontologies/uberon/terms?iri=http://purl.obolibrary.org/obo/UBERON_0002037","cerebellum")</f>
        <v/>
      </c>
      <c r="B360" t="inlineStr">
        <is>
          <t>&lt;http://purl.obolibrary.org/obo/UBERON_0002037&gt;</t>
        </is>
      </c>
      <c r="C360" t="inlineStr">
        <is>
          <t>cerebellum</t>
        </is>
      </c>
      <c r="D360" t="inlineStr">
        <is>
          <t>&lt;http://purl.obolibrary.org/obo/DHBA_10656&gt;</t>
        </is>
      </c>
    </row>
    <row r="361">
      <c r="A361">
        <f>HYPERLINK("https://www.ebi.ac.uk/ols/ontologies/uberon/terms?iri=http://purl.obolibrary.org/obo/UBERON_0002037","cerebellum")</f>
        <v/>
      </c>
      <c r="B361" t="inlineStr">
        <is>
          <t>&lt;http://purl.obolibrary.org/obo/UBERON_0002037&gt;</t>
        </is>
      </c>
      <c r="C361" t="inlineStr">
        <is>
          <t>cerebellum</t>
        </is>
      </c>
      <c r="D361" t="inlineStr">
        <is>
          <t>&lt;http://purl.obolibrary.org/obo/HBA_4696&gt;</t>
        </is>
      </c>
    </row>
    <row r="362">
      <c r="A362">
        <f>HYPERLINK("https://www.ebi.ac.uk/ols/ontologies/uberon/terms?iri=http://purl.obolibrary.org/obo/UBERON_0002037","cerebellum")</f>
        <v/>
      </c>
      <c r="B362" t="inlineStr">
        <is>
          <t>&lt;http://purl.obolibrary.org/obo/UBERON_0002037&gt;</t>
        </is>
      </c>
      <c r="C362" t="inlineStr">
        <is>
          <t>Cerebellum</t>
        </is>
      </c>
      <c r="D362" t="inlineStr">
        <is>
          <t>&lt;http://purl.obolibrary.org/obo/MBA_512&gt;</t>
        </is>
      </c>
    </row>
    <row r="363">
      <c r="A363">
        <f>HYPERLINK("https://www.ebi.ac.uk/ols/ontologies/uberon/terms?iri=http://purl.obolibrary.org/obo/UBERON_0003941","cerebellum anterior vermis")</f>
        <v/>
      </c>
      <c r="B363" t="inlineStr">
        <is>
          <t>&lt;http://purl.obolibrary.org/obo/UBERON_0003941&gt;</t>
        </is>
      </c>
      <c r="C363" t="inlineStr">
        <is>
          <t>anterior lobe of the vermis</t>
        </is>
      </c>
      <c r="D363" t="inlineStr">
        <is>
          <t>&lt;http://purl.obolibrary.org/obo/HBA_4699&gt;</t>
        </is>
      </c>
    </row>
    <row r="364">
      <c r="A364">
        <f>HYPERLINK("https://www.ebi.ac.uk/ols/ontologies/uberon/terms?iri=http://purl.obolibrary.org/obo/UBERON_0003980","cerebellum fissure")</f>
        <v/>
      </c>
      <c r="B364" t="inlineStr">
        <is>
          <t>&lt;http://purl.obolibrary.org/obo/UBERON_0003980&gt;</t>
        </is>
      </c>
      <c r="C364" t="inlineStr">
        <is>
          <t>cerebellar fissures</t>
        </is>
      </c>
      <c r="D364" t="inlineStr">
        <is>
          <t>&lt;http://purl.obolibrary.org/obo/DHBA_12828&gt;</t>
        </is>
      </c>
    </row>
    <row r="365">
      <c r="A365">
        <f>HYPERLINK("https://www.ebi.ac.uk/ols/ontologies/uberon/terms?iri=http://purl.obolibrary.org/obo/UBERON_0003980","cerebellum fissure")</f>
        <v/>
      </c>
      <c r="B365" t="inlineStr">
        <is>
          <t>&lt;http://purl.obolibrary.org/obo/UBERON_0003980&gt;</t>
        </is>
      </c>
      <c r="C365" t="inlineStr">
        <is>
          <t>cerebellar sulci</t>
        </is>
      </c>
      <c r="D365" t="inlineStr">
        <is>
          <t>&lt;http://purl.obolibrary.org/obo/HBA_9406&gt;</t>
        </is>
      </c>
    </row>
    <row r="366">
      <c r="A366">
        <f>HYPERLINK("https://www.ebi.ac.uk/ols/ontologies/uberon/terms?iri=http://purl.obolibrary.org/obo/UBERON_0002613","cerebellum globose nucleus")</f>
        <v/>
      </c>
      <c r="B366" t="inlineStr">
        <is>
          <t>&lt;http://purl.obolibrary.org/obo/UBERON_0002613&gt;</t>
        </is>
      </c>
      <c r="C366" t="inlineStr">
        <is>
          <t>medial interpositus (globose) nucleus</t>
        </is>
      </c>
      <c r="D366" t="inlineStr">
        <is>
          <t>&lt;http://purl.obolibrary.org/obo/DHBA_12400&gt;</t>
        </is>
      </c>
    </row>
    <row r="367">
      <c r="A367">
        <f>HYPERLINK("https://www.ebi.ac.uk/ols/ontologies/uberon/terms?iri=http://purl.obolibrary.org/obo/UBERON_0002613","cerebellum globose nucleus")</f>
        <v/>
      </c>
      <c r="B367" t="inlineStr">
        <is>
          <t>&lt;http://purl.obolibrary.org/obo/UBERON_0002613&gt;</t>
        </is>
      </c>
      <c r="C367" t="inlineStr">
        <is>
          <t>posterior part of Int</t>
        </is>
      </c>
      <c r="D367" t="inlineStr">
        <is>
          <t>&lt;http://purl.obolibrary.org/obo/DMBA_16932&gt;</t>
        </is>
      </c>
    </row>
    <row r="368">
      <c r="A368">
        <f>HYPERLINK("https://www.ebi.ac.uk/ols/ontologies/uberon/terms?iri=http://purl.obolibrary.org/obo/UBERON_0002613","cerebellum globose nucleus")</f>
        <v/>
      </c>
      <c r="B368" t="inlineStr">
        <is>
          <t>&lt;http://purl.obolibrary.org/obo/UBERON_0002613&gt;</t>
        </is>
      </c>
      <c r="C368" t="inlineStr">
        <is>
          <t>globose nucleus</t>
        </is>
      </c>
      <c r="D368" t="inlineStr">
        <is>
          <t>&lt;http://purl.obolibrary.org/obo/HBA_12949&gt;</t>
        </is>
      </c>
    </row>
    <row r="369">
      <c r="A369">
        <f>HYPERLINK("https://www.ebi.ac.uk/ols/ontologies/uberon/terms?iri=http://purl.obolibrary.org/obo/UBERON_0004006","cerebellum intermediate zone")</f>
        <v/>
      </c>
      <c r="B369" t="inlineStr">
        <is>
          <t>&lt;http://purl.obolibrary.org/obo/UBERON_0004006&gt;</t>
        </is>
      </c>
      <c r="C369" t="inlineStr">
        <is>
          <t>intermediate zone, left</t>
        </is>
      </c>
      <c r="D369" t="inlineStr">
        <is>
          <t>&lt;http://purl.obolibrary.org/obo/HBA_9611&gt;</t>
        </is>
      </c>
    </row>
    <row r="370">
      <c r="A370">
        <f>HYPERLINK("https://www.ebi.ac.uk/ols/ontologies/uberon/terms?iri=http://purl.obolibrary.org/obo/UBERON_0004006","cerebellum intermediate zone")</f>
        <v/>
      </c>
      <c r="B370" t="inlineStr">
        <is>
          <t>&lt;http://purl.obolibrary.org/obo/UBERON_0004006&gt;</t>
        </is>
      </c>
      <c r="C370" t="inlineStr">
        <is>
          <t>intermediate zone</t>
        </is>
      </c>
      <c r="D370" t="inlineStr">
        <is>
          <t>&lt;http://purl.obolibrary.org/obo/PBA_294021942&gt;</t>
        </is>
      </c>
    </row>
    <row r="371">
      <c r="A371">
        <f>HYPERLINK("https://www.ebi.ac.uk/ols/ontologies/uberon/terms?iri=http://purl.obolibrary.org/obo/UBERON_0004073","cerebellum interpositus nucleus")</f>
        <v/>
      </c>
      <c r="B371" t="inlineStr">
        <is>
          <t>&lt;http://purl.obolibrary.org/obo/UBERON_0004073&gt;</t>
        </is>
      </c>
      <c r="C371" t="inlineStr">
        <is>
          <t>interpositus (intermediate) nucleus</t>
        </is>
      </c>
      <c r="D371" t="inlineStr">
        <is>
          <t>&lt;http://purl.obolibrary.org/obo/DHBA_12399&gt;</t>
        </is>
      </c>
    </row>
    <row r="372">
      <c r="A372">
        <f>HYPERLINK("https://www.ebi.ac.uk/ols/ontologies/uberon/terms?iri=http://purl.obolibrary.org/obo/UBERON_0004073","cerebellum interpositus nucleus")</f>
        <v/>
      </c>
      <c r="B372" t="inlineStr">
        <is>
          <t>&lt;http://purl.obolibrary.org/obo/UBERON_0004073&gt;</t>
        </is>
      </c>
      <c r="C372" t="inlineStr">
        <is>
          <t>interpositus nucleus</t>
        </is>
      </c>
      <c r="D372" t="inlineStr">
        <is>
          <t>&lt;http://purl.obolibrary.org/obo/DHBA_12613&gt;</t>
        </is>
      </c>
    </row>
    <row r="373">
      <c r="A373">
        <f>HYPERLINK("https://www.ebi.ac.uk/ols/ontologies/uberon/terms?iri=http://purl.obolibrary.org/obo/UBERON_0004073","cerebellum interpositus nucleus")</f>
        <v/>
      </c>
      <c r="B373" t="inlineStr">
        <is>
          <t>&lt;http://purl.obolibrary.org/obo/UBERON_0004073&gt;</t>
        </is>
      </c>
      <c r="C373" t="inlineStr">
        <is>
          <t>intermediate (interpositus) cerebellar nucleus</t>
        </is>
      </c>
      <c r="D373" t="inlineStr">
        <is>
          <t>&lt;http://purl.obolibrary.org/obo/DMBA_16929&gt;</t>
        </is>
      </c>
    </row>
    <row r="374">
      <c r="A374">
        <f>HYPERLINK("https://www.ebi.ac.uk/ols/ontologies/uberon/terms?iri=http://purl.obolibrary.org/obo/UBERON_0004073","cerebellum interpositus nucleus")</f>
        <v/>
      </c>
      <c r="B374" t="inlineStr">
        <is>
          <t>&lt;http://purl.obolibrary.org/obo/UBERON_0004073&gt;</t>
        </is>
      </c>
      <c r="C374" t="inlineStr">
        <is>
          <t>interpositus nucleus</t>
        </is>
      </c>
      <c r="D374" t="inlineStr">
        <is>
          <t>&lt;http://purl.obolibrary.org/obo/HBA_9578&gt;</t>
        </is>
      </c>
    </row>
    <row r="375">
      <c r="A375">
        <f>HYPERLINK("https://www.ebi.ac.uk/ols/ontologies/uberon/terms?iri=http://purl.obolibrary.org/obo/UBERON_0034708","cerebellum marginal layer")</f>
        <v/>
      </c>
      <c r="B375" t="inlineStr">
        <is>
          <t>&lt;http://purl.obolibrary.org/obo/UBERON_0034708&gt;</t>
        </is>
      </c>
      <c r="C375" t="inlineStr">
        <is>
          <t>marginal zone of cerebellum</t>
        </is>
      </c>
      <c r="D375" t="inlineStr">
        <is>
          <t>&lt;http://purl.obolibrary.org/obo/DHBA_12695&gt;</t>
        </is>
      </c>
    </row>
    <row r="376">
      <c r="A376">
        <f>HYPERLINK("https://www.ebi.ac.uk/ols/ontologies/uberon/terms?iri=http://purl.obolibrary.org/obo/UBERON_0004009","cerebellum posterior vermis")</f>
        <v/>
      </c>
      <c r="B376" t="inlineStr">
        <is>
          <t>&lt;http://purl.obolibrary.org/obo/UBERON_0004009&gt;</t>
        </is>
      </c>
      <c r="C376" t="inlineStr">
        <is>
          <t>posterior lobe of the vermis</t>
        </is>
      </c>
      <c r="D376" t="inlineStr">
        <is>
          <t>&lt;http://purl.obolibrary.org/obo/HBA_4704&gt;</t>
        </is>
      </c>
    </row>
    <row r="377">
      <c r="A377">
        <f>HYPERLINK("https://www.ebi.ac.uk/ols/ontologies/uberon/terms?iri=http://purl.obolibrary.org/obo/UBERON_0007763","cerebellum vermis culmen")</f>
        <v/>
      </c>
      <c r="B377" t="inlineStr">
        <is>
          <t>&lt;http://purl.obolibrary.org/obo/UBERON_0007763&gt;</t>
        </is>
      </c>
      <c r="C377" t="inlineStr">
        <is>
          <t>Culmen</t>
        </is>
      </c>
      <c r="D377" t="inlineStr">
        <is>
          <t>&lt;http://purl.obolibrary.org/obo/MBA_928&gt;</t>
        </is>
      </c>
    </row>
    <row r="378">
      <c r="A378">
        <f>HYPERLINK("https://www.ebi.ac.uk/ols/ontologies/uberon/terms?iri=http://purl.obolibrary.org/obo/UBERON_0004074","cerebellum vermis lobule I")</f>
        <v/>
      </c>
      <c r="B378" t="inlineStr">
        <is>
          <t>&lt;http://purl.obolibrary.org/obo/UBERON_0004074&gt;</t>
        </is>
      </c>
      <c r="C378" t="inlineStr">
        <is>
          <t>lobule 1 of cerebellar vermis</t>
        </is>
      </c>
      <c r="D378" t="inlineStr">
        <is>
          <t>&lt;http://purl.obolibrary.org/obo/DMBA_16830&gt;</t>
        </is>
      </c>
    </row>
    <row r="379">
      <c r="A379">
        <f>HYPERLINK("https://www.ebi.ac.uk/ols/ontologies/uberon/terms?iri=http://purl.obolibrary.org/obo/UBERON_0004074","cerebellum vermis lobule I")</f>
        <v/>
      </c>
      <c r="B379" t="inlineStr">
        <is>
          <t>&lt;http://purl.obolibrary.org/obo/UBERON_0004074&gt;</t>
        </is>
      </c>
      <c r="C379" t="inlineStr">
        <is>
          <t>Lingula (I)</t>
        </is>
      </c>
      <c r="D379" t="inlineStr">
        <is>
          <t>&lt;http://purl.obolibrary.org/obo/MBA_912&gt;</t>
        </is>
      </c>
    </row>
    <row r="380">
      <c r="A380">
        <f>HYPERLINK("https://www.ebi.ac.uk/ols/ontologies/uberon/terms?iri=http://purl.obolibrary.org/obo/UBERON_0004075","cerebellum vermis lobule II")</f>
        <v/>
      </c>
      <c r="B380" t="inlineStr">
        <is>
          <t>&lt;http://purl.obolibrary.org/obo/UBERON_0004075&gt;</t>
        </is>
      </c>
      <c r="C380" t="inlineStr">
        <is>
          <t>lobule 2 of cerebellar vermis</t>
        </is>
      </c>
      <c r="D380" t="inlineStr">
        <is>
          <t>&lt;http://purl.obolibrary.org/obo/DMBA_16831&gt;</t>
        </is>
      </c>
    </row>
    <row r="381">
      <c r="A381">
        <f>HYPERLINK("https://www.ebi.ac.uk/ols/ontologies/uberon/terms?iri=http://purl.obolibrary.org/obo/UBERON_0004076","cerebellum vermis lobule III")</f>
        <v/>
      </c>
      <c r="B381" t="inlineStr">
        <is>
          <t>&lt;http://purl.obolibrary.org/obo/UBERON_0004076&gt;</t>
        </is>
      </c>
      <c r="C381" t="inlineStr">
        <is>
          <t>lobule III (central lobule and wing, posterior part)</t>
        </is>
      </c>
      <c r="D381" t="inlineStr">
        <is>
          <t>&lt;http://purl.obolibrary.org/obo/DHBA_12841&gt;</t>
        </is>
      </c>
    </row>
    <row r="382">
      <c r="A382">
        <f>HYPERLINK("https://www.ebi.ac.uk/ols/ontologies/uberon/terms?iri=http://purl.obolibrary.org/obo/UBERON_0004076","cerebellum vermis lobule III")</f>
        <v/>
      </c>
      <c r="B382" t="inlineStr">
        <is>
          <t>&lt;http://purl.obolibrary.org/obo/UBERON_0004076&gt;</t>
        </is>
      </c>
      <c r="C382" t="inlineStr">
        <is>
          <t>lobule 3 of cerebellar vermis</t>
        </is>
      </c>
      <c r="D382" t="inlineStr">
        <is>
          <t>&lt;http://purl.obolibrary.org/obo/DMBA_16832&gt;</t>
        </is>
      </c>
    </row>
    <row r="383">
      <c r="A383">
        <f>HYPERLINK("https://www.ebi.ac.uk/ols/ontologies/uberon/terms?iri=http://purl.obolibrary.org/obo/UBERON_0004076","cerebellum vermis lobule III")</f>
        <v/>
      </c>
      <c r="B383" t="inlineStr">
        <is>
          <t>&lt;http://purl.obolibrary.org/obo/UBERON_0004076&gt;</t>
        </is>
      </c>
      <c r="C383" t="inlineStr">
        <is>
          <t>III</t>
        </is>
      </c>
      <c r="D383" t="inlineStr">
        <is>
          <t>&lt;http://purl.obolibrary.org/obo/HBA_12933&gt;</t>
        </is>
      </c>
    </row>
    <row r="384">
      <c r="A384">
        <f>HYPERLINK("https://www.ebi.ac.uk/ols/ontologies/uberon/terms?iri=http://purl.obolibrary.org/obo/UBERON_0004077","cerebellum vermis lobule IV")</f>
        <v/>
      </c>
      <c r="B384" t="inlineStr">
        <is>
          <t>&lt;http://purl.obolibrary.org/obo/UBERON_0004077&gt;</t>
        </is>
      </c>
      <c r="C384" t="inlineStr">
        <is>
          <t>lobule IV (culmen and quadrangular lobule, anterior part)</t>
        </is>
      </c>
      <c r="D384" t="inlineStr">
        <is>
          <t>&lt;http://purl.obolibrary.org/obo/DHBA_12842&gt;</t>
        </is>
      </c>
    </row>
    <row r="385">
      <c r="A385">
        <f>HYPERLINK("https://www.ebi.ac.uk/ols/ontologies/uberon/terms?iri=http://purl.obolibrary.org/obo/UBERON_0004077","cerebellum vermis lobule IV")</f>
        <v/>
      </c>
      <c r="B385" t="inlineStr">
        <is>
          <t>&lt;http://purl.obolibrary.org/obo/UBERON_0004077&gt;</t>
        </is>
      </c>
      <c r="C385" t="inlineStr">
        <is>
          <t>lobule 4 of cerebellar vermis</t>
        </is>
      </c>
      <c r="D385" t="inlineStr">
        <is>
          <t>&lt;http://purl.obolibrary.org/obo/DMBA_16833&gt;</t>
        </is>
      </c>
    </row>
    <row r="386">
      <c r="A386">
        <f>HYPERLINK("https://www.ebi.ac.uk/ols/ontologies/uberon/terms?iri=http://purl.obolibrary.org/obo/UBERON_0004077","cerebellum vermis lobule IV")</f>
        <v/>
      </c>
      <c r="B386" t="inlineStr">
        <is>
          <t>&lt;http://purl.obolibrary.org/obo/UBERON_0004077&gt;</t>
        </is>
      </c>
      <c r="C386" t="inlineStr">
        <is>
          <t>IV</t>
        </is>
      </c>
      <c r="D386" t="inlineStr">
        <is>
          <t>&lt;http://purl.obolibrary.org/obo/HBA_12934&gt;</t>
        </is>
      </c>
    </row>
    <row r="387">
      <c r="A387">
        <f>HYPERLINK("https://www.ebi.ac.uk/ols/ontologies/uberon/terms?iri=http://purl.obolibrary.org/obo/UBERON_0004078","cerebellum vermis lobule IX")</f>
        <v/>
      </c>
      <c r="B387" t="inlineStr">
        <is>
          <t>&lt;http://purl.obolibrary.org/obo/UBERON_0004078&gt;</t>
        </is>
      </c>
      <c r="C387" t="inlineStr">
        <is>
          <t>lobule IX (uvula and tosil)</t>
        </is>
      </c>
      <c r="D387" t="inlineStr">
        <is>
          <t>&lt;http://purl.obolibrary.org/obo/DHBA_12851&gt;</t>
        </is>
      </c>
    </row>
    <row r="388">
      <c r="A388">
        <f>HYPERLINK("https://www.ebi.ac.uk/ols/ontologies/uberon/terms?iri=http://purl.obolibrary.org/obo/UBERON_0004078","cerebellum vermis lobule IX")</f>
        <v/>
      </c>
      <c r="B388" t="inlineStr">
        <is>
          <t>&lt;http://purl.obolibrary.org/obo/UBERON_0004078&gt;</t>
        </is>
      </c>
      <c r="C388" t="inlineStr">
        <is>
          <t>lobule 9 of cerebellar vermis</t>
        </is>
      </c>
      <c r="D388" t="inlineStr">
        <is>
          <t>&lt;http://purl.obolibrary.org/obo/DMBA_16838&gt;</t>
        </is>
      </c>
    </row>
    <row r="389">
      <c r="A389">
        <f>HYPERLINK("https://www.ebi.ac.uk/ols/ontologies/uberon/terms?iri=http://purl.obolibrary.org/obo/UBERON_0004078","cerebellum vermis lobule IX")</f>
        <v/>
      </c>
      <c r="B389" t="inlineStr">
        <is>
          <t>&lt;http://purl.obolibrary.org/obo/UBERON_0004078&gt;</t>
        </is>
      </c>
      <c r="C389" t="inlineStr">
        <is>
          <t>IX</t>
        </is>
      </c>
      <c r="D389" t="inlineStr">
        <is>
          <t>&lt;http://purl.obolibrary.org/obo/HBA_12943&gt;</t>
        </is>
      </c>
    </row>
    <row r="390">
      <c r="A390">
        <f>HYPERLINK("https://www.ebi.ac.uk/ols/ontologies/uberon/terms?iri=http://purl.obolibrary.org/obo/UBERON_0004079","cerebellum vermis lobule V")</f>
        <v/>
      </c>
      <c r="B390" t="inlineStr">
        <is>
          <t>&lt;http://purl.obolibrary.org/obo/UBERON_0004079&gt;</t>
        </is>
      </c>
      <c r="C390" t="inlineStr">
        <is>
          <t>lobule V (culmen and quadrangular lobule, posterior part)</t>
        </is>
      </c>
      <c r="D390" t="inlineStr">
        <is>
          <t>&lt;http://purl.obolibrary.org/obo/DHBA_12843&gt;</t>
        </is>
      </c>
    </row>
    <row r="391">
      <c r="A391">
        <f>HYPERLINK("https://www.ebi.ac.uk/ols/ontologies/uberon/terms?iri=http://purl.obolibrary.org/obo/UBERON_0004079","cerebellum vermis lobule V")</f>
        <v/>
      </c>
      <c r="B391" t="inlineStr">
        <is>
          <t>&lt;http://purl.obolibrary.org/obo/UBERON_0004079&gt;</t>
        </is>
      </c>
      <c r="C391" t="inlineStr">
        <is>
          <t>lobule 5 of cerebellar vermis</t>
        </is>
      </c>
      <c r="D391" t="inlineStr">
        <is>
          <t>&lt;http://purl.obolibrary.org/obo/DMBA_16834&gt;</t>
        </is>
      </c>
    </row>
    <row r="392">
      <c r="A392">
        <f>HYPERLINK("https://www.ebi.ac.uk/ols/ontologies/uberon/terms?iri=http://purl.obolibrary.org/obo/UBERON_0004079","cerebellum vermis lobule V")</f>
        <v/>
      </c>
      <c r="B392" t="inlineStr">
        <is>
          <t>&lt;http://purl.obolibrary.org/obo/UBERON_0004079&gt;</t>
        </is>
      </c>
      <c r="C392" t="inlineStr">
        <is>
          <t>V</t>
        </is>
      </c>
      <c r="D392" t="inlineStr">
        <is>
          <t>&lt;http://purl.obolibrary.org/obo/HBA_12935&gt;</t>
        </is>
      </c>
    </row>
    <row r="393">
      <c r="A393">
        <f>HYPERLINK("https://www.ebi.ac.uk/ols/ontologies/uberon/terms?iri=http://purl.obolibrary.org/obo/UBERON_0004080","cerebellum vermis lobule VI")</f>
        <v/>
      </c>
      <c r="B393" t="inlineStr">
        <is>
          <t>&lt;http://purl.obolibrary.org/obo/UBERON_0004080&gt;</t>
        </is>
      </c>
      <c r="C393" t="inlineStr">
        <is>
          <t>lobule VI (declive and simplex lobule)</t>
        </is>
      </c>
      <c r="D393" t="inlineStr">
        <is>
          <t>&lt;http://purl.obolibrary.org/obo/DHBA_12845&gt;</t>
        </is>
      </c>
    </row>
    <row r="394">
      <c r="A394">
        <f>HYPERLINK("https://www.ebi.ac.uk/ols/ontologies/uberon/terms?iri=http://purl.obolibrary.org/obo/UBERON_0004080","cerebellum vermis lobule VI")</f>
        <v/>
      </c>
      <c r="B394" t="inlineStr">
        <is>
          <t>&lt;http://purl.obolibrary.org/obo/UBERON_0004080&gt;</t>
        </is>
      </c>
      <c r="C394" t="inlineStr">
        <is>
          <t>lobule 6 of cerebellar vermis</t>
        </is>
      </c>
      <c r="D394" t="inlineStr">
        <is>
          <t>&lt;http://purl.obolibrary.org/obo/DMBA_16835&gt;</t>
        </is>
      </c>
    </row>
    <row r="395">
      <c r="A395">
        <f>HYPERLINK("https://www.ebi.ac.uk/ols/ontologies/uberon/terms?iri=http://purl.obolibrary.org/obo/UBERON_0004080","cerebellum vermis lobule VI")</f>
        <v/>
      </c>
      <c r="B395" t="inlineStr">
        <is>
          <t>&lt;http://purl.obolibrary.org/obo/UBERON_0004080&gt;</t>
        </is>
      </c>
      <c r="C395" t="inlineStr">
        <is>
          <t>VI</t>
        </is>
      </c>
      <c r="D395" t="inlineStr">
        <is>
          <t>&lt;http://purl.obolibrary.org/obo/HBA_12937&gt;</t>
        </is>
      </c>
    </row>
    <row r="396">
      <c r="A396">
        <f>HYPERLINK("https://www.ebi.ac.uk/ols/ontologies/uberon/terms?iri=http://purl.obolibrary.org/obo/UBERON_0004081","cerebellum vermis lobule VII")</f>
        <v/>
      </c>
      <c r="B396" t="inlineStr">
        <is>
          <t>&lt;http://purl.obolibrary.org/obo/UBERON_0004081&gt;</t>
        </is>
      </c>
      <c r="C396" t="inlineStr">
        <is>
          <t>lobule 7 of cerebellar vermis</t>
        </is>
      </c>
      <c r="D396" t="inlineStr">
        <is>
          <t>&lt;http://purl.obolibrary.org/obo/DMBA_16836&gt;</t>
        </is>
      </c>
    </row>
    <row r="397">
      <c r="A397">
        <f>HYPERLINK("https://www.ebi.ac.uk/ols/ontologies/uberon/terms?iri=http://purl.obolibrary.org/obo/UBERON_0004081","cerebellum vermis lobule VII")</f>
        <v/>
      </c>
      <c r="B397" t="inlineStr">
        <is>
          <t>&lt;http://purl.obolibrary.org/obo/UBERON_0004081&gt;</t>
        </is>
      </c>
      <c r="C397" t="inlineStr">
        <is>
          <t>Folium-tuber vermis (VII)</t>
        </is>
      </c>
      <c r="D397" t="inlineStr">
        <is>
          <t>&lt;http://purl.obolibrary.org/obo/MBA_944&gt;</t>
        </is>
      </c>
    </row>
    <row r="398">
      <c r="A398">
        <f>HYPERLINK("https://www.ebi.ac.uk/ols/ontologies/uberon/terms?iri=http://purl.obolibrary.org/obo/UBERON_0036044","cerebellum vermis lobule VIIAf")</f>
        <v/>
      </c>
      <c r="B398" t="inlineStr">
        <is>
          <t>&lt;http://purl.obolibrary.org/obo/UBERON_0036044&gt;</t>
        </is>
      </c>
      <c r="C398" t="inlineStr">
        <is>
          <t>lobule VIIAf/crus I (folium and superior semilunar lobule)</t>
        </is>
      </c>
      <c r="D398" t="inlineStr">
        <is>
          <t>&lt;http://purl.obolibrary.org/obo/DHBA_12846&gt;</t>
        </is>
      </c>
    </row>
    <row r="399">
      <c r="A399">
        <f>HYPERLINK("https://www.ebi.ac.uk/ols/ontologies/uberon/terms?iri=http://purl.obolibrary.org/obo/UBERON_0036044","cerebellum vermis lobule VIIAf")</f>
        <v/>
      </c>
      <c r="B399" t="inlineStr">
        <is>
          <t>&lt;http://purl.obolibrary.org/obo/UBERON_0036044&gt;</t>
        </is>
      </c>
      <c r="C399" t="inlineStr">
        <is>
          <t>VIIAf</t>
        </is>
      </c>
      <c r="D399" t="inlineStr">
        <is>
          <t>&lt;http://purl.obolibrary.org/obo/HBA_4706&gt;</t>
        </is>
      </c>
    </row>
    <row r="400">
      <c r="A400">
        <f>HYPERLINK("https://www.ebi.ac.uk/ols/ontologies/uberon/terms?iri=http://purl.obolibrary.org/obo/UBERON_0036065","cerebellum vermis lobule VIIAt")</f>
        <v/>
      </c>
      <c r="B400" t="inlineStr">
        <is>
          <t>&lt;http://purl.obolibrary.org/obo/UBERON_0036065&gt;</t>
        </is>
      </c>
      <c r="C400" t="inlineStr">
        <is>
          <t>lobule VIIAt/crus II (tuber and inferior semilunar lobule)</t>
        </is>
      </c>
      <c r="D400" t="inlineStr">
        <is>
          <t>&lt;http://purl.obolibrary.org/obo/DHBA_12847&gt;</t>
        </is>
      </c>
    </row>
    <row r="401">
      <c r="A401">
        <f>HYPERLINK("https://www.ebi.ac.uk/ols/ontologies/uberon/terms?iri=http://purl.obolibrary.org/obo/UBERON_0036065","cerebellum vermis lobule VIIAt")</f>
        <v/>
      </c>
      <c r="B401" t="inlineStr">
        <is>
          <t>&lt;http://purl.obolibrary.org/obo/UBERON_0036065&gt;</t>
        </is>
      </c>
      <c r="C401" t="inlineStr">
        <is>
          <t>VIIAt</t>
        </is>
      </c>
      <c r="D401" t="inlineStr">
        <is>
          <t>&lt;http://purl.obolibrary.org/obo/HBA_4707&gt;</t>
        </is>
      </c>
    </row>
    <row r="402">
      <c r="A402">
        <f>HYPERLINK("https://www.ebi.ac.uk/ols/ontologies/uberon/terms?iri=http://purl.obolibrary.org/obo/UBERON_0005346","cerebellum vermis lobule VIIB")</f>
        <v/>
      </c>
      <c r="B402" t="inlineStr">
        <is>
          <t>&lt;http://purl.obolibrary.org/obo/UBERON_0005346&gt;</t>
        </is>
      </c>
      <c r="C402" t="inlineStr">
        <is>
          <t>lobule VIIB (gracile lobule)</t>
        </is>
      </c>
      <c r="D402" t="inlineStr">
        <is>
          <t>&lt;http://purl.obolibrary.org/obo/DHBA_12848&gt;</t>
        </is>
      </c>
    </row>
    <row r="403">
      <c r="A403">
        <f>HYPERLINK("https://www.ebi.ac.uk/ols/ontologies/uberon/terms?iri=http://purl.obolibrary.org/obo/UBERON_0005346","cerebellum vermis lobule VIIB")</f>
        <v/>
      </c>
      <c r="B403" t="inlineStr">
        <is>
          <t>&lt;http://purl.obolibrary.org/obo/UBERON_0005346&gt;</t>
        </is>
      </c>
      <c r="C403" t="inlineStr">
        <is>
          <t>VIIB</t>
        </is>
      </c>
      <c r="D403" t="inlineStr">
        <is>
          <t>&lt;http://purl.obolibrary.org/obo/HBA_12940&gt;</t>
        </is>
      </c>
    </row>
    <row r="404">
      <c r="A404">
        <f>HYPERLINK("https://www.ebi.ac.uk/ols/ontologies/uberon/terms?iri=http://purl.obolibrary.org/obo/UBERON_0005346","cerebellum vermis lobule VIIB")</f>
        <v/>
      </c>
      <c r="B404" t="inlineStr">
        <is>
          <t>&lt;http://purl.obolibrary.org/obo/UBERON_0005346&gt;</t>
        </is>
      </c>
      <c r="C404" t="inlineStr">
        <is>
          <t>VIIB</t>
        </is>
      </c>
      <c r="D404" t="inlineStr">
        <is>
          <t>&lt;http://purl.obolibrary.org/obo/HBA_4708&gt;</t>
        </is>
      </c>
    </row>
    <row r="405">
      <c r="A405">
        <f>HYPERLINK("https://www.ebi.ac.uk/ols/ontologies/uberon/terms?iri=http://purl.obolibrary.org/obo/UBERON_0004082","cerebellum vermis lobule VIII")</f>
        <v/>
      </c>
      <c r="B405" t="inlineStr">
        <is>
          <t>&lt;http://purl.obolibrary.org/obo/UBERON_0004082&gt;</t>
        </is>
      </c>
      <c r="C405" t="inlineStr">
        <is>
          <t>lobule 8 of cerebellar vermis</t>
        </is>
      </c>
      <c r="D405" t="inlineStr">
        <is>
          <t>&lt;http://purl.obolibrary.org/obo/DMBA_16837&gt;</t>
        </is>
      </c>
    </row>
    <row r="406">
      <c r="A406">
        <f>HYPERLINK("https://www.ebi.ac.uk/ols/ontologies/uberon/terms?iri=http://purl.obolibrary.org/obo/UBERON_0004083","cerebellum vermis lobule X")</f>
        <v/>
      </c>
      <c r="B406" t="inlineStr">
        <is>
          <t>&lt;http://purl.obolibrary.org/obo/UBERON_0004083&gt;</t>
        </is>
      </c>
      <c r="C406" t="inlineStr">
        <is>
          <t>lobule 10 of cerebellar vermis</t>
        </is>
      </c>
      <c r="D406" t="inlineStr">
        <is>
          <t>&lt;http://purl.obolibrary.org/obo/DMBA_16839&gt;</t>
        </is>
      </c>
    </row>
    <row r="407">
      <c r="A407">
        <f>HYPERLINK("https://www.ebi.ac.uk/ols/ontologies/uberon/terms?iri=http://purl.obolibrary.org/obo/UBERON_0004083","cerebellum vermis lobule X")</f>
        <v/>
      </c>
      <c r="B407" t="inlineStr">
        <is>
          <t>&lt;http://purl.obolibrary.org/obo/UBERON_0004083&gt;</t>
        </is>
      </c>
      <c r="C407" t="inlineStr">
        <is>
          <t>X</t>
        </is>
      </c>
      <c r="D407" t="inlineStr">
        <is>
          <t>&lt;http://purl.obolibrary.org/obo/HBA_4713&gt;</t>
        </is>
      </c>
    </row>
    <row r="408">
      <c r="A408">
        <f>HYPERLINK("https://www.ebi.ac.uk/ols/ontologies/uberon/terms?iri=http://purl.obolibrary.org/obo/UBERON_0000956","cerebral cortex")</f>
        <v/>
      </c>
      <c r="B408" t="inlineStr">
        <is>
          <t>&lt;http://purl.obolibrary.org/obo/UBERON_0000956&gt;</t>
        </is>
      </c>
      <c r="C408" t="inlineStr">
        <is>
          <t>cerebral cortex</t>
        </is>
      </c>
      <c r="D408" t="inlineStr">
        <is>
          <t>&lt;http://purl.obolibrary.org/obo/DHBA_10159&gt;</t>
        </is>
      </c>
    </row>
    <row r="409">
      <c r="A409">
        <f>HYPERLINK("https://www.ebi.ac.uk/ols/ontologies/uberon/terms?iri=http://purl.obolibrary.org/obo/UBERON_0000956","cerebral cortex")</f>
        <v/>
      </c>
      <c r="B409" t="inlineStr">
        <is>
          <t>&lt;http://purl.obolibrary.org/obo/UBERON_0000956&gt;</t>
        </is>
      </c>
      <c r="C409" t="inlineStr">
        <is>
          <t>cerebral cortex</t>
        </is>
      </c>
      <c r="D409" t="inlineStr">
        <is>
          <t>&lt;http://purl.obolibrary.org/obo/HBA_4008&gt;</t>
        </is>
      </c>
    </row>
    <row r="410">
      <c r="A410">
        <f>HYPERLINK("https://www.ebi.ac.uk/ols/ontologies/uberon/terms?iri=http://purl.obolibrary.org/obo/UBERON_0000956","cerebral cortex")</f>
        <v/>
      </c>
      <c r="B410" t="inlineStr">
        <is>
          <t>&lt;http://purl.obolibrary.org/obo/UBERON_0000956&gt;</t>
        </is>
      </c>
      <c r="C410" t="inlineStr">
        <is>
          <t>Cerebral cortex</t>
        </is>
      </c>
      <c r="D410" t="inlineStr">
        <is>
          <t>&lt;http://purl.obolibrary.org/obo/MBA_688&gt;</t>
        </is>
      </c>
    </row>
    <row r="411">
      <c r="A411">
        <f>HYPERLINK("https://www.ebi.ac.uk/ols/ontologies/uberon/terms?iri=http://purl.obolibrary.org/obo/UBERON_0000956","cerebral cortex")</f>
        <v/>
      </c>
      <c r="B411" t="inlineStr">
        <is>
          <t>&lt;http://purl.obolibrary.org/obo/UBERON_0000956&gt;</t>
        </is>
      </c>
      <c r="C411" t="inlineStr">
        <is>
          <t>cerebral cortex</t>
        </is>
      </c>
      <c r="D411" t="inlineStr">
        <is>
          <t>&lt;http://purl.obolibrary.org/obo/PBA_128011354&gt;</t>
        </is>
      </c>
    </row>
    <row r="412">
      <c r="A412">
        <f>HYPERLINK("https://www.ebi.ac.uk/ols/ontologies/uberon/terms?iri=http://purl.obolibrary.org/obo/UBERON_0014935","cerebral cortex marginal layer")</f>
        <v/>
      </c>
      <c r="B412" t="inlineStr">
        <is>
          <t>&lt;http://purl.obolibrary.org/obo/UBERON_0014935&gt;</t>
        </is>
      </c>
      <c r="C412" t="inlineStr">
        <is>
          <t>marginal zone</t>
        </is>
      </c>
      <c r="D412" t="inlineStr">
        <is>
          <t>&lt;http://purl.obolibrary.org/obo/PBA_294021774&gt;</t>
        </is>
      </c>
    </row>
    <row r="413">
      <c r="A413">
        <f>HYPERLINK("https://www.ebi.ac.uk/ols/ontologies/uberon/terms?iri=http://purl.obolibrary.org/obo/UBERON_0014940","cerebral cortex subventricular zone")</f>
        <v/>
      </c>
      <c r="B413" t="inlineStr">
        <is>
          <t>&lt;http://purl.obolibrary.org/obo/UBERON_0014940&gt;</t>
        </is>
      </c>
      <c r="C413" t="inlineStr">
        <is>
          <t>subventricular zone</t>
        </is>
      </c>
      <c r="D413" t="inlineStr">
        <is>
          <t>&lt;http://purl.obolibrary.org/obo/PBA_294021970&gt;</t>
        </is>
      </c>
    </row>
    <row r="414">
      <c r="A414">
        <f>HYPERLINK("https://www.ebi.ac.uk/ols/ontologies/uberon/terms?iri=http://purl.obolibrary.org/obo/UBERON_8440012","cerebral nuclei")</f>
        <v/>
      </c>
      <c r="B414" t="inlineStr">
        <is>
          <t>&lt;http://purl.obolibrary.org/obo/UBERON_8440012&gt;</t>
        </is>
      </c>
      <c r="C414" t="inlineStr">
        <is>
          <t>cerebral nuclei</t>
        </is>
      </c>
      <c r="D414" t="inlineStr">
        <is>
          <t>&lt;http://purl.obolibrary.org/obo/DHBA_10331&gt;</t>
        </is>
      </c>
    </row>
    <row r="415">
      <c r="A415">
        <f>HYPERLINK("https://www.ebi.ac.uk/ols/ontologies/uberon/terms?iri=http://purl.obolibrary.org/obo/UBERON_8440012","cerebral nuclei")</f>
        <v/>
      </c>
      <c r="B415" t="inlineStr">
        <is>
          <t>&lt;http://purl.obolibrary.org/obo/UBERON_8440012&gt;</t>
        </is>
      </c>
      <c r="C415" t="inlineStr">
        <is>
          <t>cerebral nuclei</t>
        </is>
      </c>
      <c r="D415" t="inlineStr">
        <is>
          <t>&lt;http://purl.obolibrary.org/obo/HBA_4275&gt;</t>
        </is>
      </c>
    </row>
    <row r="416">
      <c r="A416">
        <f>HYPERLINK("https://www.ebi.ac.uk/ols/ontologies/uberon/terms?iri=http://purl.obolibrary.org/obo/UBERON_8440012","cerebral nuclei")</f>
        <v/>
      </c>
      <c r="B416" t="inlineStr">
        <is>
          <t>&lt;http://purl.obolibrary.org/obo/UBERON_8440012&gt;</t>
        </is>
      </c>
      <c r="C416" t="inlineStr">
        <is>
          <t>cerebral nuclei</t>
        </is>
      </c>
      <c r="D416" t="inlineStr">
        <is>
          <t>&lt;http://purl.obolibrary.org/obo/PBA_128012596&gt;</t>
        </is>
      </c>
    </row>
    <row r="417">
      <c r="A417">
        <f>HYPERLINK("https://www.ebi.ac.uk/ols/ontologies/uberon/terms?iri=http://purl.obolibrary.org/obo/UBERON_0002623","cerebral peduncle")</f>
        <v/>
      </c>
      <c r="B417" t="inlineStr">
        <is>
          <t>&lt;http://purl.obolibrary.org/obo/UBERON_0002623&gt;</t>
        </is>
      </c>
      <c r="C417" t="inlineStr">
        <is>
          <t>cerebal peduncle</t>
        </is>
      </c>
      <c r="D417" t="inlineStr">
        <is>
          <t>&lt;http://purl.obolibrary.org/obo/MBA_924&gt;</t>
        </is>
      </c>
    </row>
    <row r="418">
      <c r="A418">
        <f>HYPERLINK("https://www.ebi.ac.uk/ols/ontologies/uberon/terms?iri=http://purl.obolibrary.org/obo/UBERON_0014644","cerebrocerebellum")</f>
        <v/>
      </c>
      <c r="B418" t="inlineStr">
        <is>
          <t>&lt;http://purl.obolibrary.org/obo/UBERON_0014644&gt;</t>
        </is>
      </c>
      <c r="C418" t="inlineStr">
        <is>
          <t>lateral hemisphere of cerebellum</t>
        </is>
      </c>
      <c r="D418" t="inlineStr">
        <is>
          <t>&lt;http://purl.obolibrary.org/obo/DHBA_12390&gt;</t>
        </is>
      </c>
    </row>
    <row r="419">
      <c r="A419">
        <f>HYPERLINK("https://www.ebi.ac.uk/ols/ontologies/uberon/terms?iri=http://purl.obolibrary.org/obo/UBERON_0001886","choroid plexus")</f>
        <v/>
      </c>
      <c r="B419" t="inlineStr">
        <is>
          <t>&lt;http://purl.obolibrary.org/obo/UBERON_0001886&gt;</t>
        </is>
      </c>
      <c r="C419" t="inlineStr">
        <is>
          <t>choroid plexus</t>
        </is>
      </c>
      <c r="D419" t="inlineStr">
        <is>
          <t>&lt;http://purl.obolibrary.org/obo/MBA_108&gt;</t>
        </is>
      </c>
    </row>
    <row r="420">
      <c r="A420">
        <f>HYPERLINK("https://www.ebi.ac.uk/ols/ontologies/uberon/terms?iri=http://purl.obolibrary.org/obo/UBERON_0002290","choroid plexus of fourth ventricle")</f>
        <v/>
      </c>
      <c r="B420" t="inlineStr">
        <is>
          <t>&lt;http://purl.obolibrary.org/obo/UBERON_0002290&gt;</t>
        </is>
      </c>
      <c r="C420" t="inlineStr">
        <is>
          <t>choroid plexus of the fourth ventricle</t>
        </is>
      </c>
      <c r="D420" t="inlineStr">
        <is>
          <t>&lt;http://purl.obolibrary.org/obo/DHBA_12808&gt;</t>
        </is>
      </c>
    </row>
    <row r="421">
      <c r="A421">
        <f>HYPERLINK("https://www.ebi.ac.uk/ols/ontologies/uberon/terms?iri=http://purl.obolibrary.org/obo/UBERON_0002290","choroid plexus of fourth ventricle")</f>
        <v/>
      </c>
      <c r="B421" t="inlineStr">
        <is>
          <t>&lt;http://purl.obolibrary.org/obo/UBERON_0002290&gt;</t>
        </is>
      </c>
      <c r="C421" t="inlineStr">
        <is>
          <t>choroid plexus of the fourth ventricle</t>
        </is>
      </c>
      <c r="D421" t="inlineStr">
        <is>
          <t>&lt;http://purl.obolibrary.org/obo/HBA_9710&gt;</t>
        </is>
      </c>
    </row>
    <row r="422">
      <c r="A422">
        <f>HYPERLINK("https://www.ebi.ac.uk/ols/ontologies/uberon/terms?iri=http://purl.obolibrary.org/obo/UBERON_0002307","choroid plexus of lateral ventricle")</f>
        <v/>
      </c>
      <c r="B422" t="inlineStr">
        <is>
          <t>&lt;http://purl.obolibrary.org/obo/UBERON_0002307&gt;</t>
        </is>
      </c>
      <c r="C422" t="inlineStr">
        <is>
          <t>choroid plexus of lateral ventricle</t>
        </is>
      </c>
      <c r="D422" t="inlineStr">
        <is>
          <t>&lt;http://purl.obolibrary.org/obo/DHBA_10601&gt;</t>
        </is>
      </c>
    </row>
    <row r="423">
      <c r="A423">
        <f>HYPERLINK("https://www.ebi.ac.uk/ols/ontologies/uberon/terms?iri=http://purl.obolibrary.org/obo/UBERON_0002307","choroid plexus of lateral ventricle")</f>
        <v/>
      </c>
      <c r="B423" t="inlineStr">
        <is>
          <t>&lt;http://purl.obolibrary.org/obo/UBERON_0002307&gt;</t>
        </is>
      </c>
      <c r="C423" t="inlineStr">
        <is>
          <t>choroid plexus of the lateral ventricle</t>
        </is>
      </c>
      <c r="D423" t="inlineStr">
        <is>
          <t>&lt;http://purl.obolibrary.org/obo/HBA_9708&gt;</t>
        </is>
      </c>
    </row>
    <row r="424">
      <c r="A424">
        <f>HYPERLINK("https://www.ebi.ac.uk/ols/ontologies/uberon/terms?iri=http://purl.obolibrary.org/obo/UBERON_0002288","choroid plexus of third ventricle")</f>
        <v/>
      </c>
      <c r="B424" t="inlineStr">
        <is>
          <t>&lt;http://purl.obolibrary.org/obo/UBERON_0002288&gt;</t>
        </is>
      </c>
      <c r="C424" t="inlineStr">
        <is>
          <t>choroid plexus of the third ventricle</t>
        </is>
      </c>
      <c r="D424" t="inlineStr">
        <is>
          <t>&lt;http://purl.obolibrary.org/obo/HBA_9709&gt;</t>
        </is>
      </c>
    </row>
    <row r="425">
      <c r="A425">
        <f>HYPERLINK("https://www.ebi.ac.uk/ols/ontologies/uberon/terms?iri=http://purl.obolibrary.org/obo/UBERON_0003027","cingulate cortex")</f>
        <v/>
      </c>
      <c r="B425" t="inlineStr">
        <is>
          <t>&lt;http://purl.obolibrary.org/obo/UBERON_0003027&gt;</t>
        </is>
      </c>
      <c r="C425" t="inlineStr">
        <is>
          <t>cingulate neocortex</t>
        </is>
      </c>
      <c r="D425" t="inlineStr">
        <is>
          <t>&lt;http://purl.obolibrary.org/obo/DHBA_10277&gt;</t>
        </is>
      </c>
    </row>
    <row r="426">
      <c r="A426">
        <f>HYPERLINK("https://www.ebi.ac.uk/ols/ontologies/uberon/terms?iri=http://purl.obolibrary.org/obo/UBERON_0003027","cingulate cortex")</f>
        <v/>
      </c>
      <c r="B426" t="inlineStr">
        <is>
          <t>&lt;http://purl.obolibrary.org/obo/UBERON_0003027&gt;</t>
        </is>
      </c>
      <c r="C426" t="inlineStr">
        <is>
          <t>cingulate cortex</t>
        </is>
      </c>
      <c r="D426" t="inlineStr">
        <is>
          <t>&lt;http://purl.obolibrary.org/obo/DMBA_16072&gt;</t>
        </is>
      </c>
    </row>
    <row r="427">
      <c r="A427">
        <f>HYPERLINK("https://www.ebi.ac.uk/ols/ontologies/uberon/terms?iri=http://purl.obolibrary.org/obo/UBERON_0022428","cingulate cortex cingulum")</f>
        <v/>
      </c>
      <c r="B427" t="inlineStr">
        <is>
          <t>&lt;http://purl.obolibrary.org/obo/UBERON_0022428&gt;</t>
        </is>
      </c>
      <c r="C427" t="inlineStr">
        <is>
          <t>cingulum bundle in cingulate cortex</t>
        </is>
      </c>
      <c r="D427" t="inlineStr">
        <is>
          <t>&lt;http://purl.obolibrary.org/obo/DHBA_15539&gt;</t>
        </is>
      </c>
    </row>
    <row r="428">
      <c r="A428">
        <f>HYPERLINK("https://www.ebi.ac.uk/ols/ontologies/uberon/terms?iri=http://purl.obolibrary.org/obo/UBERON_0002967","cingulate gyrus")</f>
        <v/>
      </c>
      <c r="B428" t="inlineStr">
        <is>
          <t>&lt;http://purl.obolibrary.org/obo/UBERON_0002967&gt;</t>
        </is>
      </c>
      <c r="C428" t="inlineStr">
        <is>
          <t>cingulate gyrus</t>
        </is>
      </c>
      <c r="D428" t="inlineStr">
        <is>
          <t>&lt;http://purl.obolibrary.org/obo/DHBA_12156&gt;</t>
        </is>
      </c>
    </row>
    <row r="429">
      <c r="A429">
        <f>HYPERLINK("https://www.ebi.ac.uk/ols/ontologies/uberon/terms?iri=http://purl.obolibrary.org/obo/UBERON_0002967","cingulate gyrus")</f>
        <v/>
      </c>
      <c r="B429" t="inlineStr">
        <is>
          <t>&lt;http://purl.obolibrary.org/obo/UBERON_0002967&gt;</t>
        </is>
      </c>
      <c r="C429" t="inlineStr">
        <is>
          <t>cingulate gyrus</t>
        </is>
      </c>
      <c r="D429" t="inlineStr">
        <is>
          <t>&lt;http://purl.obolibrary.org/obo/HBA_4220&gt;</t>
        </is>
      </c>
    </row>
    <row r="430">
      <c r="A430">
        <f>HYPERLINK("https://www.ebi.ac.uk/ols/ontologies/uberon/terms?iri=http://purl.obolibrary.org/obo/UBERON_0002710","cingulate sulcus")</f>
        <v/>
      </c>
      <c r="B430" t="inlineStr">
        <is>
          <t>&lt;http://purl.obolibrary.org/obo/UBERON_0002710&gt;</t>
        </is>
      </c>
      <c r="C430" t="inlineStr">
        <is>
          <t>cingulate sulcus</t>
        </is>
      </c>
      <c r="D430" t="inlineStr">
        <is>
          <t>&lt;http://purl.obolibrary.org/obo/DHBA_10615&gt;</t>
        </is>
      </c>
    </row>
    <row r="431">
      <c r="A431">
        <f>HYPERLINK("https://www.ebi.ac.uk/ols/ontologies/uberon/terms?iri=http://purl.obolibrary.org/obo/UBERON_0002710","cingulate sulcus")</f>
        <v/>
      </c>
      <c r="B431" t="inlineStr">
        <is>
          <t>&lt;http://purl.obolibrary.org/obo/UBERON_0002710&gt;</t>
        </is>
      </c>
      <c r="C431" t="inlineStr">
        <is>
          <t>cingulate sulcus</t>
        </is>
      </c>
      <c r="D431" t="inlineStr">
        <is>
          <t>&lt;http://purl.obolibrary.org/obo/HBA_9364&gt;</t>
        </is>
      </c>
    </row>
    <row r="432">
      <c r="A432">
        <f>HYPERLINK("https://www.ebi.ac.uk/ols/ontologies/uberon/terms?iri=http://purl.obolibrary.org/obo/UBERON_0003961","cingulum of brain")</f>
        <v/>
      </c>
      <c r="B432" t="inlineStr">
        <is>
          <t>&lt;http://purl.obolibrary.org/obo/UBERON_0003961&gt;</t>
        </is>
      </c>
      <c r="C432" t="inlineStr">
        <is>
          <t>cingulum bundle</t>
        </is>
      </c>
      <c r="D432" t="inlineStr">
        <is>
          <t>&lt;http://purl.obolibrary.org/obo/DHBA_10572&gt;</t>
        </is>
      </c>
    </row>
    <row r="433">
      <c r="A433">
        <f>HYPERLINK("https://www.ebi.ac.uk/ols/ontologies/uberon/terms?iri=http://purl.obolibrary.org/obo/UBERON_0003961","cingulum of brain")</f>
        <v/>
      </c>
      <c r="B433" t="inlineStr">
        <is>
          <t>&lt;http://purl.obolibrary.org/obo/UBERON_0003961&gt;</t>
        </is>
      </c>
      <c r="C433" t="inlineStr">
        <is>
          <t>cingulum bundle</t>
        </is>
      </c>
      <c r="D433" t="inlineStr">
        <is>
          <t>&lt;http://purl.obolibrary.org/obo/HBA_9240&gt;</t>
        </is>
      </c>
    </row>
    <row r="434">
      <c r="A434">
        <f>HYPERLINK("https://www.ebi.ac.uk/ols/ontologies/uberon/terms?iri=http://purl.obolibrary.org/obo/UBERON_0003961","cingulum of brain")</f>
        <v/>
      </c>
      <c r="B434" t="inlineStr">
        <is>
          <t>&lt;http://purl.obolibrary.org/obo/UBERON_0003961&gt;</t>
        </is>
      </c>
      <c r="C434" t="inlineStr">
        <is>
          <t>cingulum bundle</t>
        </is>
      </c>
      <c r="D434" t="inlineStr">
        <is>
          <t>&lt;http://purl.obolibrary.org/obo/MBA_940&gt;</t>
        </is>
      </c>
    </row>
    <row r="435">
      <c r="A435">
        <f>HYPERLINK("https://www.ebi.ac.uk/ols/ontologies/uberon/terms?iri=http://purl.obolibrary.org/obo/UBERON_0035596","circular nucleus of antherior hypothalamic nucleus")</f>
        <v/>
      </c>
      <c r="B435" t="inlineStr">
        <is>
          <t>&lt;http://purl.obolibrary.org/obo/UBERON_0035596&gt;</t>
        </is>
      </c>
      <c r="C435" t="inlineStr">
        <is>
          <t>Nucleus circularis</t>
        </is>
      </c>
      <c r="D435" t="inlineStr">
        <is>
          <t>&lt;http://purl.obolibrary.org/obo/MBA_432&gt;</t>
        </is>
      </c>
    </row>
    <row r="436">
      <c r="A436">
        <f>HYPERLINK("https://www.ebi.ac.uk/ols/ontologies/uberon/terms?iri=http://purl.obolibrary.org/obo/UBERON_0002713","circular sulcus of insula")</f>
        <v/>
      </c>
      <c r="B436" t="inlineStr">
        <is>
          <t>&lt;http://purl.obolibrary.org/obo/UBERON_0002713&gt;</t>
        </is>
      </c>
      <c r="C436" t="inlineStr">
        <is>
          <t>circular sulcus</t>
        </is>
      </c>
      <c r="D436" t="inlineStr">
        <is>
          <t>&lt;http://purl.obolibrary.org/obo/HBA_9398&gt;</t>
        </is>
      </c>
    </row>
    <row r="437">
      <c r="A437">
        <f>HYPERLINK("https://www.ebi.ac.uk/ols/ontologies/uberon/terms?iri=http://purl.obolibrary.org/obo/UBERON_0002729","claustral amygdaloid area")</f>
        <v/>
      </c>
      <c r="B437" t="inlineStr">
        <is>
          <t>&lt;http://purl.obolibrary.org/obo/UBERON_0002729&gt;</t>
        </is>
      </c>
      <c r="C437" t="inlineStr">
        <is>
          <t>ventral claustrum</t>
        </is>
      </c>
      <c r="D437" t="inlineStr">
        <is>
          <t>&lt;http://purl.obolibrary.org/obo/DHBA_10348&gt;</t>
        </is>
      </c>
    </row>
    <row r="438">
      <c r="A438">
        <f>HYPERLINK("https://www.ebi.ac.uk/ols/ontologies/uberon/terms?iri=http://purl.obolibrary.org/obo/UBERON_0002023","claustrum of brain")</f>
        <v/>
      </c>
      <c r="B438" t="inlineStr">
        <is>
          <t>&lt;http://purl.obolibrary.org/obo/UBERON_0002023&gt;</t>
        </is>
      </c>
      <c r="C438" t="inlineStr">
        <is>
          <t>claustrum</t>
        </is>
      </c>
      <c r="D438" t="inlineStr">
        <is>
          <t>&lt;http://purl.obolibrary.org/obo/DHBA_10346&gt;</t>
        </is>
      </c>
    </row>
    <row r="439">
      <c r="A439">
        <f>HYPERLINK("https://www.ebi.ac.uk/ols/ontologies/uberon/terms?iri=http://purl.obolibrary.org/obo/UBERON_0002023","claustrum of brain")</f>
        <v/>
      </c>
      <c r="B439" t="inlineStr">
        <is>
          <t>&lt;http://purl.obolibrary.org/obo/UBERON_0002023&gt;</t>
        </is>
      </c>
      <c r="C439" t="inlineStr">
        <is>
          <t>claustrum</t>
        </is>
      </c>
      <c r="D439" t="inlineStr">
        <is>
          <t>&lt;http://purl.obolibrary.org/obo/DMBA_15984&gt;</t>
        </is>
      </c>
    </row>
    <row r="440">
      <c r="A440">
        <f>HYPERLINK("https://www.ebi.ac.uk/ols/ontologies/uberon/terms?iri=http://purl.obolibrary.org/obo/UBERON_0002023","claustrum of brain")</f>
        <v/>
      </c>
      <c r="B440" t="inlineStr">
        <is>
          <t>&lt;http://purl.obolibrary.org/obo/UBERON_0002023&gt;</t>
        </is>
      </c>
      <c r="C440" t="inlineStr">
        <is>
          <t>claustrum</t>
        </is>
      </c>
      <c r="D440" t="inlineStr">
        <is>
          <t>&lt;http://purl.obolibrary.org/obo/HBA_4321&gt;</t>
        </is>
      </c>
    </row>
    <row r="441">
      <c r="A441">
        <f>HYPERLINK("https://www.ebi.ac.uk/ols/ontologies/uberon/terms?iri=http://purl.obolibrary.org/obo/UBERON_0002023","claustrum of brain")</f>
        <v/>
      </c>
      <c r="B441" t="inlineStr">
        <is>
          <t>&lt;http://purl.obolibrary.org/obo/UBERON_0002023&gt;</t>
        </is>
      </c>
      <c r="C441" t="inlineStr">
        <is>
          <t>Claustrum</t>
        </is>
      </c>
      <c r="D441" t="inlineStr">
        <is>
          <t>&lt;http://purl.obolibrary.org/obo/MBA_583&gt;</t>
        </is>
      </c>
    </row>
    <row r="442">
      <c r="A442">
        <f>HYPERLINK("https://www.ebi.ac.uk/ols/ontologies/uberon/terms?iri=http://purl.obolibrary.org/obo/UBERON_0002023","claustrum of brain")</f>
        <v/>
      </c>
      <c r="B442" t="inlineStr">
        <is>
          <t>&lt;http://purl.obolibrary.org/obo/UBERON_0002023&gt;</t>
        </is>
      </c>
      <c r="C442" t="inlineStr">
        <is>
          <t>claustrum</t>
        </is>
      </c>
      <c r="D442" t="inlineStr">
        <is>
          <t>&lt;http://purl.obolibrary.org/obo/PBA_128012960&gt;</t>
        </is>
      </c>
    </row>
    <row r="443">
      <c r="A443">
        <f>HYPERLINK("https://www.ebi.ac.uk/ols/ontologies/uberon/terms?iri=http://purl.obolibrary.org/obo/UBERON_0004727","cochlear nerve")</f>
        <v/>
      </c>
      <c r="B443" t="inlineStr">
        <is>
          <t>&lt;http://purl.obolibrary.org/obo/UBERON_0004727&gt;</t>
        </is>
      </c>
      <c r="C443" t="inlineStr">
        <is>
          <t>cochlear nerve</t>
        </is>
      </c>
      <c r="D443" t="inlineStr">
        <is>
          <t>&lt;http://purl.obolibrary.org/obo/MBA_948&gt;</t>
        </is>
      </c>
    </row>
    <row r="444">
      <c r="A444">
        <f>HYPERLINK("https://www.ebi.ac.uk/ols/ontologies/uberon/terms?iri=http://purl.obolibrary.org/obo/UBERON_0002610","cochlear nuclear complex")</f>
        <v/>
      </c>
      <c r="B444" t="inlineStr">
        <is>
          <t>&lt;http://purl.obolibrary.org/obo/UBERON_0002610&gt;</t>
        </is>
      </c>
      <c r="C444" t="inlineStr">
        <is>
          <t>cochlear nuclei</t>
        </is>
      </c>
      <c r="D444" t="inlineStr">
        <is>
          <t>&lt;http://purl.obolibrary.org/obo/DHBA_12437&gt;</t>
        </is>
      </c>
    </row>
    <row r="445">
      <c r="A445">
        <f>HYPERLINK("https://www.ebi.ac.uk/ols/ontologies/uberon/terms?iri=http://purl.obolibrary.org/obo/UBERON_0002610","cochlear nuclear complex")</f>
        <v/>
      </c>
      <c r="B445" t="inlineStr">
        <is>
          <t>&lt;http://purl.obolibrary.org/obo/UBERON_0002610&gt;</t>
        </is>
      </c>
      <c r="C445" t="inlineStr">
        <is>
          <t>cochlear nuclei</t>
        </is>
      </c>
      <c r="D445" t="inlineStr">
        <is>
          <t>&lt;http://purl.obolibrary.org/obo/HBA_9528&gt;</t>
        </is>
      </c>
    </row>
    <row r="446">
      <c r="A446">
        <f>HYPERLINK("https://www.ebi.ac.uk/ols/ontologies/uberon/terms?iri=http://purl.obolibrary.org/obo/UBERON_0002610","cochlear nuclear complex")</f>
        <v/>
      </c>
      <c r="B446" t="inlineStr">
        <is>
          <t>&lt;http://purl.obolibrary.org/obo/UBERON_0002610&gt;</t>
        </is>
      </c>
      <c r="C446" t="inlineStr">
        <is>
          <t>Cochlear nuclei</t>
        </is>
      </c>
      <c r="D446" t="inlineStr">
        <is>
          <t>&lt;http://purl.obolibrary.org/obo/MBA_607&gt;</t>
        </is>
      </c>
    </row>
    <row r="447">
      <c r="A447">
        <f>HYPERLINK("https://www.ebi.ac.uk/ols/ontologies/uberon/terms?iri=http://purl.obolibrary.org/obo/UBERON_0002716","collateral sulcus")</f>
        <v/>
      </c>
      <c r="B447" t="inlineStr">
        <is>
          <t>&lt;http://purl.obolibrary.org/obo/UBERON_0002716&gt;</t>
        </is>
      </c>
      <c r="C447" t="inlineStr">
        <is>
          <t>collateral sulcus</t>
        </is>
      </c>
      <c r="D447" t="inlineStr">
        <is>
          <t>&lt;http://purl.obolibrary.org/obo/DHBA_10618&gt;</t>
        </is>
      </c>
    </row>
    <row r="448">
      <c r="A448">
        <f>HYPERLINK("https://www.ebi.ac.uk/ols/ontologies/uberon/terms?iri=http://purl.obolibrary.org/obo/UBERON_0002716","collateral sulcus")</f>
        <v/>
      </c>
      <c r="B448" t="inlineStr">
        <is>
          <t>&lt;http://purl.obolibrary.org/obo/UBERON_0002716&gt;</t>
        </is>
      </c>
      <c r="C448" t="inlineStr">
        <is>
          <t>collateral sulcus</t>
        </is>
      </c>
      <c r="D448" t="inlineStr">
        <is>
          <t>&lt;http://purl.obolibrary.org/obo/HBA_9380&gt;</t>
        </is>
      </c>
    </row>
    <row r="449">
      <c r="A449">
        <f>HYPERLINK("https://www.ebi.ac.uk/ols/ontologies/uberon/terms?iri=http://purl.obolibrary.org/obo/UBERON_0010011","collection of basal ganglia")</f>
        <v/>
      </c>
      <c r="B449" t="inlineStr">
        <is>
          <t>&lt;http://purl.obolibrary.org/obo/UBERON_0010011&gt;</t>
        </is>
      </c>
      <c r="C449" t="inlineStr">
        <is>
          <t>cerebral nuclei</t>
        </is>
      </c>
      <c r="D449" t="inlineStr">
        <is>
          <t>&lt;http://purl.obolibrary.org/obo/DHBA_10331&gt;</t>
        </is>
      </c>
    </row>
    <row r="450">
      <c r="A450">
        <f>HYPERLINK("https://www.ebi.ac.uk/ols/ontologies/uberon/terms?iri=http://purl.obolibrary.org/obo/UBERON_0010011","collection of basal ganglia")</f>
        <v/>
      </c>
      <c r="B450" t="inlineStr">
        <is>
          <t>&lt;http://purl.obolibrary.org/obo/UBERON_0010011&gt;</t>
        </is>
      </c>
      <c r="C450" t="inlineStr">
        <is>
          <t>cerebral nuclei</t>
        </is>
      </c>
      <c r="D450" t="inlineStr">
        <is>
          <t>&lt;http://purl.obolibrary.org/obo/HBA_4275&gt;</t>
        </is>
      </c>
    </row>
    <row r="451">
      <c r="A451">
        <f>HYPERLINK("https://www.ebi.ac.uk/ols/ontologies/uberon/terms?iri=http://purl.obolibrary.org/obo/UBERON_0010011","collection of basal ganglia")</f>
        <v/>
      </c>
      <c r="B451" t="inlineStr">
        <is>
          <t>&lt;http://purl.obolibrary.org/obo/UBERON_0010011&gt;</t>
        </is>
      </c>
      <c r="C451" t="inlineStr">
        <is>
          <t>basal ganglia</t>
        </is>
      </c>
      <c r="D451" t="inlineStr">
        <is>
          <t>&lt;http://purl.obolibrary.org/obo/HBA_4276&gt;</t>
        </is>
      </c>
    </row>
    <row r="452">
      <c r="A452">
        <f>HYPERLINK("https://www.ebi.ac.uk/ols/ontologies/uberon/terms?iri=http://purl.obolibrary.org/obo/UBERON_0010011","collection of basal ganglia")</f>
        <v/>
      </c>
      <c r="B452" t="inlineStr">
        <is>
          <t>&lt;http://purl.obolibrary.org/obo/UBERON_0010011&gt;</t>
        </is>
      </c>
      <c r="C452" t="inlineStr">
        <is>
          <t>cerebral nuclei</t>
        </is>
      </c>
      <c r="D452" t="inlineStr">
        <is>
          <t>&lt;http://purl.obolibrary.org/obo/PBA_128012596&gt;</t>
        </is>
      </c>
    </row>
    <row r="453">
      <c r="A453">
        <f>HYPERLINK("https://www.ebi.ac.uk/ols/ontologies/uberon/terms?iri=http://purl.obolibrary.org/obo/UBERON_0010011","collection of basal ganglia")</f>
        <v/>
      </c>
      <c r="B453" t="inlineStr">
        <is>
          <t>&lt;http://purl.obolibrary.org/obo/UBERON_0010011&gt;</t>
        </is>
      </c>
      <c r="C453" t="inlineStr">
        <is>
          <t>basal nuclei (basal ganglia)</t>
        </is>
      </c>
      <c r="D453" t="inlineStr">
        <is>
          <t>&lt;http://purl.obolibrary.org/obo/PBA_4001&gt;</t>
        </is>
      </c>
    </row>
    <row r="454">
      <c r="A454">
        <f>HYPERLINK("https://www.ebi.ac.uk/ols/ontologies/uberon/terms?iri=http://purl.obolibrary.org/obo/UBERON_0003028","commissure of inferior colliculus")</f>
        <v/>
      </c>
      <c r="B454" t="inlineStr">
        <is>
          <t>&lt;http://purl.obolibrary.org/obo/UBERON_0003028&gt;</t>
        </is>
      </c>
      <c r="C454" t="inlineStr">
        <is>
          <t>commissure of inferior colliculus</t>
        </is>
      </c>
      <c r="D454" t="inlineStr">
        <is>
          <t>&lt;http://purl.obolibrary.org/obo/DHBA_12333&gt;</t>
        </is>
      </c>
    </row>
    <row r="455">
      <c r="A455">
        <f>HYPERLINK("https://www.ebi.ac.uk/ols/ontologies/uberon/terms?iri=http://purl.obolibrary.org/obo/UBERON_0003028","commissure of inferior colliculus")</f>
        <v/>
      </c>
      <c r="B455" t="inlineStr">
        <is>
          <t>&lt;http://purl.obolibrary.org/obo/UBERON_0003028&gt;</t>
        </is>
      </c>
      <c r="C455" t="inlineStr">
        <is>
          <t>commissure of the inferior colliculus</t>
        </is>
      </c>
      <c r="D455" t="inlineStr">
        <is>
          <t>&lt;http://purl.obolibrary.org/obo/HBA_265505434&gt;</t>
        </is>
      </c>
    </row>
    <row r="456">
      <c r="A456">
        <f>HYPERLINK("https://www.ebi.ac.uk/ols/ontologies/uberon/terms?iri=http://purl.obolibrary.org/obo/UBERON_0003028","commissure of inferior colliculus")</f>
        <v/>
      </c>
      <c r="B456" t="inlineStr">
        <is>
          <t>&lt;http://purl.obolibrary.org/obo/UBERON_0003028&gt;</t>
        </is>
      </c>
      <c r="C456" t="inlineStr">
        <is>
          <t>inferior colliculus commissure</t>
        </is>
      </c>
      <c r="D456" t="inlineStr">
        <is>
          <t>&lt;http://purl.obolibrary.org/obo/MBA_633&gt;</t>
        </is>
      </c>
    </row>
    <row r="457">
      <c r="A457">
        <f>HYPERLINK("https://www.ebi.ac.uk/ols/ontologies/uberon/terms?iri=http://purl.obolibrary.org/obo/UBERON_0002583","commissure of superior colliculus")</f>
        <v/>
      </c>
      <c r="B457" t="inlineStr">
        <is>
          <t>&lt;http://purl.obolibrary.org/obo/UBERON_0002583&gt;</t>
        </is>
      </c>
      <c r="C457" t="inlineStr">
        <is>
          <t>superior colliculus commissure</t>
        </is>
      </c>
      <c r="D457" t="inlineStr">
        <is>
          <t>&lt;http://purl.obolibrary.org/obo/MBA_336&gt;</t>
        </is>
      </c>
    </row>
    <row r="458">
      <c r="A458">
        <f>HYPERLINK("https://www.ebi.ac.uk/ols/ontologies/uberon/terms?iri=http://purl.obolibrary.org/obo/UBERON_0019294","commissure of telencephalon")</f>
        <v/>
      </c>
      <c r="B458" t="inlineStr">
        <is>
          <t>&lt;http://purl.obolibrary.org/obo/UBERON_0019294&gt;</t>
        </is>
      </c>
      <c r="C458" t="inlineStr">
        <is>
          <t>telencephalic commissures</t>
        </is>
      </c>
      <c r="D458" t="inlineStr">
        <is>
          <t>&lt;http://purl.obolibrary.org/obo/HBA_9220&gt;</t>
        </is>
      </c>
    </row>
    <row r="459">
      <c r="A459">
        <f>HYPERLINK("https://www.ebi.ac.uk/ols/ontologies/uberon/terms?iri=http://purl.obolibrary.org/obo/UBERON_0005347","copula pyramidis")</f>
        <v/>
      </c>
      <c r="B459" t="inlineStr">
        <is>
          <t>&lt;http://purl.obolibrary.org/obo/UBERON_0005347&gt;</t>
        </is>
      </c>
      <c r="C459" t="inlineStr">
        <is>
          <t>Copula pyramidis</t>
        </is>
      </c>
      <c r="D459" t="inlineStr">
        <is>
          <t>&lt;http://purl.obolibrary.org/obo/MBA_1033&gt;</t>
        </is>
      </c>
    </row>
    <row r="460">
      <c r="A460">
        <f>HYPERLINK("https://www.ebi.ac.uk/ols/ontologies/uberon/terms?iri=http://purl.obolibrary.org/obo/UBERON_0012170","core of nucleus accumbens")</f>
        <v/>
      </c>
      <c r="B460" t="inlineStr">
        <is>
          <t>&lt;http://purl.obolibrary.org/obo/UBERON_0012170&gt;</t>
        </is>
      </c>
      <c r="C460" t="inlineStr">
        <is>
          <t>core of nucleus accumbens</t>
        </is>
      </c>
      <c r="D460" t="inlineStr">
        <is>
          <t>&lt;http://purl.obolibrary.org/obo/DHBA_10340&gt;</t>
        </is>
      </c>
    </row>
    <row r="461">
      <c r="A461">
        <f>HYPERLINK("https://www.ebi.ac.uk/ols/ontologies/uberon/terms?iri=http://purl.obolibrary.org/obo/UBERON_0012170","core of nucleus accumbens")</f>
        <v/>
      </c>
      <c r="B461" t="inlineStr">
        <is>
          <t>&lt;http://purl.obolibrary.org/obo/UBERON_0012170&gt;</t>
        </is>
      </c>
      <c r="C461" t="inlineStr">
        <is>
          <t>accumbens nucleus, core domain</t>
        </is>
      </c>
      <c r="D461" t="inlineStr">
        <is>
          <t>&lt;http://purl.obolibrary.org/obo/DMBA_15813&gt;</t>
        </is>
      </c>
    </row>
    <row r="462">
      <c r="A462">
        <f>HYPERLINK("https://www.ebi.ac.uk/ols/ontologies/uberon/terms?iri=http://purl.obolibrary.org/obo/UBERON_0012170","core of nucleus accumbens")</f>
        <v/>
      </c>
      <c r="B462" t="inlineStr">
        <is>
          <t>&lt;http://purl.obolibrary.org/obo/UBERON_0012170&gt;</t>
        </is>
      </c>
      <c r="C462" t="inlineStr">
        <is>
          <t>core of nucleus accumbens</t>
        </is>
      </c>
      <c r="D462" t="inlineStr">
        <is>
          <t>&lt;http://purl.obolibrary.org/obo/PBA_10093&gt;</t>
        </is>
      </c>
    </row>
    <row r="463">
      <c r="A463">
        <f>HYPERLINK("https://www.ebi.ac.uk/ols/ontologies/uberon/terms?iri=http://purl.obolibrary.org/obo/UBERON_0004682","corona radiata of neuraxis")</f>
        <v/>
      </c>
      <c r="B463" t="inlineStr">
        <is>
          <t>&lt;http://purl.obolibrary.org/obo/UBERON_0004682&gt;</t>
        </is>
      </c>
      <c r="C463" t="inlineStr">
        <is>
          <t>corona radiata</t>
        </is>
      </c>
      <c r="D463" t="inlineStr">
        <is>
          <t>&lt;http://purl.obolibrary.org/obo/DHBA_12030&gt;</t>
        </is>
      </c>
    </row>
    <row r="464">
      <c r="A464">
        <f>HYPERLINK("https://www.ebi.ac.uk/ols/ontologies/uberon/terms?iri=http://purl.obolibrary.org/obo/UBERON_0004682","corona radiata of neuraxis")</f>
        <v/>
      </c>
      <c r="B464" t="inlineStr">
        <is>
          <t>&lt;http://purl.obolibrary.org/obo/UBERON_0004682&gt;</t>
        </is>
      </c>
      <c r="C464" t="inlineStr">
        <is>
          <t>corona radiata</t>
        </is>
      </c>
      <c r="D464" t="inlineStr">
        <is>
          <t>&lt;http://purl.obolibrary.org/obo/HBA_265505046&gt;</t>
        </is>
      </c>
    </row>
    <row r="465">
      <c r="A465">
        <f>HYPERLINK("https://www.ebi.ac.uk/ols/ontologies/uberon/terms?iri=http://purl.obolibrary.org/obo/UBERON_0002259","corpora quadrigemina")</f>
        <v/>
      </c>
      <c r="B465" t="inlineStr">
        <is>
          <t>&lt;http://purl.obolibrary.org/obo/UBERON_0002259&gt;</t>
        </is>
      </c>
      <c r="C465" t="inlineStr">
        <is>
          <t>quadrigeminal body</t>
        </is>
      </c>
      <c r="D465" t="inlineStr">
        <is>
          <t>&lt;http://purl.obolibrary.org/obo/DHBA_12375&gt;</t>
        </is>
      </c>
    </row>
    <row r="466">
      <c r="A466">
        <f>HYPERLINK("https://www.ebi.ac.uk/ols/ontologies/uberon/terms?iri=http://purl.obolibrary.org/obo/UBERON_0002336","corpus callosum")</f>
        <v/>
      </c>
      <c r="B466" t="inlineStr">
        <is>
          <t>&lt;http://purl.obolibrary.org/obo/UBERON_0002336&gt;</t>
        </is>
      </c>
      <c r="C466" t="inlineStr">
        <is>
          <t>corpus callosum</t>
        </is>
      </c>
      <c r="D466" t="inlineStr">
        <is>
          <t>&lt;http://purl.obolibrary.org/obo/DHBA_10561&gt;</t>
        </is>
      </c>
    </row>
    <row r="467">
      <c r="A467">
        <f>HYPERLINK("https://www.ebi.ac.uk/ols/ontologies/uberon/terms?iri=http://purl.obolibrary.org/obo/UBERON_0002336","corpus callosum")</f>
        <v/>
      </c>
      <c r="B467" t="inlineStr">
        <is>
          <t>&lt;http://purl.obolibrary.org/obo/UBERON_0002336&gt;</t>
        </is>
      </c>
      <c r="C467" t="inlineStr">
        <is>
          <t>corpus callosum</t>
        </is>
      </c>
      <c r="D467" t="inlineStr">
        <is>
          <t>&lt;http://purl.obolibrary.org/obo/HBA_9222&gt;</t>
        </is>
      </c>
    </row>
    <row r="468">
      <c r="A468">
        <f>HYPERLINK("https://www.ebi.ac.uk/ols/ontologies/uberon/terms?iri=http://purl.obolibrary.org/obo/UBERON_0002336","corpus callosum")</f>
        <v/>
      </c>
      <c r="B468" t="inlineStr">
        <is>
          <t>&lt;http://purl.obolibrary.org/obo/UBERON_0002336&gt;</t>
        </is>
      </c>
      <c r="C468" t="inlineStr">
        <is>
          <t>corpus callosum</t>
        </is>
      </c>
      <c r="D468" t="inlineStr">
        <is>
          <t>&lt;http://purl.obolibrary.org/obo/MBA_776&gt;</t>
        </is>
      </c>
    </row>
    <row r="469">
      <c r="A469">
        <f>HYPERLINK("https://www.ebi.ac.uk/ols/ontologies/uberon/terms?iri=http://purl.obolibrary.org/obo/UBERON_0002891","cortical amygdaloid nucleus")</f>
        <v/>
      </c>
      <c r="B469" t="inlineStr">
        <is>
          <t>&lt;http://purl.obolibrary.org/obo/UBERON_0002891&gt;</t>
        </is>
      </c>
      <c r="C469" t="inlineStr">
        <is>
          <t>Cortical amygdalar area</t>
        </is>
      </c>
      <c r="D469" t="inlineStr">
        <is>
          <t>&lt;http://purl.obolibrary.org/obo/MBA_631&gt;</t>
        </is>
      </c>
    </row>
    <row r="470">
      <c r="A470">
        <f>HYPERLINK("https://www.ebi.ac.uk/ols/ontologies/uberon/terms?iri=http://purl.obolibrary.org/obo/UBERON_0005390","cortical layer I")</f>
        <v/>
      </c>
      <c r="B470" t="inlineStr">
        <is>
          <t>&lt;http://purl.obolibrary.org/obo/UBERON_0005390&gt;</t>
        </is>
      </c>
      <c r="C470" t="inlineStr">
        <is>
          <t>layer I</t>
        </is>
      </c>
      <c r="D470" t="inlineStr">
        <is>
          <t>&lt;http://purl.obolibrary.org/obo/PBA_294021786&gt;</t>
        </is>
      </c>
    </row>
    <row r="471">
      <c r="A471">
        <f>HYPERLINK("https://www.ebi.ac.uk/ols/ontologies/uberon/terms?iri=http://purl.obolibrary.org/obo/UBERON_0005391","cortical layer II")</f>
        <v/>
      </c>
      <c r="B471" t="inlineStr">
        <is>
          <t>&lt;http://purl.obolibrary.org/obo/UBERON_0005391&gt;</t>
        </is>
      </c>
      <c r="C471" t="inlineStr">
        <is>
          <t>layer II</t>
        </is>
      </c>
      <c r="D471" t="inlineStr">
        <is>
          <t>&lt;http://purl.obolibrary.org/obo/PBA_294021800&gt;</t>
        </is>
      </c>
    </row>
    <row r="472">
      <c r="A472">
        <f>HYPERLINK("https://www.ebi.ac.uk/ols/ontologies/uberon/terms?iri=http://purl.obolibrary.org/obo/UBERON_0005392","cortical layer III")</f>
        <v/>
      </c>
      <c r="B472" t="inlineStr">
        <is>
          <t>&lt;http://purl.obolibrary.org/obo/UBERON_0005392&gt;</t>
        </is>
      </c>
      <c r="C472" t="inlineStr">
        <is>
          <t>layer III</t>
        </is>
      </c>
      <c r="D472" t="inlineStr">
        <is>
          <t>&lt;http://purl.obolibrary.org/obo/PBA_294021824&gt;</t>
        </is>
      </c>
    </row>
    <row r="473">
      <c r="A473">
        <f>HYPERLINK("https://www.ebi.ac.uk/ols/ontologies/uberon/terms?iri=http://purl.obolibrary.org/obo/UBERON_0005393","cortical layer IV")</f>
        <v/>
      </c>
      <c r="B473" t="inlineStr">
        <is>
          <t>&lt;http://purl.obolibrary.org/obo/UBERON_0005393&gt;</t>
        </is>
      </c>
      <c r="C473" t="inlineStr">
        <is>
          <t>layer IV</t>
        </is>
      </c>
      <c r="D473" t="inlineStr">
        <is>
          <t>&lt;http://purl.obolibrary.org/obo/PBA_294021852&gt;</t>
        </is>
      </c>
    </row>
    <row r="474">
      <c r="A474">
        <f>HYPERLINK("https://www.ebi.ac.uk/ols/ontologies/uberon/terms?iri=http://purl.obolibrary.org/obo/UBERON_0005394","cortical layer V")</f>
        <v/>
      </c>
      <c r="B474" t="inlineStr">
        <is>
          <t>&lt;http://purl.obolibrary.org/obo/UBERON_0005394&gt;</t>
        </is>
      </c>
      <c r="C474" t="inlineStr">
        <is>
          <t>layer V</t>
        </is>
      </c>
      <c r="D474" t="inlineStr">
        <is>
          <t>&lt;http://purl.obolibrary.org/obo/PBA_294021878&gt;</t>
        </is>
      </c>
    </row>
    <row r="475">
      <c r="A475">
        <f>HYPERLINK("https://www.ebi.ac.uk/ols/ontologies/uberon/terms?iri=http://purl.obolibrary.org/obo/UBERON_0005395","cortical layer VI")</f>
        <v/>
      </c>
      <c r="B475" t="inlineStr">
        <is>
          <t>&lt;http://purl.obolibrary.org/obo/UBERON_0005395&gt;</t>
        </is>
      </c>
      <c r="C475" t="inlineStr">
        <is>
          <t>layer VI</t>
        </is>
      </c>
      <c r="D475" t="inlineStr">
        <is>
          <t>&lt;http://purl.obolibrary.org/obo/PBA_294021896&gt;</t>
        </is>
      </c>
    </row>
    <row r="476">
      <c r="A476">
        <f>HYPERLINK("https://www.ebi.ac.uk/ols/ontologies/uberon/terms?iri=http://purl.obolibrary.org/obo/UBERON_0005343","cortical plate")</f>
        <v/>
      </c>
      <c r="B476" t="inlineStr">
        <is>
          <t>&lt;http://purl.obolibrary.org/obo/UBERON_0005343&gt;</t>
        </is>
      </c>
      <c r="C476" t="inlineStr">
        <is>
          <t>cortical plate</t>
        </is>
      </c>
      <c r="D476" t="inlineStr">
        <is>
          <t>&lt;http://purl.obolibrary.org/obo/DHBA_10515&gt;</t>
        </is>
      </c>
    </row>
    <row r="477">
      <c r="A477">
        <f>HYPERLINK("https://www.ebi.ac.uk/ols/ontologies/uberon/terms?iri=http://purl.obolibrary.org/obo/UBERON_0005343","cortical plate")</f>
        <v/>
      </c>
      <c r="B477" t="inlineStr">
        <is>
          <t>&lt;http://purl.obolibrary.org/obo/UBERON_0005343&gt;</t>
        </is>
      </c>
      <c r="C477" t="inlineStr">
        <is>
          <t>Cortical plate</t>
        </is>
      </c>
      <c r="D477" t="inlineStr">
        <is>
          <t>&lt;http://purl.obolibrary.org/obo/MBA_695&gt;</t>
        </is>
      </c>
    </row>
    <row r="478">
      <c r="A478">
        <f>HYPERLINK("https://www.ebi.ac.uk/ols/ontologies/uberon/terms?iri=http://purl.obolibrary.org/obo/UBERON_0005343","cortical plate")</f>
        <v/>
      </c>
      <c r="B478" t="inlineStr">
        <is>
          <t>&lt;http://purl.obolibrary.org/obo/UBERON_0005343&gt;</t>
        </is>
      </c>
      <c r="C478" t="inlineStr">
        <is>
          <t>cortical plate</t>
        </is>
      </c>
      <c r="D478" t="inlineStr">
        <is>
          <t>&lt;http://purl.obolibrary.org/obo/PBA_294021914&gt;</t>
        </is>
      </c>
    </row>
    <row r="479">
      <c r="A479">
        <f>HYPERLINK("https://www.ebi.ac.uk/ols/ontologies/uberon/terms?iri=http://purl.obolibrary.org/obo/UBERON_0004035","cortical subplate")</f>
        <v/>
      </c>
      <c r="B479" t="inlineStr">
        <is>
          <t>&lt;http://purl.obolibrary.org/obo/UBERON_0004035&gt;</t>
        </is>
      </c>
      <c r="C479" t="inlineStr">
        <is>
          <t>subplate zone</t>
        </is>
      </c>
      <c r="D479" t="inlineStr">
        <is>
          <t>&lt;http://purl.obolibrary.org/obo/DHBA_10522&gt;</t>
        </is>
      </c>
    </row>
    <row r="480">
      <c r="A480">
        <f>HYPERLINK("https://www.ebi.ac.uk/ols/ontologies/uberon/terms?iri=http://purl.obolibrary.org/obo/UBERON_0004035","cortical subplate")</f>
        <v/>
      </c>
      <c r="B480" t="inlineStr">
        <is>
          <t>&lt;http://purl.obolibrary.org/obo/UBERON_0004035&gt;</t>
        </is>
      </c>
      <c r="C480" t="inlineStr">
        <is>
          <t>Cortical subplate</t>
        </is>
      </c>
      <c r="D480" t="inlineStr">
        <is>
          <t>&lt;http://purl.obolibrary.org/obo/MBA_703&gt;</t>
        </is>
      </c>
    </row>
    <row r="481">
      <c r="A481">
        <f>HYPERLINK("https://www.ebi.ac.uk/ols/ontologies/uberon/terms?iri=http://purl.obolibrary.org/obo/UBERON_0004035","cortical subplate")</f>
        <v/>
      </c>
      <c r="B481" t="inlineStr">
        <is>
          <t>&lt;http://purl.obolibrary.org/obo/UBERON_0004035&gt;</t>
        </is>
      </c>
      <c r="C481" t="inlineStr">
        <is>
          <t>subplate</t>
        </is>
      </c>
      <c r="D481" t="inlineStr">
        <is>
          <t>&lt;http://purl.obolibrary.org/obo/PBA_294021932&gt;</t>
        </is>
      </c>
    </row>
    <row r="482">
      <c r="A482">
        <f>HYPERLINK("https://www.ebi.ac.uk/ols/ontologies/uberon/terms?iri=http://purl.obolibrary.org/obo/UBERON_0022272","corticobulbar tract")</f>
        <v/>
      </c>
      <c r="B482" t="inlineStr">
        <is>
          <t>&lt;http://purl.obolibrary.org/obo/UBERON_0022272&gt;</t>
        </is>
      </c>
      <c r="C482" t="inlineStr">
        <is>
          <t>corticobulbar tract</t>
        </is>
      </c>
      <c r="D482" t="inlineStr">
        <is>
          <t>&lt;http://purl.obolibrary.org/obo/DHBA_12774&gt;</t>
        </is>
      </c>
    </row>
    <row r="483">
      <c r="A483">
        <f>HYPERLINK("https://www.ebi.ac.uk/ols/ontologies/uberon/terms?iri=http://purl.obolibrary.org/obo/UBERON_0022272","corticobulbar tract")</f>
        <v/>
      </c>
      <c r="B483" t="inlineStr">
        <is>
          <t>&lt;http://purl.obolibrary.org/obo/UBERON_0022272&gt;</t>
        </is>
      </c>
      <c r="C483" t="inlineStr">
        <is>
          <t>corticobulbar tract</t>
        </is>
      </c>
      <c r="D483" t="inlineStr">
        <is>
          <t>&lt;http://purl.obolibrary.org/obo/HBA_265505058&gt;</t>
        </is>
      </c>
    </row>
    <row r="484">
      <c r="A484">
        <f>HYPERLINK("https://www.ebi.ac.uk/ols/ontologies/uberon/terms?iri=http://purl.obolibrary.org/obo/UBERON_0022272","corticobulbar tract")</f>
        <v/>
      </c>
      <c r="B484" t="inlineStr">
        <is>
          <t>&lt;http://purl.obolibrary.org/obo/UBERON_0022272&gt;</t>
        </is>
      </c>
      <c r="C484" t="inlineStr">
        <is>
          <t>corticobulbar tract</t>
        </is>
      </c>
      <c r="D484" t="inlineStr">
        <is>
          <t>&lt;http://purl.obolibrary.org/obo/MBA_994&gt;</t>
        </is>
      </c>
    </row>
    <row r="485">
      <c r="A485">
        <f>HYPERLINK("https://www.ebi.ac.uk/ols/ontologies/uberon/terms?iri=http://purl.obolibrary.org/obo/UBERON_0006108","corticomedial nuclear complex")</f>
        <v/>
      </c>
      <c r="B485" t="inlineStr">
        <is>
          <t>&lt;http://purl.obolibrary.org/obo/UBERON_0006108&gt;</t>
        </is>
      </c>
      <c r="C485" t="inlineStr">
        <is>
          <t>corticomedial nuclear group</t>
        </is>
      </c>
      <c r="D485" t="inlineStr">
        <is>
          <t>&lt;http://purl.obolibrary.org/obo/DHBA_10372&gt;</t>
        </is>
      </c>
    </row>
    <row r="486">
      <c r="A486">
        <f>HYPERLINK("https://www.ebi.ac.uk/ols/ontologies/uberon/terms?iri=http://purl.obolibrary.org/obo/UBERON_0022271","corticopontine fibers")</f>
        <v/>
      </c>
      <c r="B486" t="inlineStr">
        <is>
          <t>&lt;http://purl.obolibrary.org/obo/UBERON_0022271&gt;</t>
        </is>
      </c>
      <c r="C486" t="inlineStr">
        <is>
          <t>cortico-pontine fibers, pontine part</t>
        </is>
      </c>
      <c r="D486" t="inlineStr">
        <is>
          <t>&lt;http://purl.obolibrary.org/obo/DHBA_266441721&gt;</t>
        </is>
      </c>
    </row>
    <row r="487">
      <c r="A487">
        <f>HYPERLINK("https://www.ebi.ac.uk/ols/ontologies/uberon/terms?iri=http://purl.obolibrary.org/obo/UBERON_0022271","corticopontine fibers")</f>
        <v/>
      </c>
      <c r="B487" t="inlineStr">
        <is>
          <t>&lt;http://purl.obolibrary.org/obo/UBERON_0022271&gt;</t>
        </is>
      </c>
      <c r="C487" t="inlineStr">
        <is>
          <t>cortico-pontine fibers</t>
        </is>
      </c>
      <c r="D487" t="inlineStr">
        <is>
          <t>&lt;http://purl.obolibrary.org/obo/HBA_265505490&gt;</t>
        </is>
      </c>
    </row>
    <row r="488">
      <c r="A488">
        <f>HYPERLINK("https://www.ebi.ac.uk/ols/ontologies/uberon/terms?iri=http://purl.obolibrary.org/obo/UBERON_0002707","corticospinal tract")</f>
        <v/>
      </c>
      <c r="B488" t="inlineStr">
        <is>
          <t>&lt;http://purl.obolibrary.org/obo/UBERON_0002707&gt;</t>
        </is>
      </c>
      <c r="C488" t="inlineStr">
        <is>
          <t>corticospinal tract</t>
        </is>
      </c>
      <c r="D488" t="inlineStr">
        <is>
          <t>&lt;http://purl.obolibrary.org/obo/DHBA_12776&gt;</t>
        </is>
      </c>
    </row>
    <row r="489">
      <c r="A489">
        <f>HYPERLINK("https://www.ebi.ac.uk/ols/ontologies/uberon/terms?iri=http://purl.obolibrary.org/obo/UBERON_0002707","corticospinal tract")</f>
        <v/>
      </c>
      <c r="B489" t="inlineStr">
        <is>
          <t>&lt;http://purl.obolibrary.org/obo/UBERON_0002707&gt;</t>
        </is>
      </c>
      <c r="C489" t="inlineStr">
        <is>
          <t>corticospinal tract</t>
        </is>
      </c>
      <c r="D489" t="inlineStr">
        <is>
          <t>&lt;http://purl.obolibrary.org/obo/DMBA_17756&gt;</t>
        </is>
      </c>
    </row>
    <row r="490">
      <c r="A490">
        <f>HYPERLINK("https://www.ebi.ac.uk/ols/ontologies/uberon/terms?iri=http://purl.obolibrary.org/obo/UBERON_0002707","corticospinal tract")</f>
        <v/>
      </c>
      <c r="B490" t="inlineStr">
        <is>
          <t>&lt;http://purl.obolibrary.org/obo/UBERON_0002707&gt;</t>
        </is>
      </c>
      <c r="C490" t="inlineStr">
        <is>
          <t>corticospinal tract</t>
        </is>
      </c>
      <c r="D490" t="inlineStr">
        <is>
          <t>&lt;http://purl.obolibrary.org/obo/HBA_265505574&gt;</t>
        </is>
      </c>
    </row>
    <row r="491">
      <c r="A491">
        <f>HYPERLINK("https://www.ebi.ac.uk/ols/ontologies/uberon/terms?iri=http://purl.obolibrary.org/obo/UBERON_0002707","corticospinal tract")</f>
        <v/>
      </c>
      <c r="B491" t="inlineStr">
        <is>
          <t>&lt;http://purl.obolibrary.org/obo/UBERON_0002707&gt;</t>
        </is>
      </c>
      <c r="C491" t="inlineStr">
        <is>
          <t>pyramid</t>
        </is>
      </c>
      <c r="D491" t="inlineStr">
        <is>
          <t>&lt;http://purl.obolibrary.org/obo/MBA_190&gt;</t>
        </is>
      </c>
    </row>
    <row r="492">
      <c r="A492">
        <f>HYPERLINK("https://www.ebi.ac.uk/ols/ontologies/uberon/terms?iri=http://purl.obolibrary.org/obo/UBERON_0002707","corticospinal tract")</f>
        <v/>
      </c>
      <c r="B492" t="inlineStr">
        <is>
          <t>&lt;http://purl.obolibrary.org/obo/UBERON_0002707&gt;</t>
        </is>
      </c>
      <c r="C492" t="inlineStr">
        <is>
          <t>corticospinal tract</t>
        </is>
      </c>
      <c r="D492" t="inlineStr">
        <is>
          <t>&lt;http://purl.obolibrary.org/obo/MBA_784&gt;</t>
        </is>
      </c>
    </row>
    <row r="493">
      <c r="A493">
        <f>HYPERLINK("https://www.ebi.ac.uk/ols/ontologies/uberon/terms?iri=http://purl.obolibrary.org/obo/UBERON_0002556","corticotectal tract")</f>
        <v/>
      </c>
      <c r="B493" t="inlineStr">
        <is>
          <t>&lt;http://purl.obolibrary.org/obo/UBERON_0002556&gt;</t>
        </is>
      </c>
      <c r="C493" t="inlineStr">
        <is>
          <t>corticotectal fibers</t>
        </is>
      </c>
      <c r="D493" t="inlineStr">
        <is>
          <t>&lt;http://purl.obolibrary.org/obo/DHBA_12050&gt;</t>
        </is>
      </c>
    </row>
    <row r="494">
      <c r="A494">
        <f>HYPERLINK("https://www.ebi.ac.uk/ols/ontologies/uberon/terms?iri=http://purl.obolibrary.org/obo/UBERON_0002556","corticotectal tract")</f>
        <v/>
      </c>
      <c r="B494" t="inlineStr">
        <is>
          <t>&lt;http://purl.obolibrary.org/obo/UBERON_0002556&gt;</t>
        </is>
      </c>
      <c r="C494" t="inlineStr">
        <is>
          <t>corticotectal tract</t>
        </is>
      </c>
      <c r="D494" t="inlineStr">
        <is>
          <t>&lt;http://purl.obolibrary.org/obo/MBA_1036&gt;</t>
        </is>
      </c>
    </row>
    <row r="495">
      <c r="A495">
        <f>HYPERLINK("https://www.ebi.ac.uk/ols/ontologies/uberon/terms?iri=http://purl.obolibrary.org/obo/UBERON_0001785","cranial nerve")</f>
        <v/>
      </c>
      <c r="B495" t="inlineStr">
        <is>
          <t>&lt;http://purl.obolibrary.org/obo/UBERON_0001785&gt;</t>
        </is>
      </c>
      <c r="C495" t="inlineStr">
        <is>
          <t>cranial nerves</t>
        </is>
      </c>
      <c r="D495" t="inlineStr">
        <is>
          <t>&lt;http://purl.obolibrary.org/obo/HBA_9299&gt;</t>
        </is>
      </c>
    </row>
    <row r="496">
      <c r="A496">
        <f>HYPERLINK("https://www.ebi.ac.uk/ols/ontologies/uberon/terms?iri=http://purl.obolibrary.org/obo/UBERON_0001785","cranial nerve")</f>
        <v/>
      </c>
      <c r="B496" t="inlineStr">
        <is>
          <t>&lt;http://purl.obolibrary.org/obo/UBERON_0001785&gt;</t>
        </is>
      </c>
      <c r="C496" t="inlineStr">
        <is>
          <t>cranial nerves</t>
        </is>
      </c>
      <c r="D496" t="inlineStr">
        <is>
          <t>&lt;http://purl.obolibrary.org/obo/MBA_967&gt;</t>
        </is>
      </c>
    </row>
    <row r="497">
      <c r="A497">
        <f>HYPERLINK("https://www.ebi.ac.uk/ols/ontologies/uberon/terms?iri=http://purl.obolibrary.org/obo/UBERON_0000941","cranial nerve II")</f>
        <v/>
      </c>
      <c r="B497" t="inlineStr">
        <is>
          <t>&lt;http://purl.obolibrary.org/obo/UBERON_0000941&gt;</t>
        </is>
      </c>
      <c r="C497" t="inlineStr">
        <is>
          <t>optic nerve</t>
        </is>
      </c>
      <c r="D497" t="inlineStr">
        <is>
          <t>&lt;http://purl.obolibrary.org/obo/DHBA_15544&gt;</t>
        </is>
      </c>
    </row>
    <row r="498">
      <c r="A498">
        <f>HYPERLINK("https://www.ebi.ac.uk/ols/ontologies/uberon/terms?iri=http://purl.obolibrary.org/obo/UBERON_0000941","cranial nerve II")</f>
        <v/>
      </c>
      <c r="B498" t="inlineStr">
        <is>
          <t>&lt;http://purl.obolibrary.org/obo/UBERON_0000941&gt;</t>
        </is>
      </c>
      <c r="C498" t="inlineStr">
        <is>
          <t>optic nerve</t>
        </is>
      </c>
      <c r="D498" t="inlineStr">
        <is>
          <t>&lt;http://purl.obolibrary.org/obo/HBA_9307&gt;</t>
        </is>
      </c>
    </row>
    <row r="499">
      <c r="A499">
        <f>HYPERLINK("https://www.ebi.ac.uk/ols/ontologies/uberon/terms?iri=http://purl.obolibrary.org/obo/UBERON_0000941","cranial nerve II")</f>
        <v/>
      </c>
      <c r="B499" t="inlineStr">
        <is>
          <t>&lt;http://purl.obolibrary.org/obo/UBERON_0000941&gt;</t>
        </is>
      </c>
      <c r="C499" t="inlineStr">
        <is>
          <t>optic nerve</t>
        </is>
      </c>
      <c r="D499" t="inlineStr">
        <is>
          <t>&lt;http://purl.obolibrary.org/obo/MBA_848&gt;</t>
        </is>
      </c>
    </row>
    <row r="500">
      <c r="A500">
        <f>HYPERLINK("https://www.ebi.ac.uk/ols/ontologies/uberon/terms?iri=http://purl.obolibrary.org/obo/UBERON_0005832","cuneate fasciculus")</f>
        <v/>
      </c>
      <c r="B500" t="inlineStr">
        <is>
          <t>&lt;http://purl.obolibrary.org/obo/UBERON_0005832&gt;</t>
        </is>
      </c>
      <c r="C500" t="inlineStr">
        <is>
          <t>cuneate fasciculus</t>
        </is>
      </c>
      <c r="D500" t="inlineStr">
        <is>
          <t>&lt;http://purl.obolibrary.org/obo/DHBA_12731&gt;</t>
        </is>
      </c>
    </row>
    <row r="501">
      <c r="A501">
        <f>HYPERLINK("https://www.ebi.ac.uk/ols/ontologies/uberon/terms?iri=http://purl.obolibrary.org/obo/UBERON_0005832","cuneate fasciculus")</f>
        <v/>
      </c>
      <c r="B501" t="inlineStr">
        <is>
          <t>&lt;http://purl.obolibrary.org/obo/UBERON_0005832&gt;</t>
        </is>
      </c>
      <c r="C501" t="inlineStr">
        <is>
          <t>cuneate fasciculus</t>
        </is>
      </c>
      <c r="D501" t="inlineStr">
        <is>
          <t>&lt;http://purl.obolibrary.org/obo/HBA_265505550&gt;</t>
        </is>
      </c>
    </row>
    <row r="502">
      <c r="A502">
        <f>HYPERLINK("https://www.ebi.ac.uk/ols/ontologies/uberon/terms?iri=http://purl.obolibrary.org/obo/UBERON_0005832","cuneate fasciculus")</f>
        <v/>
      </c>
      <c r="B502" t="inlineStr">
        <is>
          <t>&lt;http://purl.obolibrary.org/obo/UBERON_0005832&gt;</t>
        </is>
      </c>
      <c r="C502" t="inlineStr">
        <is>
          <t>cuneate fascicle</t>
        </is>
      </c>
      <c r="D502" t="inlineStr">
        <is>
          <t>&lt;http://purl.obolibrary.org/obo/MBA_380&gt;</t>
        </is>
      </c>
    </row>
    <row r="503">
      <c r="A503">
        <f>HYPERLINK("https://www.ebi.ac.uk/ols/ontologies/uberon/terms?iri=http://purl.obolibrary.org/obo/UBERON_0002045","cuneate nucleus")</f>
        <v/>
      </c>
      <c r="B503" t="inlineStr">
        <is>
          <t>&lt;http://purl.obolibrary.org/obo/UBERON_0002045&gt;</t>
        </is>
      </c>
      <c r="C503" t="inlineStr">
        <is>
          <t>cuneate nucleus</t>
        </is>
      </c>
      <c r="D503" t="inlineStr">
        <is>
          <t>&lt;http://purl.obolibrary.org/obo/DHBA_12589&gt;</t>
        </is>
      </c>
    </row>
    <row r="504">
      <c r="A504">
        <f>HYPERLINK("https://www.ebi.ac.uk/ols/ontologies/uberon/terms?iri=http://purl.obolibrary.org/obo/UBERON_0002045","cuneate nucleus")</f>
        <v/>
      </c>
      <c r="B504" t="inlineStr">
        <is>
          <t>&lt;http://purl.obolibrary.org/obo/UBERON_0002045&gt;</t>
        </is>
      </c>
      <c r="C504" t="inlineStr">
        <is>
          <t>cuneate nucleus</t>
        </is>
      </c>
      <c r="D504" t="inlineStr">
        <is>
          <t>&lt;http://purl.obolibrary.org/obo/HBA_9542&gt;</t>
        </is>
      </c>
    </row>
    <row r="505">
      <c r="A505">
        <f>HYPERLINK("https://www.ebi.ac.uk/ols/ontologies/uberon/terms?iri=http://purl.obolibrary.org/obo/UBERON_0002045","cuneate nucleus")</f>
        <v/>
      </c>
      <c r="B505" t="inlineStr">
        <is>
          <t>&lt;http://purl.obolibrary.org/obo/UBERON_0002045&gt;</t>
        </is>
      </c>
      <c r="C505" t="inlineStr">
        <is>
          <t>Cuneate nucleus</t>
        </is>
      </c>
      <c r="D505" t="inlineStr">
        <is>
          <t>&lt;http://purl.obolibrary.org/obo/MBA_711&gt;</t>
        </is>
      </c>
    </row>
    <row r="506">
      <c r="A506">
        <f>HYPERLINK("https://www.ebi.ac.uk/ols/ontologies/uberon/terms?iri=http://purl.obolibrary.org/obo/UBERON_0002696","cuneiform nucleus")</f>
        <v/>
      </c>
      <c r="B506" t="inlineStr">
        <is>
          <t>&lt;http://purl.obolibrary.org/obo/UBERON_0002696&gt;</t>
        </is>
      </c>
      <c r="C506" t="inlineStr">
        <is>
          <t>cuneiform nucleus</t>
        </is>
      </c>
      <c r="D506" t="inlineStr">
        <is>
          <t>&lt;http://purl.obolibrary.org/obo/DHBA_12240&gt;</t>
        </is>
      </c>
    </row>
    <row r="507">
      <c r="A507">
        <f>HYPERLINK("https://www.ebi.ac.uk/ols/ontologies/uberon/terms?iri=http://purl.obolibrary.org/obo/UBERON_0002696","cuneiform nucleus")</f>
        <v/>
      </c>
      <c r="B507" t="inlineStr">
        <is>
          <t>&lt;http://purl.obolibrary.org/obo/UBERON_0002696&gt;</t>
        </is>
      </c>
      <c r="C507" t="inlineStr">
        <is>
          <t>cuneiform nucleus</t>
        </is>
      </c>
      <c r="D507" t="inlineStr">
        <is>
          <t>&lt;http://purl.obolibrary.org/obo/DMBA_16777&gt;</t>
        </is>
      </c>
    </row>
    <row r="508">
      <c r="A508">
        <f>HYPERLINK("https://www.ebi.ac.uk/ols/ontologies/uberon/terms?iri=http://purl.obolibrary.org/obo/UBERON_0002696","cuneiform nucleus")</f>
        <v/>
      </c>
      <c r="B508" t="inlineStr">
        <is>
          <t>&lt;http://purl.obolibrary.org/obo/UBERON_0002696&gt;</t>
        </is>
      </c>
      <c r="C508" t="inlineStr">
        <is>
          <t>cuneiform nucleus, left</t>
        </is>
      </c>
      <c r="D508" t="inlineStr">
        <is>
          <t>&lt;http://purl.obolibrary.org/obo/HBA_9020&gt;</t>
        </is>
      </c>
    </row>
    <row r="509">
      <c r="A509">
        <f>HYPERLINK("https://www.ebi.ac.uk/ols/ontologies/uberon/terms?iri=http://purl.obolibrary.org/obo/UBERON_0002696","cuneiform nucleus")</f>
        <v/>
      </c>
      <c r="B509" t="inlineStr">
        <is>
          <t>&lt;http://purl.obolibrary.org/obo/UBERON_0002696&gt;</t>
        </is>
      </c>
      <c r="C509" t="inlineStr">
        <is>
          <t>Cuneiform nucleus</t>
        </is>
      </c>
      <c r="D509" t="inlineStr">
        <is>
          <t>&lt;http://purl.obolibrary.org/obo/MBA_616&gt;</t>
        </is>
      </c>
    </row>
    <row r="510">
      <c r="A510">
        <f>HYPERLINK("https://www.ebi.ac.uk/ols/ontologies/uberon/terms?iri=http://purl.obolibrary.org/obo/UBERON_0002640","cuneocerebellar tract")</f>
        <v/>
      </c>
      <c r="B510" t="inlineStr">
        <is>
          <t>&lt;http://purl.obolibrary.org/obo/UBERON_0002640&gt;</t>
        </is>
      </c>
      <c r="C510" t="inlineStr">
        <is>
          <t>cuneocerebellar tract</t>
        </is>
      </c>
      <c r="D510" t="inlineStr">
        <is>
          <t>&lt;http://purl.obolibrary.org/obo/DHBA_12745&gt;</t>
        </is>
      </c>
    </row>
    <row r="511">
      <c r="A511">
        <f>HYPERLINK("https://www.ebi.ac.uk/ols/ontologies/uberon/terms?iri=http://purl.obolibrary.org/obo/UBERON_0002640","cuneocerebellar tract")</f>
        <v/>
      </c>
      <c r="B511" t="inlineStr">
        <is>
          <t>&lt;http://purl.obolibrary.org/obo/UBERON_0002640&gt;</t>
        </is>
      </c>
      <c r="C511" t="inlineStr">
        <is>
          <t>cuneocerebellar tract</t>
        </is>
      </c>
      <c r="D511" t="inlineStr">
        <is>
          <t>&lt;http://purl.obolibrary.org/obo/MBA_499&gt;</t>
        </is>
      </c>
    </row>
    <row r="512">
      <c r="A512">
        <f>HYPERLINK("https://www.ebi.ac.uk/ols/ontologies/uberon/terms?iri=http://purl.obolibrary.org/obo/UBERON_0006092","cuneus cortex")</f>
        <v/>
      </c>
      <c r="B512" t="inlineStr">
        <is>
          <t>&lt;http://purl.obolibrary.org/obo/UBERON_0006092&gt;</t>
        </is>
      </c>
      <c r="C512" t="inlineStr">
        <is>
          <t>cuneus</t>
        </is>
      </c>
      <c r="D512" t="inlineStr">
        <is>
          <t>&lt;http://purl.obolibrary.org/obo/DHBA_12150&gt;</t>
        </is>
      </c>
    </row>
    <row r="513">
      <c r="A513">
        <f>HYPERLINK("https://www.ebi.ac.uk/ols/ontologies/uberon/terms?iri=http://purl.obolibrary.org/obo/UBERON_0006092","cuneus cortex")</f>
        <v/>
      </c>
      <c r="B513" t="inlineStr">
        <is>
          <t>&lt;http://purl.obolibrary.org/obo/UBERON_0006092&gt;</t>
        </is>
      </c>
      <c r="C513" t="inlineStr">
        <is>
          <t>cuneus</t>
        </is>
      </c>
      <c r="D513" t="inlineStr">
        <is>
          <t>&lt;http://purl.obolibrary.org/obo/HBA_4184&gt;</t>
        </is>
      </c>
    </row>
    <row r="514">
      <c r="A514">
        <f>HYPERLINK("https://www.ebi.ac.uk/ols/ontologies/uberon/terms?iri=http://purl.obolibrary.org/obo/UBERON_0002643","decussation of medial lemniscus")</f>
        <v/>
      </c>
      <c r="B514" t="inlineStr">
        <is>
          <t>&lt;http://purl.obolibrary.org/obo/UBERON_0002643&gt;</t>
        </is>
      </c>
      <c r="C514" t="inlineStr">
        <is>
          <t>decussation of medial lemniscus</t>
        </is>
      </c>
      <c r="D514" t="inlineStr">
        <is>
          <t>&lt;http://purl.obolibrary.org/obo/DHBA_12732&gt;</t>
        </is>
      </c>
    </row>
    <row r="515">
      <c r="A515">
        <f>HYPERLINK("https://www.ebi.ac.uk/ols/ontologies/uberon/terms?iri=http://purl.obolibrary.org/obo/UBERON_0002643","decussation of medial lemniscus")</f>
        <v/>
      </c>
      <c r="B515" t="inlineStr">
        <is>
          <t>&lt;http://purl.obolibrary.org/obo/UBERON_0002643&gt;</t>
        </is>
      </c>
      <c r="C515" t="inlineStr">
        <is>
          <t>decussation of medial lemniscus</t>
        </is>
      </c>
      <c r="D515" t="inlineStr">
        <is>
          <t>&lt;http://purl.obolibrary.org/obo/DMBA_17777&gt;</t>
        </is>
      </c>
    </row>
    <row r="516">
      <c r="A516">
        <f>HYPERLINK("https://www.ebi.ac.uk/ols/ontologies/uberon/terms?iri=http://purl.obolibrary.org/obo/UBERON_0002643","decussation of medial lemniscus")</f>
        <v/>
      </c>
      <c r="B516" t="inlineStr">
        <is>
          <t>&lt;http://purl.obolibrary.org/obo/UBERON_0002643&gt;</t>
        </is>
      </c>
      <c r="C516" t="inlineStr">
        <is>
          <t>decussation of medial lemniscus</t>
        </is>
      </c>
      <c r="D516" t="inlineStr">
        <is>
          <t>&lt;http://purl.obolibrary.org/obo/HBA_265505622&gt;</t>
        </is>
      </c>
    </row>
    <row r="517">
      <c r="A517">
        <f>HYPERLINK("https://www.ebi.ac.uk/ols/ontologies/uberon/terms?iri=http://purl.obolibrary.org/obo/UBERON_0002588","decussation of superior cerebellar peduncle")</f>
        <v/>
      </c>
      <c r="B517" t="inlineStr">
        <is>
          <t>&lt;http://purl.obolibrary.org/obo/UBERON_0002588&gt;</t>
        </is>
      </c>
      <c r="C517" t="inlineStr">
        <is>
          <t>decussation of superior cerebellar peduncle</t>
        </is>
      </c>
      <c r="D517" t="inlineStr">
        <is>
          <t>&lt;http://purl.obolibrary.org/obo/DHBA_12337&gt;</t>
        </is>
      </c>
    </row>
    <row r="518">
      <c r="A518">
        <f>HYPERLINK("https://www.ebi.ac.uk/ols/ontologies/uberon/terms?iri=http://purl.obolibrary.org/obo/UBERON_0002588","decussation of superior cerebellar peduncle")</f>
        <v/>
      </c>
      <c r="B518" t="inlineStr">
        <is>
          <t>&lt;http://purl.obolibrary.org/obo/UBERON_0002588&gt;</t>
        </is>
      </c>
      <c r="C518" t="inlineStr">
        <is>
          <t>decussation of the superior cerebellar peduncle</t>
        </is>
      </c>
      <c r="D518" t="inlineStr">
        <is>
          <t>&lt;http://purl.obolibrary.org/obo/HBA_265505482&gt;</t>
        </is>
      </c>
    </row>
    <row r="519">
      <c r="A519">
        <f>HYPERLINK("https://www.ebi.ac.uk/ols/ontologies/uberon/terms?iri=http://purl.obolibrary.org/obo/UBERON_0002588","decussation of superior cerebellar peduncle")</f>
        <v/>
      </c>
      <c r="B519" t="inlineStr">
        <is>
          <t>&lt;http://purl.obolibrary.org/obo/UBERON_0002588&gt;</t>
        </is>
      </c>
      <c r="C519" t="inlineStr">
        <is>
          <t>superior cerebellar peduncle decussation</t>
        </is>
      </c>
      <c r="D519" t="inlineStr">
        <is>
          <t>&lt;http://purl.obolibrary.org/obo/MBA_812&gt;</t>
        </is>
      </c>
    </row>
    <row r="520">
      <c r="A520">
        <f>HYPERLINK("https://www.ebi.ac.uk/ols/ontologies/uberon/terms?iri=http://purl.obolibrary.org/obo/UBERON_0002787","decussation of trochlear nerve")</f>
        <v/>
      </c>
      <c r="B520" t="inlineStr">
        <is>
          <t>&lt;http://purl.obolibrary.org/obo/UBERON_0002787&gt;</t>
        </is>
      </c>
      <c r="C520" t="inlineStr">
        <is>
          <t>decussation of trochlear nerve fibers</t>
        </is>
      </c>
      <c r="D520" t="inlineStr">
        <is>
          <t>&lt;http://purl.obolibrary.org/obo/DHBA_12338&gt;</t>
        </is>
      </c>
    </row>
    <row r="521">
      <c r="A521">
        <f>HYPERLINK("https://www.ebi.ac.uk/ols/ontologies/uberon/terms?iri=http://purl.obolibrary.org/obo/UBERON_0002787","decussation of trochlear nerve")</f>
        <v/>
      </c>
      <c r="B521" t="inlineStr">
        <is>
          <t>&lt;http://purl.obolibrary.org/obo/UBERON_0002787&gt;</t>
        </is>
      </c>
      <c r="C521" t="inlineStr">
        <is>
          <t>trochlear nerve decussation</t>
        </is>
      </c>
      <c r="D521" t="inlineStr">
        <is>
          <t>&lt;http://purl.obolibrary.org/obo/MBA_384&gt;</t>
        </is>
      </c>
    </row>
    <row r="522">
      <c r="A522">
        <f>HYPERLINK("https://www.ebi.ac.uk/ols/ontologies/uberon/terms?iri=http://purl.obolibrary.org/obo/UBERON_0006789","deep gray layer of superior colliculus")</f>
        <v/>
      </c>
      <c r="B522" t="inlineStr">
        <is>
          <t>&lt;http://purl.obolibrary.org/obo/UBERON_0006789&gt;</t>
        </is>
      </c>
      <c r="C522" t="inlineStr">
        <is>
          <t>deep gray layer of superior colliculus</t>
        </is>
      </c>
      <c r="D522" t="inlineStr">
        <is>
          <t>&lt;http://purl.obolibrary.org/obo/DHBA_12302&gt;</t>
        </is>
      </c>
    </row>
    <row r="523">
      <c r="A523">
        <f>HYPERLINK("https://www.ebi.ac.uk/ols/ontologies/uberon/terms?iri=http://purl.obolibrary.org/obo/UBERON_0006789","deep gray layer of superior colliculus")</f>
        <v/>
      </c>
      <c r="B523" t="inlineStr">
        <is>
          <t>&lt;http://purl.obolibrary.org/obo/UBERON_0006789&gt;</t>
        </is>
      </c>
      <c r="C523" t="inlineStr">
        <is>
          <t>deep gray layer of the superior colliculus, left</t>
        </is>
      </c>
      <c r="D523" t="inlineStr">
        <is>
          <t>&lt;http://purl.obolibrary.org/obo/HBA_9117&gt;</t>
        </is>
      </c>
    </row>
    <row r="524">
      <c r="A524">
        <f>HYPERLINK("https://www.ebi.ac.uk/ols/ontologies/uberon/terms?iri=http://purl.obolibrary.org/obo/UBERON_0006793","deep layer of superior colliculus")</f>
        <v/>
      </c>
      <c r="B524" t="inlineStr">
        <is>
          <t>&lt;http://purl.obolibrary.org/obo/UBERON_0006793&gt;</t>
        </is>
      </c>
      <c r="C524" t="inlineStr">
        <is>
          <t>deep layer of colliculus</t>
        </is>
      </c>
      <c r="D524" t="inlineStr">
        <is>
          <t>&lt;http://purl.obolibrary.org/obo/DHBA_12301&gt;</t>
        </is>
      </c>
    </row>
    <row r="525">
      <c r="A525">
        <f>HYPERLINK("https://www.ebi.ac.uk/ols/ontologies/uberon/terms?iri=http://purl.obolibrary.org/obo/UBERON_0006790","deep white layer of superior colliculus")</f>
        <v/>
      </c>
      <c r="B525" t="inlineStr">
        <is>
          <t>&lt;http://purl.obolibrary.org/obo/UBERON_0006790&gt;</t>
        </is>
      </c>
      <c r="C525" t="inlineStr">
        <is>
          <t>deep white layer of superior colliculus</t>
        </is>
      </c>
      <c r="D525" t="inlineStr">
        <is>
          <t>&lt;http://purl.obolibrary.org/obo/DHBA_12303&gt;</t>
        </is>
      </c>
    </row>
    <row r="526">
      <c r="A526">
        <f>HYPERLINK("https://www.ebi.ac.uk/ols/ontologies/uberon/terms?iri=http://purl.obolibrary.org/obo/UBERON_0006790","deep white layer of superior colliculus")</f>
        <v/>
      </c>
      <c r="B526" t="inlineStr">
        <is>
          <t>&lt;http://purl.obolibrary.org/obo/UBERON_0006790&gt;</t>
        </is>
      </c>
      <c r="C526" t="inlineStr">
        <is>
          <t>deep white layer of the superior colliculus, left</t>
        </is>
      </c>
      <c r="D526" t="inlineStr">
        <is>
          <t>&lt;http://purl.obolibrary.org/obo/HBA_9118&gt;</t>
        </is>
      </c>
    </row>
    <row r="527">
      <c r="A527">
        <f>HYPERLINK("https://www.ebi.ac.uk/ols/ontologies/uberon/terms?iri=http://purl.obolibrary.org/obo/UBERON_0002645","densocellular part of medial dorsal nucleus")</f>
        <v/>
      </c>
      <c r="B527" t="inlineStr">
        <is>
          <t>&lt;http://purl.obolibrary.org/obo/UBERON_0002645&gt;</t>
        </is>
      </c>
      <c r="C527" t="inlineStr">
        <is>
          <t>densocelllular (paralamellar) division of MD</t>
        </is>
      </c>
      <c r="D527" t="inlineStr">
        <is>
          <t>&lt;http://purl.obolibrary.org/obo/DHBA_10399&gt;</t>
        </is>
      </c>
    </row>
    <row r="528">
      <c r="A528">
        <f>HYPERLINK("https://www.ebi.ac.uk/ols/ontologies/uberon/terms?iri=http://purl.obolibrary.org/obo/UBERON_0002645","densocellular part of medial dorsal nucleus")</f>
        <v/>
      </c>
      <c r="B528" t="inlineStr">
        <is>
          <t>&lt;http://purl.obolibrary.org/obo/UBERON_0002645&gt;</t>
        </is>
      </c>
      <c r="C528" t="inlineStr">
        <is>
          <t>mediodorsal nucleus of the thalamus, left, densocelllular division</t>
        </is>
      </c>
      <c r="D528" t="inlineStr">
        <is>
          <t>&lt;http://purl.obolibrary.org/obo/HBA_4404&gt;</t>
        </is>
      </c>
    </row>
    <row r="529">
      <c r="A529">
        <f>HYPERLINK("https://www.ebi.ac.uk/ols/ontologies/uberon/terms?iri=http://purl.obolibrary.org/obo/UBERON_0005381","dentate gyrus granule cell layer")</f>
        <v/>
      </c>
      <c r="B529" t="inlineStr">
        <is>
          <t>&lt;http://purl.obolibrary.org/obo/UBERON_0005381&gt;</t>
        </is>
      </c>
      <c r="C529" t="inlineStr">
        <is>
          <t>granule cell layer of the DG</t>
        </is>
      </c>
      <c r="D529" t="inlineStr">
        <is>
          <t>&lt;http://purl.obolibrary.org/obo/DMBA_16122&gt;</t>
        </is>
      </c>
    </row>
    <row r="530">
      <c r="A530">
        <f>HYPERLINK("https://www.ebi.ac.uk/ols/ontologies/uberon/terms?iri=http://purl.obolibrary.org/obo/UBERON_0005381","dentate gyrus granule cell layer")</f>
        <v/>
      </c>
      <c r="B530" t="inlineStr">
        <is>
          <t>&lt;http://purl.obolibrary.org/obo/UBERON_0005381&gt;</t>
        </is>
      </c>
      <c r="C530" t="inlineStr">
        <is>
          <t>Dentate gyrus, granule cell layer</t>
        </is>
      </c>
      <c r="D530" t="inlineStr">
        <is>
          <t>&lt;http://purl.obolibrary.org/obo/MBA_632&gt;</t>
        </is>
      </c>
    </row>
    <row r="531">
      <c r="A531">
        <f>HYPERLINK("https://www.ebi.ac.uk/ols/ontologies/uberon/terms?iri=http://purl.obolibrary.org/obo/UBERON_0005381","dentate gyrus granule cell layer")</f>
        <v/>
      </c>
      <c r="B531" t="inlineStr">
        <is>
          <t>&lt;http://purl.obolibrary.org/obo/UBERON_0005381&gt;</t>
        </is>
      </c>
      <c r="C531" t="inlineStr">
        <is>
          <t>Dentate gyrus crest, granule cell layer</t>
        </is>
      </c>
      <c r="D531" t="inlineStr">
        <is>
          <t>&lt;http://purl.obolibrary.org/obo/MBA_758&gt;</t>
        </is>
      </c>
    </row>
    <row r="532">
      <c r="A532">
        <f>HYPERLINK("https://www.ebi.ac.uk/ols/ontologies/uberon/terms?iri=http://purl.obolibrary.org/obo/UBERON_0005381","dentate gyrus granule cell layer")</f>
        <v/>
      </c>
      <c r="B532" t="inlineStr">
        <is>
          <t>&lt;http://purl.obolibrary.org/obo/UBERON_0005381&gt;</t>
        </is>
      </c>
      <c r="C532" t="inlineStr">
        <is>
          <t>Dentate gyrus lateral blade, granule cell layer</t>
        </is>
      </c>
      <c r="D532" t="inlineStr">
        <is>
          <t>&lt;http://purl.obolibrary.org/obo/MBA_790&gt;</t>
        </is>
      </c>
    </row>
    <row r="533">
      <c r="A533">
        <f>HYPERLINK("https://www.ebi.ac.uk/ols/ontologies/uberon/terms?iri=http://purl.obolibrary.org/obo/UBERON_0005381","dentate gyrus granule cell layer")</f>
        <v/>
      </c>
      <c r="B533" t="inlineStr">
        <is>
          <t>&lt;http://purl.obolibrary.org/obo/UBERON_0005381&gt;</t>
        </is>
      </c>
      <c r="C533" t="inlineStr">
        <is>
          <t>Dentate gyrus medial blade, granule cell layer</t>
        </is>
      </c>
      <c r="D533" t="inlineStr">
        <is>
          <t>&lt;http://purl.obolibrary.org/obo/MBA_823&gt;</t>
        </is>
      </c>
    </row>
    <row r="534">
      <c r="A534">
        <f>HYPERLINK("https://www.ebi.ac.uk/ols/ontologies/uberon/terms?iri=http://purl.obolibrary.org/obo/UBERON_0004679","dentate gyrus molecular layer")</f>
        <v/>
      </c>
      <c r="B534" t="inlineStr">
        <is>
          <t>&lt;http://purl.obolibrary.org/obo/UBERON_0004679&gt;</t>
        </is>
      </c>
      <c r="C534" t="inlineStr">
        <is>
          <t>molecular layer of the DG</t>
        </is>
      </c>
      <c r="D534" t="inlineStr">
        <is>
          <t>&lt;http://purl.obolibrary.org/obo/DMBA_16123&gt;</t>
        </is>
      </c>
    </row>
    <row r="535">
      <c r="A535">
        <f>HYPERLINK("https://www.ebi.ac.uk/ols/ontologies/uberon/terms?iri=http://purl.obolibrary.org/obo/UBERON_0004679","dentate gyrus molecular layer")</f>
        <v/>
      </c>
      <c r="B535" t="inlineStr">
        <is>
          <t>&lt;http://purl.obolibrary.org/obo/UBERON_0004679&gt;</t>
        </is>
      </c>
      <c r="C535" t="inlineStr">
        <is>
          <t>Dentate gyrus, molecular layer</t>
        </is>
      </c>
      <c r="D535" t="inlineStr">
        <is>
          <t>&lt;http://purl.obolibrary.org/obo/MBA_10703&gt;</t>
        </is>
      </c>
    </row>
    <row r="536">
      <c r="A536">
        <f>HYPERLINK("https://www.ebi.ac.uk/ols/ontologies/uberon/terms?iri=http://purl.obolibrary.org/obo/UBERON_0004679","dentate gyrus molecular layer")</f>
        <v/>
      </c>
      <c r="B536" t="inlineStr">
        <is>
          <t>&lt;http://purl.obolibrary.org/obo/UBERON_0004679&gt;</t>
        </is>
      </c>
      <c r="C536" t="inlineStr">
        <is>
          <t>Dentate gyrus crest, molecular layer</t>
        </is>
      </c>
      <c r="D536" t="inlineStr">
        <is>
          <t>&lt;http://purl.obolibrary.org/obo/MBA_742&gt;</t>
        </is>
      </c>
    </row>
    <row r="537">
      <c r="A537">
        <f>HYPERLINK("https://www.ebi.ac.uk/ols/ontologies/uberon/terms?iri=http://purl.obolibrary.org/obo/UBERON_0001885","dentate gyrus of hippocampal formation")</f>
        <v/>
      </c>
      <c r="B537" t="inlineStr">
        <is>
          <t>&lt;http://purl.obolibrary.org/obo/UBERON_0001885&gt;</t>
        </is>
      </c>
      <c r="C537" t="inlineStr">
        <is>
          <t>dentate area (dentate gyrus)</t>
        </is>
      </c>
      <c r="D537" t="inlineStr">
        <is>
          <t>&lt;http://purl.obolibrary.org/obo/DHBA_10295&gt;</t>
        </is>
      </c>
    </row>
    <row r="538">
      <c r="A538">
        <f>HYPERLINK("https://www.ebi.ac.uk/ols/ontologies/uberon/terms?iri=http://purl.obolibrary.org/obo/UBERON_0001885","dentate gyrus of hippocampal formation")</f>
        <v/>
      </c>
      <c r="B538" t="inlineStr">
        <is>
          <t>&lt;http://purl.obolibrary.org/obo/UBERON_0001885&gt;</t>
        </is>
      </c>
      <c r="C538" t="inlineStr">
        <is>
          <t>dentate gyrus</t>
        </is>
      </c>
      <c r="D538" t="inlineStr">
        <is>
          <t>&lt;http://purl.obolibrary.org/obo/DMBA_16115&gt;</t>
        </is>
      </c>
    </row>
    <row r="539">
      <c r="A539">
        <f>HYPERLINK("https://www.ebi.ac.uk/ols/ontologies/uberon/terms?iri=http://purl.obolibrary.org/obo/UBERON_0001885","dentate gyrus of hippocampal formation")</f>
        <v/>
      </c>
      <c r="B539" t="inlineStr">
        <is>
          <t>&lt;http://purl.obolibrary.org/obo/UBERON_0001885&gt;</t>
        </is>
      </c>
      <c r="C539" t="inlineStr">
        <is>
          <t>dentate gyrus</t>
        </is>
      </c>
      <c r="D539" t="inlineStr">
        <is>
          <t>&lt;http://purl.obolibrary.org/obo/HBA_12891&gt;</t>
        </is>
      </c>
    </row>
    <row r="540">
      <c r="A540">
        <f>HYPERLINK("https://www.ebi.ac.uk/ols/ontologies/uberon/terms?iri=http://purl.obolibrary.org/obo/UBERON_0001885","dentate gyrus of hippocampal formation")</f>
        <v/>
      </c>
      <c r="B540" t="inlineStr">
        <is>
          <t>&lt;http://purl.obolibrary.org/obo/UBERON_0001885&gt;</t>
        </is>
      </c>
      <c r="C540" t="inlineStr">
        <is>
          <t>Dentate gyrus</t>
        </is>
      </c>
      <c r="D540" t="inlineStr">
        <is>
          <t>&lt;http://purl.obolibrary.org/obo/MBA_726&gt;</t>
        </is>
      </c>
    </row>
    <row r="541">
      <c r="A541">
        <f>HYPERLINK("https://www.ebi.ac.uk/ols/ontologies/uberon/terms?iri=http://purl.obolibrary.org/obo/UBERON_0002928","dentate gyrus polymorphic layer")</f>
        <v/>
      </c>
      <c r="B541" t="inlineStr">
        <is>
          <t>&lt;http://purl.obolibrary.org/obo/UBERON_0002928&gt;</t>
        </is>
      </c>
      <c r="C541" t="inlineStr">
        <is>
          <t>Dentate gyrus, polymorph layer</t>
        </is>
      </c>
      <c r="D541" t="inlineStr">
        <is>
          <t>&lt;http://purl.obolibrary.org/obo/MBA_10704&gt;</t>
        </is>
      </c>
    </row>
    <row r="542">
      <c r="A542">
        <f>HYPERLINK("https://www.ebi.ac.uk/ols/ontologies/uberon/terms?iri=http://purl.obolibrary.org/obo/UBERON_0009952","dentate gyrus subgranular zone")</f>
        <v/>
      </c>
      <c r="B542" t="inlineStr">
        <is>
          <t>&lt;http://purl.obolibrary.org/obo/UBERON_0009952&gt;</t>
        </is>
      </c>
      <c r="C542" t="inlineStr">
        <is>
          <t>Dentate gyrus, subgranular zone</t>
        </is>
      </c>
      <c r="D542" t="inlineStr">
        <is>
          <t>&lt;http://purl.obolibrary.org/obo/MBA_10702&gt;</t>
        </is>
      </c>
    </row>
    <row r="543">
      <c r="A543">
        <f>HYPERLINK("https://www.ebi.ac.uk/ols/ontologies/uberon/terms?iri=http://purl.obolibrary.org/obo/UBERON_0002132","dentate nucleus")</f>
        <v/>
      </c>
      <c r="B543" t="inlineStr">
        <is>
          <t>&lt;http://purl.obolibrary.org/obo/UBERON_0002132&gt;</t>
        </is>
      </c>
      <c r="C543" t="inlineStr">
        <is>
          <t>dentate nucleus</t>
        </is>
      </c>
      <c r="D543" t="inlineStr">
        <is>
          <t>&lt;http://purl.obolibrary.org/obo/HBA_12946&gt;</t>
        </is>
      </c>
    </row>
    <row r="544">
      <c r="A544">
        <f>HYPERLINK("https://www.ebi.ac.uk/ols/ontologies/uberon/terms?iri=http://purl.obolibrary.org/obo/UBERON_0002132","dentate nucleus")</f>
        <v/>
      </c>
      <c r="B544" t="inlineStr">
        <is>
          <t>&lt;http://purl.obolibrary.org/obo/UBERON_0002132&gt;</t>
        </is>
      </c>
      <c r="C544" t="inlineStr">
        <is>
          <t>Dentate nucleus</t>
        </is>
      </c>
      <c r="D544" t="inlineStr">
        <is>
          <t>&lt;http://purl.obolibrary.org/obo/MBA_846&gt;</t>
        </is>
      </c>
    </row>
    <row r="545">
      <c r="A545">
        <f>HYPERLINK("https://www.ebi.ac.uk/ols/ontologies/uberon/terms?iri=http://purl.obolibrary.org/obo/UBERON_0002594","dentatothalamic tract")</f>
        <v/>
      </c>
      <c r="B545" t="inlineStr">
        <is>
          <t>&lt;http://purl.obolibrary.org/obo/UBERON_0002594&gt;</t>
        </is>
      </c>
      <c r="C545" t="inlineStr">
        <is>
          <t>dentatothalamic tract</t>
        </is>
      </c>
      <c r="D545" t="inlineStr">
        <is>
          <t>&lt;http://purl.obolibrary.org/obo/DHBA_12357&gt;</t>
        </is>
      </c>
    </row>
    <row r="546">
      <c r="A546">
        <f>HYPERLINK("https://www.ebi.ac.uk/ols/ontologies/uberon/terms?iri=http://purl.obolibrary.org/obo/UBERON_0002741","diagonal band of Broca")</f>
        <v/>
      </c>
      <c r="B546" t="inlineStr">
        <is>
          <t>&lt;http://purl.obolibrary.org/obo/UBERON_0002741&gt;</t>
        </is>
      </c>
      <c r="C546" t="inlineStr">
        <is>
          <t>diagonal band</t>
        </is>
      </c>
      <c r="D546" t="inlineStr">
        <is>
          <t>&lt;http://purl.obolibrary.org/obo/DHBA_12034&gt;</t>
        </is>
      </c>
    </row>
    <row r="547">
      <c r="A547">
        <f>HYPERLINK("https://www.ebi.ac.uk/ols/ontologies/uberon/terms?iri=http://purl.obolibrary.org/obo/UBERON_0001894","diencephalon")</f>
        <v/>
      </c>
      <c r="B547" t="inlineStr">
        <is>
          <t>&lt;http://purl.obolibrary.org/obo/UBERON_0001894&gt;</t>
        </is>
      </c>
      <c r="C547" t="inlineStr">
        <is>
          <t>diencephalon</t>
        </is>
      </c>
      <c r="D547" t="inlineStr">
        <is>
          <t>&lt;http://purl.obolibrary.org/obo/DHBA_10389&gt;</t>
        </is>
      </c>
    </row>
    <row r="548">
      <c r="A548">
        <f>HYPERLINK("https://www.ebi.ac.uk/ols/ontologies/uberon/terms?iri=http://purl.obolibrary.org/obo/UBERON_0001894","diencephalon")</f>
        <v/>
      </c>
      <c r="B548" t="inlineStr">
        <is>
          <t>&lt;http://purl.obolibrary.org/obo/UBERON_0001894&gt;</t>
        </is>
      </c>
      <c r="C548" t="inlineStr">
        <is>
          <t>diencephalon</t>
        </is>
      </c>
      <c r="D548" t="inlineStr">
        <is>
          <t>&lt;http://purl.obolibrary.org/obo/DMBA_16308&gt;</t>
        </is>
      </c>
    </row>
    <row r="549">
      <c r="A549">
        <f>HYPERLINK("https://www.ebi.ac.uk/ols/ontologies/uberon/terms?iri=http://purl.obolibrary.org/obo/UBERON_0001894","diencephalon")</f>
        <v/>
      </c>
      <c r="B549" t="inlineStr">
        <is>
          <t>&lt;http://purl.obolibrary.org/obo/UBERON_0001894&gt;</t>
        </is>
      </c>
      <c r="C549" t="inlineStr">
        <is>
          <t>diencephalon</t>
        </is>
      </c>
      <c r="D549" t="inlineStr">
        <is>
          <t>&lt;http://purl.obolibrary.org/obo/HBA_4391&gt;</t>
        </is>
      </c>
    </row>
    <row r="550">
      <c r="A550">
        <f>HYPERLINK("https://www.ebi.ac.uk/ols/ontologies/uberon/terms?iri=http://purl.obolibrary.org/obo/UBERON_0001894","diencephalon")</f>
        <v/>
      </c>
      <c r="B550" t="inlineStr">
        <is>
          <t>&lt;http://purl.obolibrary.org/obo/UBERON_0001894&gt;</t>
        </is>
      </c>
      <c r="C550" t="inlineStr">
        <is>
          <t>Interbrain</t>
        </is>
      </c>
      <c r="D550" t="inlineStr">
        <is>
          <t>&lt;http://purl.obolibrary.org/obo/MBA_1129&gt;</t>
        </is>
      </c>
    </row>
    <row r="551">
      <c r="A551">
        <f>HYPERLINK("https://www.ebi.ac.uk/ols/ontologies/uberon/terms?iri=http://purl.obolibrary.org/obo/UBERON_0001894","diencephalon")</f>
        <v/>
      </c>
      <c r="B551" t="inlineStr">
        <is>
          <t>&lt;http://purl.obolibrary.org/obo/UBERON_0001894&gt;</t>
        </is>
      </c>
      <c r="C551" t="inlineStr">
        <is>
          <t>diencephalon</t>
        </is>
      </c>
      <c r="D551" t="inlineStr">
        <is>
          <t>&lt;http://purl.obolibrary.org/obo/PBA_128013010&gt;</t>
        </is>
      </c>
    </row>
    <row r="552">
      <c r="A552">
        <f>HYPERLINK("https://www.ebi.ac.uk/ols/ontologies/uberon/terms?iri=http://purl.obolibrary.org/obo/UBERON_0002869","diffuse reticular nucleus")</f>
        <v/>
      </c>
      <c r="B552" t="inlineStr">
        <is>
          <t>&lt;http://purl.obolibrary.org/obo/UBERON_0002869&gt;</t>
        </is>
      </c>
      <c r="C552" t="inlineStr">
        <is>
          <t>subparabrachial nucleus</t>
        </is>
      </c>
      <c r="D552" t="inlineStr">
        <is>
          <t>&lt;http://purl.obolibrary.org/obo/DHBA_12491&gt;</t>
        </is>
      </c>
    </row>
    <row r="553">
      <c r="A553">
        <f>HYPERLINK("https://www.ebi.ac.uk/ols/ontologies/uberon/terms?iri=http://purl.obolibrary.org/obo/UBERON_0002869","diffuse reticular nucleus")</f>
        <v/>
      </c>
      <c r="B553" t="inlineStr">
        <is>
          <t>&lt;http://purl.obolibrary.org/obo/UBERON_0002869&gt;</t>
        </is>
      </c>
      <c r="C553" t="inlineStr">
        <is>
          <t>Koelliker-Fuse nucleus</t>
        </is>
      </c>
      <c r="D553" t="inlineStr">
        <is>
          <t>&lt;http://purl.obolibrary.org/obo/DHBA_12518&gt;</t>
        </is>
      </c>
    </row>
    <row r="554">
      <c r="A554">
        <f>HYPERLINK("https://www.ebi.ac.uk/ols/ontologies/uberon/terms?iri=http://purl.obolibrary.org/obo/UBERON_0002869","diffuse reticular nucleus")</f>
        <v/>
      </c>
      <c r="B554" t="inlineStr">
        <is>
          <t>&lt;http://purl.obolibrary.org/obo/UBERON_0002869&gt;</t>
        </is>
      </c>
      <c r="C554" t="inlineStr">
        <is>
          <t>Koelliker-Fuse nucleus</t>
        </is>
      </c>
      <c r="D554" t="inlineStr">
        <is>
          <t>&lt;http://purl.obolibrary.org/obo/DMBA_16853&gt;</t>
        </is>
      </c>
    </row>
    <row r="555">
      <c r="A555">
        <f>HYPERLINK("https://www.ebi.ac.uk/ols/ontologies/uberon/terms?iri=http://purl.obolibrary.org/obo/UBERON_0007249","dorsal accessory inferior olivary nucleus")</f>
        <v/>
      </c>
      <c r="B555" t="inlineStr">
        <is>
          <t>&lt;http://purl.obolibrary.org/obo/UBERON_0007249&gt;</t>
        </is>
      </c>
      <c r="C555" t="inlineStr">
        <is>
          <t>inferior olive, dorsal nucleus</t>
        </is>
      </c>
      <c r="D555" t="inlineStr">
        <is>
          <t>&lt;http://purl.obolibrary.org/obo/DHBA_12603&gt;</t>
        </is>
      </c>
    </row>
    <row r="556">
      <c r="A556">
        <f>HYPERLINK("https://www.ebi.ac.uk/ols/ontologies/uberon/terms?iri=http://purl.obolibrary.org/obo/UBERON_0007249","dorsal accessory inferior olivary nucleus")</f>
        <v/>
      </c>
      <c r="B556" t="inlineStr">
        <is>
          <t>&lt;http://purl.obolibrary.org/obo/UBERON_0007249&gt;</t>
        </is>
      </c>
      <c r="C556" t="inlineStr">
        <is>
          <t>dorsal accessory inferior olivary nucleus, left</t>
        </is>
      </c>
      <c r="D556" t="inlineStr">
        <is>
          <t>&lt;http://purl.obolibrary.org/obo/HBA_9562&gt;</t>
        </is>
      </c>
    </row>
    <row r="557">
      <c r="A557">
        <f>HYPERLINK("https://www.ebi.ac.uk/ols/ontologies/uberon/terms?iri=http://purl.obolibrary.org/obo/UBERON_0013599","dorsal accessory nucleus of optic tract")</f>
        <v/>
      </c>
      <c r="B557" t="inlineStr">
        <is>
          <t>&lt;http://purl.obolibrary.org/obo/UBERON_0013599&gt;</t>
        </is>
      </c>
      <c r="C557" t="inlineStr">
        <is>
          <t>dorsal terminal nucleus of the accessory optic tract</t>
        </is>
      </c>
      <c r="D557" t="inlineStr">
        <is>
          <t>&lt;http://purl.obolibrary.org/obo/DMBA_16590&gt;</t>
        </is>
      </c>
    </row>
    <row r="558">
      <c r="A558">
        <f>HYPERLINK("https://www.ebi.ac.uk/ols/ontologies/uberon/terms?iri=http://purl.obolibrary.org/obo/UBERON_0013599","dorsal accessory nucleus of optic tract")</f>
        <v/>
      </c>
      <c r="B558" t="inlineStr">
        <is>
          <t>&lt;http://purl.obolibrary.org/obo/UBERON_0013599&gt;</t>
        </is>
      </c>
      <c r="C558" t="inlineStr">
        <is>
          <t>Dorsal terminal nucleus of the accessory optic tract</t>
        </is>
      </c>
      <c r="D558" t="inlineStr">
        <is>
          <t>&lt;http://purl.obolibrary.org/obo/MBA_75&gt;</t>
        </is>
      </c>
    </row>
    <row r="559">
      <c r="A559">
        <f>HYPERLINK("https://www.ebi.ac.uk/ols/ontologies/uberon/terms?iri=http://purl.obolibrary.org/obo/UBERON_0002790","dorsal acoustic stria")</f>
        <v/>
      </c>
      <c r="B559" t="inlineStr">
        <is>
          <t>&lt;http://purl.obolibrary.org/obo/UBERON_0002790&gt;</t>
        </is>
      </c>
      <c r="C559" t="inlineStr">
        <is>
          <t>dorsal acoustic stria</t>
        </is>
      </c>
      <c r="D559" t="inlineStr">
        <is>
          <t>&lt;http://purl.obolibrary.org/obo/DHBA_12733&gt;</t>
        </is>
      </c>
    </row>
    <row r="560">
      <c r="A560">
        <f>HYPERLINK("https://www.ebi.ac.uk/ols/ontologies/uberon/terms?iri=http://purl.obolibrary.org/obo/UBERON_0002790","dorsal acoustic stria")</f>
        <v/>
      </c>
      <c r="B560" t="inlineStr">
        <is>
          <t>&lt;http://purl.obolibrary.org/obo/UBERON_0002790&gt;</t>
        </is>
      </c>
      <c r="C560" t="inlineStr">
        <is>
          <t>dorsal acoustic stria</t>
        </is>
      </c>
      <c r="D560" t="inlineStr">
        <is>
          <t>&lt;http://purl.obolibrary.org/obo/MBA_506&gt;</t>
        </is>
      </c>
    </row>
    <row r="561">
      <c r="A561">
        <f>HYPERLINK("https://www.ebi.ac.uk/ols/ontologies/uberon/terms?iri=http://purl.obolibrary.org/obo/UBERON_0035885","dorsal auditory area")</f>
        <v/>
      </c>
      <c r="B561" t="inlineStr">
        <is>
          <t>&lt;http://purl.obolibrary.org/obo/UBERON_0035885&gt;</t>
        </is>
      </c>
      <c r="C561" t="inlineStr">
        <is>
          <t>Dorsal auditory area</t>
        </is>
      </c>
      <c r="D561" t="inlineStr">
        <is>
          <t>&lt;http://purl.obolibrary.org/obo/MBA_1011&gt;</t>
        </is>
      </c>
    </row>
    <row r="562">
      <c r="A562">
        <f>HYPERLINK("https://www.ebi.ac.uk/ols/ontologies/uberon/terms?iri=http://purl.obolibrary.org/obo/UBERON_0035917","dorsal auditory area, layer 4")</f>
        <v/>
      </c>
      <c r="B562" t="inlineStr">
        <is>
          <t>&lt;http://purl.obolibrary.org/obo/UBERON_0035917&gt;</t>
        </is>
      </c>
      <c r="C562" t="inlineStr">
        <is>
          <t>Dorsal auditory area, layer 4</t>
        </is>
      </c>
      <c r="D562" t="inlineStr">
        <is>
          <t>&lt;http://purl.obolibrary.org/obo/MBA_678&gt;</t>
        </is>
      </c>
    </row>
    <row r="563">
      <c r="A563">
        <f>HYPERLINK("https://www.ebi.ac.uk/ols/ontologies/uberon/terms?iri=http://purl.obolibrary.org/obo/UBERON_0002829","dorsal cochlear nucleus")</f>
        <v/>
      </c>
      <c r="B563" t="inlineStr">
        <is>
          <t>&lt;http://purl.obolibrary.org/obo/UBERON_0002829&gt;</t>
        </is>
      </c>
      <c r="C563" t="inlineStr">
        <is>
          <t>dorsal cochlear nucleus</t>
        </is>
      </c>
      <c r="D563" t="inlineStr">
        <is>
          <t>&lt;http://purl.obolibrary.org/obo/DHBA_12438&gt;</t>
        </is>
      </c>
    </row>
    <row r="564">
      <c r="A564">
        <f>HYPERLINK("https://www.ebi.ac.uk/ols/ontologies/uberon/terms?iri=http://purl.obolibrary.org/obo/UBERON_0002829","dorsal cochlear nucleus")</f>
        <v/>
      </c>
      <c r="B564" t="inlineStr">
        <is>
          <t>&lt;http://purl.obolibrary.org/obo/UBERON_0002829&gt;</t>
        </is>
      </c>
      <c r="C564" t="inlineStr">
        <is>
          <t>dorsal cochlear nucleus, left</t>
        </is>
      </c>
      <c r="D564" t="inlineStr">
        <is>
          <t>&lt;http://purl.obolibrary.org/obo/HBA_9530&gt;</t>
        </is>
      </c>
    </row>
    <row r="565">
      <c r="A565">
        <f>HYPERLINK("https://www.ebi.ac.uk/ols/ontologies/uberon/terms?iri=http://purl.obolibrary.org/obo/UBERON_0002829","dorsal cochlear nucleus")</f>
        <v/>
      </c>
      <c r="B565" t="inlineStr">
        <is>
          <t>&lt;http://purl.obolibrary.org/obo/UBERON_0002829&gt;</t>
        </is>
      </c>
      <c r="C565" t="inlineStr">
        <is>
          <t>Dorsal cochlear nucleus</t>
        </is>
      </c>
      <c r="D565" t="inlineStr">
        <is>
          <t>&lt;http://purl.obolibrary.org/obo/MBA_96&gt;</t>
        </is>
      </c>
    </row>
    <row r="566">
      <c r="A566">
        <f>HYPERLINK("https://www.ebi.ac.uk/ols/ontologies/uberon/terms?iri=http://purl.obolibrary.org/obo/UBERON_0018238","dorsal column nucleus")</f>
        <v/>
      </c>
      <c r="B566" t="inlineStr">
        <is>
          <t>&lt;http://purl.obolibrary.org/obo/UBERON_0018238&gt;</t>
        </is>
      </c>
      <c r="C566" t="inlineStr">
        <is>
          <t>Dorsal column nuclei</t>
        </is>
      </c>
      <c r="D566" t="inlineStr">
        <is>
          <t>&lt;http://purl.obolibrary.org/obo/MBA_720&gt;</t>
        </is>
      </c>
    </row>
    <row r="567">
      <c r="A567">
        <f>HYPERLINK("https://www.ebi.ac.uk/ols/ontologies/uberon/terms?iri=http://purl.obolibrary.org/obo/UBERON_0006089","dorsal external arcuate fiber bundle")</f>
        <v/>
      </c>
      <c r="B567" t="inlineStr">
        <is>
          <t>&lt;http://purl.obolibrary.org/obo/UBERON_0006089&gt;</t>
        </is>
      </c>
      <c r="C567" t="inlineStr">
        <is>
          <t>external arcuate fibers</t>
        </is>
      </c>
      <c r="D567" t="inlineStr">
        <is>
          <t>&lt;http://purl.obolibrary.org/obo/DHBA_12737&gt;</t>
        </is>
      </c>
    </row>
    <row r="568">
      <c r="A568">
        <f>HYPERLINK("https://www.ebi.ac.uk/ols/ontologies/uberon/terms?iri=http://purl.obolibrary.org/obo/UBERON_0002954","dorsal hypothalamic area")</f>
        <v/>
      </c>
      <c r="B568" t="inlineStr">
        <is>
          <t>&lt;http://purl.obolibrary.org/obo/UBERON_0002954&gt;</t>
        </is>
      </c>
      <c r="C568" t="inlineStr">
        <is>
          <t>dorsal hypothalamic area</t>
        </is>
      </c>
      <c r="D568" t="inlineStr">
        <is>
          <t>&lt;http://purl.obolibrary.org/obo/DHBA_13335&gt;</t>
        </is>
      </c>
    </row>
    <row r="569">
      <c r="A569">
        <f>HYPERLINK("https://www.ebi.ac.uk/ols/ontologies/uberon/terms?iri=http://purl.obolibrary.org/obo/UBERON_0002479","dorsal lateral geniculate nucleus")</f>
        <v/>
      </c>
      <c r="B569" t="inlineStr">
        <is>
          <t>&lt;http://purl.obolibrary.org/obo/UBERON_0002479&gt;</t>
        </is>
      </c>
      <c r="C569" t="inlineStr">
        <is>
          <t>dorsal lateral geniculate nucleus</t>
        </is>
      </c>
      <c r="D569" t="inlineStr">
        <is>
          <t>&lt;http://purl.obolibrary.org/obo/DHBA_10430&gt;</t>
        </is>
      </c>
    </row>
    <row r="570">
      <c r="A570">
        <f>HYPERLINK("https://www.ebi.ac.uk/ols/ontologies/uberon/terms?iri=http://purl.obolibrary.org/obo/UBERON_0002479","dorsal lateral geniculate nucleus")</f>
        <v/>
      </c>
      <c r="B570" t="inlineStr">
        <is>
          <t>&lt;http://purl.obolibrary.org/obo/UBERON_0002479&gt;</t>
        </is>
      </c>
      <c r="C570" t="inlineStr">
        <is>
          <t>dorsal lateral geniculate nucleus</t>
        </is>
      </c>
      <c r="D570" t="inlineStr">
        <is>
          <t>&lt;http://purl.obolibrary.org/obo/DMBA_16436&gt;</t>
        </is>
      </c>
    </row>
    <row r="571">
      <c r="A571">
        <f>HYPERLINK("https://www.ebi.ac.uk/ols/ontologies/uberon/terms?iri=http://purl.obolibrary.org/obo/UBERON_0002479","dorsal lateral geniculate nucleus")</f>
        <v/>
      </c>
      <c r="B571" t="inlineStr">
        <is>
          <t>&lt;http://purl.obolibrary.org/obo/UBERON_0002479&gt;</t>
        </is>
      </c>
      <c r="C571" t="inlineStr">
        <is>
          <t>dorsal lateral geniculate nucleus, left</t>
        </is>
      </c>
      <c r="D571" t="inlineStr">
        <is>
          <t>&lt;http://purl.obolibrary.org/obo/HBA_4440&gt;</t>
        </is>
      </c>
    </row>
    <row r="572">
      <c r="A572">
        <f>HYPERLINK("https://www.ebi.ac.uk/ols/ontologies/uberon/terms?iri=http://purl.obolibrary.org/obo/UBERON_0002479","dorsal lateral geniculate nucleus")</f>
        <v/>
      </c>
      <c r="B572" t="inlineStr">
        <is>
          <t>&lt;http://purl.obolibrary.org/obo/UBERON_0002479&gt;</t>
        </is>
      </c>
      <c r="C572" t="inlineStr">
        <is>
          <t>Dorsal part of the lateral geniculate complex</t>
        </is>
      </c>
      <c r="D572" t="inlineStr">
        <is>
          <t>&lt;http://purl.obolibrary.org/obo/MBA_170&gt;</t>
        </is>
      </c>
    </row>
    <row r="573">
      <c r="A573">
        <f>HYPERLINK("https://www.ebi.ac.uk/ols/ontologies/uberon/terms?iri=http://purl.obolibrary.org/obo/UBERON_0002479","dorsal lateral geniculate nucleus")</f>
        <v/>
      </c>
      <c r="B573" t="inlineStr">
        <is>
          <t>&lt;http://purl.obolibrary.org/obo/UBERON_0002479&gt;</t>
        </is>
      </c>
      <c r="C573" t="inlineStr">
        <is>
          <t>dorsal lateral geniculate nucleus</t>
        </is>
      </c>
      <c r="D573" t="inlineStr">
        <is>
          <t>&lt;http://purl.obolibrary.org/obo/PBA_128013074&gt;</t>
        </is>
      </c>
    </row>
    <row r="574">
      <c r="A574">
        <f>HYPERLINK("https://www.ebi.ac.uk/ols/ontologies/uberon/terms?iri=http://purl.obolibrary.org/obo/UBERON_0003045","dorsal longitudinal fasciculus")</f>
        <v/>
      </c>
      <c r="B574" t="inlineStr">
        <is>
          <t>&lt;http://purl.obolibrary.org/obo/UBERON_0003045&gt;</t>
        </is>
      </c>
      <c r="C574" t="inlineStr">
        <is>
          <t>dorsal longitudinal fasciculus</t>
        </is>
      </c>
      <c r="D574" t="inlineStr">
        <is>
          <t>&lt;http://purl.obolibrary.org/obo/DHBA_12035&gt;</t>
        </is>
      </c>
    </row>
    <row r="575">
      <c r="A575">
        <f>HYPERLINK("https://www.ebi.ac.uk/ols/ontologies/uberon/terms?iri=http://purl.obolibrary.org/obo/UBERON_0003045","dorsal longitudinal fasciculus")</f>
        <v/>
      </c>
      <c r="B575" t="inlineStr">
        <is>
          <t>&lt;http://purl.obolibrary.org/obo/UBERON_0003045&gt;</t>
        </is>
      </c>
      <c r="C575" t="inlineStr">
        <is>
          <t>dorsal longitudinal fasciculus, Right</t>
        </is>
      </c>
      <c r="D575" t="inlineStr">
        <is>
          <t>&lt;http://purl.obolibrary.org/obo/HBA_9348&gt;</t>
        </is>
      </c>
    </row>
    <row r="576">
      <c r="A576">
        <f>HYPERLINK("https://www.ebi.ac.uk/ols/ontologies/uberon/terms?iri=http://purl.obolibrary.org/obo/UBERON_0003045","dorsal longitudinal fasciculus")</f>
        <v/>
      </c>
      <c r="B576" t="inlineStr">
        <is>
          <t>&lt;http://purl.obolibrary.org/obo/UBERON_0003045&gt;</t>
        </is>
      </c>
      <c r="C576" t="inlineStr">
        <is>
          <t>dorsal longitudinal fascicle</t>
        </is>
      </c>
      <c r="D576" t="inlineStr">
        <is>
          <t>&lt;http://purl.obolibrary.org/obo/MBA_547&gt;</t>
        </is>
      </c>
    </row>
    <row r="577">
      <c r="A577">
        <f>HYPERLINK("https://www.ebi.ac.uk/ols/ontologies/uberon/terms?iri=http://purl.obolibrary.org/obo/UBERON_0002870","dorsal motor nucleus of vagus nerve")</f>
        <v/>
      </c>
      <c r="B577" t="inlineStr">
        <is>
          <t>&lt;http://purl.obolibrary.org/obo/UBERON_0002870&gt;</t>
        </is>
      </c>
      <c r="C577" t="inlineStr">
        <is>
          <t>dorsal motor nucleus of the vagus (vagal nucleus)</t>
        </is>
      </c>
      <c r="D577" t="inlineStr">
        <is>
          <t>&lt;http://purl.obolibrary.org/obo/DHBA_12550&gt;</t>
        </is>
      </c>
    </row>
    <row r="578">
      <c r="A578">
        <f>HYPERLINK("https://www.ebi.ac.uk/ols/ontologies/uberon/terms?iri=http://purl.obolibrary.org/obo/UBERON_0002870","dorsal motor nucleus of vagus nerve")</f>
        <v/>
      </c>
      <c r="B578" t="inlineStr">
        <is>
          <t>&lt;http://purl.obolibrary.org/obo/UBERON_0002870&gt;</t>
        </is>
      </c>
      <c r="C578" t="inlineStr">
        <is>
          <t>dorsal motor nucleus of the vagus</t>
        </is>
      </c>
      <c r="D578" t="inlineStr">
        <is>
          <t>&lt;http://purl.obolibrary.org/obo/HBA_9545&gt;</t>
        </is>
      </c>
    </row>
    <row r="579">
      <c r="A579">
        <f>HYPERLINK("https://www.ebi.ac.uk/ols/ontologies/uberon/terms?iri=http://purl.obolibrary.org/obo/UBERON_0002870","dorsal motor nucleus of vagus nerve")</f>
        <v/>
      </c>
      <c r="B579" t="inlineStr">
        <is>
          <t>&lt;http://purl.obolibrary.org/obo/UBERON_0002870&gt;</t>
        </is>
      </c>
      <c r="C579" t="inlineStr">
        <is>
          <t>Dorsal motor nucleus of the vagus nerve</t>
        </is>
      </c>
      <c r="D579" t="inlineStr">
        <is>
          <t>&lt;http://purl.obolibrary.org/obo/MBA_839&gt;</t>
        </is>
      </c>
    </row>
    <row r="580">
      <c r="A580">
        <f>HYPERLINK("https://www.ebi.ac.uk/ols/ontologies/uberon/terms?iri=http://purl.obolibrary.org/obo/UBERON_0003006","dorsal nucleus of lateral lemniscus")</f>
        <v/>
      </c>
      <c r="B580" t="inlineStr">
        <is>
          <t>&lt;http://purl.obolibrary.org/obo/UBERON_0003006&gt;</t>
        </is>
      </c>
      <c r="C580" t="inlineStr">
        <is>
          <t>dorsal nucleus of lateral lemniscus</t>
        </is>
      </c>
      <c r="D580" t="inlineStr">
        <is>
          <t>&lt;http://purl.obolibrary.org/obo/DHBA_12455&gt;</t>
        </is>
      </c>
    </row>
    <row r="581">
      <c r="A581">
        <f>HYPERLINK("https://www.ebi.ac.uk/ols/ontologies/uberon/terms?iri=http://purl.obolibrary.org/obo/UBERON_0003006","dorsal nucleus of lateral lemniscus")</f>
        <v/>
      </c>
      <c r="B581" t="inlineStr">
        <is>
          <t>&lt;http://purl.obolibrary.org/obo/UBERON_0003006&gt;</t>
        </is>
      </c>
      <c r="C581" t="inlineStr">
        <is>
          <t>dorsal nucleus of the lateral lemniscus</t>
        </is>
      </c>
      <c r="D581" t="inlineStr">
        <is>
          <t>&lt;http://purl.obolibrary.org/obo/DMBA_16860&gt;</t>
        </is>
      </c>
    </row>
    <row r="582">
      <c r="A582">
        <f>HYPERLINK("https://www.ebi.ac.uk/ols/ontologies/uberon/terms?iri=http://purl.obolibrary.org/obo/UBERON_0003006","dorsal nucleus of lateral lemniscus")</f>
        <v/>
      </c>
      <c r="B582" t="inlineStr">
        <is>
          <t>&lt;http://purl.obolibrary.org/obo/UBERON_0003006&gt;</t>
        </is>
      </c>
      <c r="C582" t="inlineStr">
        <is>
          <t>dorsal nucleus of lateral lemniscus</t>
        </is>
      </c>
      <c r="D582" t="inlineStr">
        <is>
          <t>&lt;http://purl.obolibrary.org/obo/HBA_9139&gt;</t>
        </is>
      </c>
    </row>
    <row r="583">
      <c r="A583">
        <f>HYPERLINK("https://www.ebi.ac.uk/ols/ontologies/uberon/terms?iri=http://purl.obolibrary.org/obo/UBERON_0003006","dorsal nucleus of lateral lemniscus")</f>
        <v/>
      </c>
      <c r="B583" t="inlineStr">
        <is>
          <t>&lt;http://purl.obolibrary.org/obo/UBERON_0003006&gt;</t>
        </is>
      </c>
      <c r="C583" t="inlineStr">
        <is>
          <t>Nucleus of the lateral lemniscus, dorsal part</t>
        </is>
      </c>
      <c r="D583" t="inlineStr">
        <is>
          <t>&lt;http://purl.obolibrary.org/obo/MBA_82&gt;</t>
        </is>
      </c>
    </row>
    <row r="584">
      <c r="A584">
        <f>HYPERLINK("https://www.ebi.ac.uk/ols/ontologies/uberon/terms?iri=http://purl.obolibrary.org/obo/UBERON_0002758","dorsal nucleus of medial geniculate body")</f>
        <v/>
      </c>
      <c r="B584" t="inlineStr">
        <is>
          <t>&lt;http://purl.obolibrary.org/obo/UBERON_0002758&gt;</t>
        </is>
      </c>
      <c r="C584" t="inlineStr">
        <is>
          <t>dorsal medial geniculate nucleus</t>
        </is>
      </c>
      <c r="D584" t="inlineStr">
        <is>
          <t>&lt;http://purl.obolibrary.org/obo/DHBA_10435&gt;</t>
        </is>
      </c>
    </row>
    <row r="585">
      <c r="A585">
        <f>HYPERLINK("https://www.ebi.ac.uk/ols/ontologies/uberon/terms?iri=http://purl.obolibrary.org/obo/UBERON_0002758","dorsal nucleus of medial geniculate body")</f>
        <v/>
      </c>
      <c r="B585" t="inlineStr">
        <is>
          <t>&lt;http://purl.obolibrary.org/obo/UBERON_0002758&gt;</t>
        </is>
      </c>
      <c r="C585" t="inlineStr">
        <is>
          <t>dorsal nucelus of medial geniculate complex, left</t>
        </is>
      </c>
      <c r="D585" t="inlineStr">
        <is>
          <t>&lt;http://purl.obolibrary.org/obo/HBA_265504828&gt;</t>
        </is>
      </c>
    </row>
    <row r="586">
      <c r="A586">
        <f>HYPERLINK("https://www.ebi.ac.uk/ols/ontologies/uberon/terms?iri=http://purl.obolibrary.org/obo/UBERON_0002758","dorsal nucleus of medial geniculate body")</f>
        <v/>
      </c>
      <c r="B586" t="inlineStr">
        <is>
          <t>&lt;http://purl.obolibrary.org/obo/UBERON_0002758&gt;</t>
        </is>
      </c>
      <c r="C586" t="inlineStr">
        <is>
          <t>Medial geniculate complex, dorsal part</t>
        </is>
      </c>
      <c r="D586" t="inlineStr">
        <is>
          <t>&lt;http://purl.obolibrary.org/obo/MBA_1072&gt;</t>
        </is>
      </c>
    </row>
    <row r="587">
      <c r="A587">
        <f>HYPERLINK("https://www.ebi.ac.uk/ols/ontologies/uberon/terms?iri=http://purl.obolibrary.org/obo/UBERON_0002964","dorsal oculomotor nucleus")</f>
        <v/>
      </c>
      <c r="B587" t="inlineStr">
        <is>
          <t>&lt;http://purl.obolibrary.org/obo/UBERON_0002964&gt;</t>
        </is>
      </c>
      <c r="C587" t="inlineStr">
        <is>
          <t>dorsal oculomotor nucleus</t>
        </is>
      </c>
      <c r="D587" t="inlineStr">
        <is>
          <t>&lt;http://purl.obolibrary.org/obo/DHBA_12202&gt;</t>
        </is>
      </c>
    </row>
    <row r="588">
      <c r="A588">
        <f>HYPERLINK("https://www.ebi.ac.uk/ols/ontologies/uberon/terms?iri=http://purl.obolibrary.org/obo/UBERON_0002964","dorsal oculomotor nucleus")</f>
        <v/>
      </c>
      <c r="B588" t="inlineStr">
        <is>
          <t>&lt;http://purl.obolibrary.org/obo/UBERON_0002964&gt;</t>
        </is>
      </c>
      <c r="C588" t="inlineStr">
        <is>
          <t>dorsal oculomotor nucleus, left</t>
        </is>
      </c>
      <c r="D588" t="inlineStr">
        <is>
          <t>&lt;http://purl.obolibrary.org/obo/HBA_9035&gt;</t>
        </is>
      </c>
    </row>
    <row r="589">
      <c r="A589">
        <f>HYPERLINK("https://www.ebi.ac.uk/ols/ontologies/uberon/terms?iri=http://purl.obolibrary.org/obo/UBERON_0006516","dorsal pallidum")</f>
        <v/>
      </c>
      <c r="B589" t="inlineStr">
        <is>
          <t>&lt;http://purl.obolibrary.org/obo/UBERON_0006516&gt;</t>
        </is>
      </c>
      <c r="C589" t="inlineStr">
        <is>
          <t>Pallidum, dorsal region</t>
        </is>
      </c>
      <c r="D589" t="inlineStr">
        <is>
          <t>&lt;http://purl.obolibrary.org/obo/MBA_818&gt;</t>
        </is>
      </c>
    </row>
    <row r="590">
      <c r="A590">
        <f>HYPERLINK("https://www.ebi.ac.uk/ols/ontologies/uberon/terms?iri=http://purl.obolibrary.org/obo/UBERON_0016825","dorsal paragigantocellular nucleus")</f>
        <v/>
      </c>
      <c r="B590" t="inlineStr">
        <is>
          <t>&lt;http://purl.obolibrary.org/obo/UBERON_0016825&gt;</t>
        </is>
      </c>
      <c r="C590" t="inlineStr">
        <is>
          <t>dorsal paragigantocellular nucleus</t>
        </is>
      </c>
      <c r="D590" t="inlineStr">
        <is>
          <t>&lt;http://purl.obolibrary.org/obo/DHBA_12628&gt;</t>
        </is>
      </c>
    </row>
    <row r="591">
      <c r="A591">
        <f>HYPERLINK("https://www.ebi.ac.uk/ols/ontologies/uberon/terms?iri=http://purl.obolibrary.org/obo/UBERON_0016825","dorsal paragigantocellular nucleus")</f>
        <v/>
      </c>
      <c r="B591" t="inlineStr">
        <is>
          <t>&lt;http://purl.obolibrary.org/obo/UBERON_0016825&gt;</t>
        </is>
      </c>
      <c r="C591" t="inlineStr">
        <is>
          <t>dorsal paragigantocellular nucleus, left</t>
        </is>
      </c>
      <c r="D591" t="inlineStr">
        <is>
          <t>&lt;http://purl.obolibrary.org/obo/HBA_9600&gt;</t>
        </is>
      </c>
    </row>
    <row r="592">
      <c r="A592">
        <f>HYPERLINK("https://www.ebi.ac.uk/ols/ontologies/uberon/terms?iri=http://purl.obolibrary.org/obo/UBERON_0016825","dorsal paragigantocellular nucleus")</f>
        <v/>
      </c>
      <c r="B592" t="inlineStr">
        <is>
          <t>&lt;http://purl.obolibrary.org/obo/UBERON_0016825&gt;</t>
        </is>
      </c>
      <c r="C592" t="inlineStr">
        <is>
          <t>Paragigantocellular reticular nucleus, dorsal part</t>
        </is>
      </c>
      <c r="D592" t="inlineStr">
        <is>
          <t>&lt;http://purl.obolibrary.org/obo/MBA_970&gt;</t>
        </is>
      </c>
    </row>
    <row r="593">
      <c r="A593">
        <f>HYPERLINK("https://www.ebi.ac.uk/ols/ontologies/uberon/terms?iri=http://purl.obolibrary.org/obo/UBERON_0016827","dorsal paramedian reticular nucleus")</f>
        <v/>
      </c>
      <c r="B593" t="inlineStr">
        <is>
          <t>&lt;http://purl.obolibrary.org/obo/UBERON_0016827&gt;</t>
        </is>
      </c>
      <c r="C593" t="inlineStr">
        <is>
          <t>dorsal paramedian nucleus</t>
        </is>
      </c>
      <c r="D593" t="inlineStr">
        <is>
          <t>&lt;http://purl.obolibrary.org/obo/DHBA_12597&gt;</t>
        </is>
      </c>
    </row>
    <row r="594">
      <c r="A594">
        <f>HYPERLINK("https://www.ebi.ac.uk/ols/ontologies/uberon/terms?iri=http://purl.obolibrary.org/obo/UBERON_0022437","dorsal periolivary nucleus")</f>
        <v/>
      </c>
      <c r="B594" t="inlineStr">
        <is>
          <t>&lt;http://purl.obolibrary.org/obo/UBERON_0022437&gt;</t>
        </is>
      </c>
      <c r="C594" t="inlineStr">
        <is>
          <t>dorsal periolivary nucleus</t>
        </is>
      </c>
      <c r="D594" t="inlineStr">
        <is>
          <t>&lt;http://purl.obolibrary.org/obo/DHBA_15561&gt;</t>
        </is>
      </c>
    </row>
    <row r="595">
      <c r="A595">
        <f>HYPERLINK("https://www.ebi.ac.uk/ols/ontologies/uberon/terms?iri=http://purl.obolibrary.org/obo/UBERON_0022437","dorsal periolivary nucleus")</f>
        <v/>
      </c>
      <c r="B595" t="inlineStr">
        <is>
          <t>&lt;http://purl.obolibrary.org/obo/UBERON_0022437&gt;</t>
        </is>
      </c>
      <c r="C595" t="inlineStr">
        <is>
          <t>dorsal periolivary nucleus</t>
        </is>
      </c>
      <c r="D595" t="inlineStr">
        <is>
          <t>&lt;http://purl.obolibrary.org/obo/DMBA_17260&gt;</t>
        </is>
      </c>
    </row>
    <row r="596">
      <c r="A596">
        <f>HYPERLINK("https://www.ebi.ac.uk/ols/ontologies/uberon/terms?iri=http://purl.obolibrary.org/obo/UBERON_0001897","dorsal plus ventral thalamus")</f>
        <v/>
      </c>
      <c r="B596" t="inlineStr">
        <is>
          <t>&lt;http://purl.obolibrary.org/obo/UBERON_0001897&gt;</t>
        </is>
      </c>
      <c r="C596" t="inlineStr">
        <is>
          <t>thalamus</t>
        </is>
      </c>
      <c r="D596" t="inlineStr">
        <is>
          <t>&lt;http://purl.obolibrary.org/obo/DHBA_10390&gt;</t>
        </is>
      </c>
    </row>
    <row r="597">
      <c r="A597">
        <f>HYPERLINK("https://www.ebi.ac.uk/ols/ontologies/uberon/terms?iri=http://purl.obolibrary.org/obo/UBERON_0001897","dorsal plus ventral thalamus")</f>
        <v/>
      </c>
      <c r="B597" t="inlineStr">
        <is>
          <t>&lt;http://purl.obolibrary.org/obo/UBERON_0001897&gt;</t>
        </is>
      </c>
      <c r="C597" t="inlineStr">
        <is>
          <t>thalamus</t>
        </is>
      </c>
      <c r="D597" t="inlineStr">
        <is>
          <t>&lt;http://purl.obolibrary.org/obo/DMBA_16376&gt;</t>
        </is>
      </c>
    </row>
    <row r="598">
      <c r="A598">
        <f>HYPERLINK("https://www.ebi.ac.uk/ols/ontologies/uberon/terms?iri=http://purl.obolibrary.org/obo/UBERON_0001897","dorsal plus ventral thalamus")</f>
        <v/>
      </c>
      <c r="B598" t="inlineStr">
        <is>
          <t>&lt;http://purl.obolibrary.org/obo/UBERON_0001897&gt;</t>
        </is>
      </c>
      <c r="C598" t="inlineStr">
        <is>
          <t>thalamus</t>
        </is>
      </c>
      <c r="D598" t="inlineStr">
        <is>
          <t>&lt;http://purl.obolibrary.org/obo/HBA_4392&gt;</t>
        </is>
      </c>
    </row>
    <row r="599">
      <c r="A599">
        <f>HYPERLINK("https://www.ebi.ac.uk/ols/ontologies/uberon/terms?iri=http://purl.obolibrary.org/obo/UBERON_0001897","dorsal plus ventral thalamus")</f>
        <v/>
      </c>
      <c r="B599" t="inlineStr">
        <is>
          <t>&lt;http://purl.obolibrary.org/obo/UBERON_0001897&gt;</t>
        </is>
      </c>
      <c r="C599" t="inlineStr">
        <is>
          <t>Thalamus</t>
        </is>
      </c>
      <c r="D599" t="inlineStr">
        <is>
          <t>&lt;http://purl.obolibrary.org/obo/MBA_549&gt;</t>
        </is>
      </c>
    </row>
    <row r="600">
      <c r="A600">
        <f>HYPERLINK("https://www.ebi.ac.uk/ols/ontologies/uberon/terms?iri=http://purl.obolibrary.org/obo/UBERON_0001897","dorsal plus ventral thalamus")</f>
        <v/>
      </c>
      <c r="B600" t="inlineStr">
        <is>
          <t>&lt;http://purl.obolibrary.org/obo/UBERON_0001897&gt;</t>
        </is>
      </c>
      <c r="C600" t="inlineStr">
        <is>
          <t>thalamus</t>
        </is>
      </c>
      <c r="D600" t="inlineStr">
        <is>
          <t>&lt;http://purl.obolibrary.org/obo/PBA_128013014&gt;</t>
        </is>
      </c>
    </row>
    <row r="601">
      <c r="A601">
        <f>HYPERLINK("https://www.ebi.ac.uk/ols/ontologies/uberon/terms?iri=http://purl.obolibrary.org/obo/UBERON_0007767","dorsal premammillary nucleus")</f>
        <v/>
      </c>
      <c r="B601" t="inlineStr">
        <is>
          <t>&lt;http://purl.obolibrary.org/obo/UBERON_0007767&gt;</t>
        </is>
      </c>
      <c r="C601" t="inlineStr">
        <is>
          <t>dorsal premammillary nucleus</t>
        </is>
      </c>
      <c r="D601" t="inlineStr">
        <is>
          <t>&lt;http://purl.obolibrary.org/obo/DMBA_15719&gt;</t>
        </is>
      </c>
    </row>
    <row r="602">
      <c r="A602">
        <f>HYPERLINK("https://www.ebi.ac.uk/ols/ontologies/uberon/terms?iri=http://purl.obolibrary.org/obo/UBERON_0007767","dorsal premammillary nucleus")</f>
        <v/>
      </c>
      <c r="B602" t="inlineStr">
        <is>
          <t>&lt;http://purl.obolibrary.org/obo/UBERON_0007767&gt;</t>
        </is>
      </c>
      <c r="C602" t="inlineStr">
        <is>
          <t>premammillary nucleus, left, dorsal part</t>
        </is>
      </c>
      <c r="D602" t="inlineStr">
        <is>
          <t>&lt;http://purl.obolibrary.org/obo/HBA_4677&gt;</t>
        </is>
      </c>
    </row>
    <row r="603">
      <c r="A603">
        <f>HYPERLINK("https://www.ebi.ac.uk/ols/ontologies/uberon/terms?iri=http://purl.obolibrary.org/obo/UBERON_0007767","dorsal premammillary nucleus")</f>
        <v/>
      </c>
      <c r="B603" t="inlineStr">
        <is>
          <t>&lt;http://purl.obolibrary.org/obo/UBERON_0007767&gt;</t>
        </is>
      </c>
      <c r="C603" t="inlineStr">
        <is>
          <t>Dorsal premammillary nucleus</t>
        </is>
      </c>
      <c r="D603" t="inlineStr">
        <is>
          <t>&lt;http://purl.obolibrary.org/obo/MBA_980&gt;</t>
        </is>
      </c>
    </row>
    <row r="604">
      <c r="A604">
        <f>HYPERLINK("https://www.ebi.ac.uk/ols/ontologies/uberon/terms?iri=http://purl.obolibrary.org/obo/UBERON_0002043","dorsal raphe nucleus")</f>
        <v/>
      </c>
      <c r="B604" t="inlineStr">
        <is>
          <t>&lt;http://purl.obolibrary.org/obo/UBERON_0002043&gt;</t>
        </is>
      </c>
      <c r="C604" t="inlineStr">
        <is>
          <t>dorsal raphe nucleus</t>
        </is>
      </c>
      <c r="D604" t="inlineStr">
        <is>
          <t>&lt;http://purl.obolibrary.org/obo/DHBA_12223&gt;</t>
        </is>
      </c>
    </row>
    <row r="605">
      <c r="A605">
        <f>HYPERLINK("https://www.ebi.ac.uk/ols/ontologies/uberon/terms?iri=http://purl.obolibrary.org/obo/UBERON_0002043","dorsal raphe nucleus")</f>
        <v/>
      </c>
      <c r="B605" t="inlineStr">
        <is>
          <t>&lt;http://purl.obolibrary.org/obo/UBERON_0002043&gt;</t>
        </is>
      </c>
      <c r="C605" t="inlineStr">
        <is>
          <t>dorsal raphe nucleus, left</t>
        </is>
      </c>
      <c r="D605" t="inlineStr">
        <is>
          <t>&lt;http://purl.obolibrary.org/obo/HBA_9457&gt;</t>
        </is>
      </c>
    </row>
    <row r="606">
      <c r="A606">
        <f>HYPERLINK("https://www.ebi.ac.uk/ols/ontologies/uberon/terms?iri=http://purl.obolibrary.org/obo/UBERON_0002043","dorsal raphe nucleus")</f>
        <v/>
      </c>
      <c r="B606" t="inlineStr">
        <is>
          <t>&lt;http://purl.obolibrary.org/obo/UBERON_0002043&gt;</t>
        </is>
      </c>
      <c r="C606" t="inlineStr">
        <is>
          <t>Dorsal nucleus raphe</t>
        </is>
      </c>
      <c r="D606" t="inlineStr">
        <is>
          <t>&lt;http://purl.obolibrary.org/obo/MBA_872&gt;</t>
        </is>
      </c>
    </row>
    <row r="607">
      <c r="A607">
        <f>HYPERLINK("https://www.ebi.ac.uk/ols/ontologies/uberon/terms?iri=http://purl.obolibrary.org/obo/UBERON_0005382","dorsal striatum")</f>
        <v/>
      </c>
      <c r="B607" t="inlineStr">
        <is>
          <t>&lt;http://purl.obolibrary.org/obo/UBERON_0005382&gt;</t>
        </is>
      </c>
      <c r="C607" t="inlineStr">
        <is>
          <t>Striatum dorsal region</t>
        </is>
      </c>
      <c r="D607" t="inlineStr">
        <is>
          <t>&lt;http://purl.obolibrary.org/obo/MBA_485&gt;</t>
        </is>
      </c>
    </row>
    <row r="608">
      <c r="A608">
        <f>HYPERLINK("https://www.ebi.ac.uk/ols/ontologies/uberon/terms?iri=http://purl.obolibrary.org/obo/UBERON_0005382","dorsal striatum")</f>
        <v/>
      </c>
      <c r="B608" t="inlineStr">
        <is>
          <t>&lt;http://purl.obolibrary.org/obo/UBERON_0005382&gt;</t>
        </is>
      </c>
      <c r="C608" t="inlineStr">
        <is>
          <t>dorsal striatum</t>
        </is>
      </c>
      <c r="D608" t="inlineStr">
        <is>
          <t>&lt;http://purl.obolibrary.org/obo/PBA_10081&gt;</t>
        </is>
      </c>
    </row>
    <row r="609">
      <c r="A609">
        <f>HYPERLINK("https://www.ebi.ac.uk/ols/ontologies/uberon/terms?iri=http://purl.obolibrary.org/obo/UBERON_0002697","dorsal supraoptic decussation")</f>
        <v/>
      </c>
      <c r="B609" t="inlineStr">
        <is>
          <t>&lt;http://purl.obolibrary.org/obo/UBERON_0002697&gt;</t>
        </is>
      </c>
      <c r="C609" t="inlineStr">
        <is>
          <t>supraoptic commissures, dorsal</t>
        </is>
      </c>
      <c r="D609" t="inlineStr">
        <is>
          <t>&lt;http://purl.obolibrary.org/obo/MBA_825&gt;</t>
        </is>
      </c>
    </row>
    <row r="610">
      <c r="A610">
        <f>HYPERLINK("https://www.ebi.ac.uk/ols/ontologies/uberon/terms?iri=http://purl.obolibrary.org/obo/UBERON_0003009","dorsal tegmental decussation")</f>
        <v/>
      </c>
      <c r="B610" t="inlineStr">
        <is>
          <t>&lt;http://purl.obolibrary.org/obo/UBERON_0003009&gt;</t>
        </is>
      </c>
      <c r="C610" t="inlineStr">
        <is>
          <t>dorsal tegmental decussation</t>
        </is>
      </c>
      <c r="D610" t="inlineStr">
        <is>
          <t>&lt;http://purl.obolibrary.org/obo/DHBA_12340&gt;</t>
        </is>
      </c>
    </row>
    <row r="611">
      <c r="A611">
        <f>HYPERLINK("https://www.ebi.ac.uk/ols/ontologies/uberon/terms?iri=http://purl.obolibrary.org/obo/UBERON_0002143","dorsal tegmental nucleus")</f>
        <v/>
      </c>
      <c r="B611" t="inlineStr">
        <is>
          <t>&lt;http://purl.obolibrary.org/obo/UBERON_0002143&gt;</t>
        </is>
      </c>
      <c r="C611" t="inlineStr">
        <is>
          <t>dorsal tegmental nucleus</t>
        </is>
      </c>
      <c r="D611" t="inlineStr">
        <is>
          <t>&lt;http://purl.obolibrary.org/obo/DHBA_12508&gt;</t>
        </is>
      </c>
    </row>
    <row r="612">
      <c r="A612">
        <f>HYPERLINK("https://www.ebi.ac.uk/ols/ontologies/uberon/terms?iri=http://purl.obolibrary.org/obo/UBERON_0002143","dorsal tegmental nucleus")</f>
        <v/>
      </c>
      <c r="B612" t="inlineStr">
        <is>
          <t>&lt;http://purl.obolibrary.org/obo/UBERON_0002143&gt;</t>
        </is>
      </c>
      <c r="C612" t="inlineStr">
        <is>
          <t>dorsal tegmental nucleus</t>
        </is>
      </c>
      <c r="D612" t="inlineStr">
        <is>
          <t>&lt;http://purl.obolibrary.org/obo/DMBA_17000&gt;</t>
        </is>
      </c>
    </row>
    <row r="613">
      <c r="A613">
        <f>HYPERLINK("https://www.ebi.ac.uk/ols/ontologies/uberon/terms?iri=http://purl.obolibrary.org/obo/UBERON_0002143","dorsal tegmental nucleus")</f>
        <v/>
      </c>
      <c r="B613" t="inlineStr">
        <is>
          <t>&lt;http://purl.obolibrary.org/obo/UBERON_0002143&gt;</t>
        </is>
      </c>
      <c r="C613" t="inlineStr">
        <is>
          <t>dorsal tegmental nucleus</t>
        </is>
      </c>
      <c r="D613" t="inlineStr">
        <is>
          <t>&lt;http://purl.obolibrary.org/obo/HBA_265504876&gt;</t>
        </is>
      </c>
    </row>
    <row r="614">
      <c r="A614">
        <f>HYPERLINK("https://www.ebi.ac.uk/ols/ontologies/uberon/terms?iri=http://purl.obolibrary.org/obo/UBERON_0002143","dorsal tegmental nucleus")</f>
        <v/>
      </c>
      <c r="B614" t="inlineStr">
        <is>
          <t>&lt;http://purl.obolibrary.org/obo/UBERON_0002143&gt;</t>
        </is>
      </c>
      <c r="C614" t="inlineStr">
        <is>
          <t>Dorsal tegmental nucleus</t>
        </is>
      </c>
      <c r="D614" t="inlineStr">
        <is>
          <t>&lt;http://purl.obolibrary.org/obo/MBA_880&gt;</t>
        </is>
      </c>
    </row>
    <row r="615">
      <c r="A615">
        <f>HYPERLINK("https://www.ebi.ac.uk/ols/ontologies/uberon/terms?iri=http://purl.obolibrary.org/obo/UBERON_0004703","dorsal thalamus")</f>
        <v/>
      </c>
      <c r="B615" t="inlineStr">
        <is>
          <t>&lt;http://purl.obolibrary.org/obo/UBERON_0004703&gt;</t>
        </is>
      </c>
      <c r="C615" t="inlineStr">
        <is>
          <t>dorsal thalamus</t>
        </is>
      </c>
      <c r="D615" t="inlineStr">
        <is>
          <t>&lt;http://purl.obolibrary.org/obo/DHBA_10391&gt;</t>
        </is>
      </c>
    </row>
    <row r="616">
      <c r="A616">
        <f>HYPERLINK("https://www.ebi.ac.uk/ols/ontologies/uberon/terms?iri=http://purl.obolibrary.org/obo/UBERON_0004703","dorsal thalamus")</f>
        <v/>
      </c>
      <c r="B616" t="inlineStr">
        <is>
          <t>&lt;http://purl.obolibrary.org/obo/UBERON_0004703&gt;</t>
        </is>
      </c>
      <c r="C616" t="inlineStr">
        <is>
          <t>dorsal tier of thalamus</t>
        </is>
      </c>
      <c r="D616" t="inlineStr">
        <is>
          <t>&lt;http://purl.obolibrary.org/obo/DMBA_16396&gt;</t>
        </is>
      </c>
    </row>
    <row r="617">
      <c r="A617">
        <f>HYPERLINK("https://www.ebi.ac.uk/ols/ontologies/uberon/terms?iri=http://purl.obolibrary.org/obo/UBERON_0004703","dorsal thalamus")</f>
        <v/>
      </c>
      <c r="B617" t="inlineStr">
        <is>
          <t>&lt;http://purl.obolibrary.org/obo/UBERON_0004703&gt;</t>
        </is>
      </c>
      <c r="C617" t="inlineStr">
        <is>
          <t>dorsal thalamus</t>
        </is>
      </c>
      <c r="D617" t="inlineStr">
        <is>
          <t>&lt;http://purl.obolibrary.org/obo/HBA_4393&gt;</t>
        </is>
      </c>
    </row>
    <row r="618">
      <c r="A618">
        <f>HYPERLINK("https://www.ebi.ac.uk/ols/ontologies/uberon/terms?iri=http://purl.obolibrary.org/obo/UBERON_0004703","dorsal thalamus")</f>
        <v/>
      </c>
      <c r="B618" t="inlineStr">
        <is>
          <t>&lt;http://purl.obolibrary.org/obo/UBERON_0004703&gt;</t>
        </is>
      </c>
      <c r="C618" t="inlineStr">
        <is>
          <t>dorsal thalamus</t>
        </is>
      </c>
      <c r="D618" t="inlineStr">
        <is>
          <t>&lt;http://purl.obolibrary.org/obo/PBA_128013018&gt;</t>
        </is>
      </c>
    </row>
    <row r="619">
      <c r="A619">
        <f>HYPERLINK("https://www.ebi.ac.uk/ols/ontologies/uberon/terms?iri=http://purl.obolibrary.org/obo/UBERON_0002797","dorsal trigeminal tract")</f>
        <v/>
      </c>
      <c r="B619" t="inlineStr">
        <is>
          <t>&lt;http://purl.obolibrary.org/obo/UBERON_0002797&gt;</t>
        </is>
      </c>
      <c r="C619" t="inlineStr">
        <is>
          <t>dorsal trigeminothalamic tract</t>
        </is>
      </c>
      <c r="D619" t="inlineStr">
        <is>
          <t>&lt;http://purl.obolibrary.org/obo/DHBA_12736&gt;</t>
        </is>
      </c>
    </row>
    <row r="620">
      <c r="A620">
        <f>HYPERLINK("https://www.ebi.ac.uk/ols/ontologies/uberon/terms?iri=http://purl.obolibrary.org/obo/UBERON_0018262","dorsal zone of medial entorhinal cortex")</f>
        <v/>
      </c>
      <c r="B620" t="inlineStr">
        <is>
          <t>&lt;http://purl.obolibrary.org/obo/UBERON_0018262&gt;</t>
        </is>
      </c>
      <c r="C620" t="inlineStr">
        <is>
          <t>Entorhinal area, medial part, dorsal zone</t>
        </is>
      </c>
      <c r="D620" t="inlineStr">
        <is>
          <t>&lt;http://purl.obolibrary.org/obo/MBA_926&gt;</t>
        </is>
      </c>
    </row>
    <row r="621">
      <c r="A621">
        <f>HYPERLINK("https://www.ebi.ac.uk/ols/ontologies/uberon/terms?iri=http://purl.obolibrary.org/obo/UBERON_0035928","dorsolateral part of supraoptic nucleus")</f>
        <v/>
      </c>
      <c r="B621" t="inlineStr">
        <is>
          <t>&lt;http://purl.obolibrary.org/obo/UBERON_0035928&gt;</t>
        </is>
      </c>
      <c r="C621" t="inlineStr">
        <is>
          <t>supraoptic nucleus, left, dorsolateral part</t>
        </is>
      </c>
      <c r="D621" t="inlineStr">
        <is>
          <t>&lt;http://purl.obolibrary.org/obo/HBA_4594&gt;</t>
        </is>
      </c>
    </row>
    <row r="622">
      <c r="A622">
        <f>HYPERLINK("https://www.ebi.ac.uk/ols/ontologies/uberon/terms?iri=http://purl.obolibrary.org/obo/UBERON_0009834","dorsolateral prefrontal cortex")</f>
        <v/>
      </c>
      <c r="B622" t="inlineStr">
        <is>
          <t>&lt;http://purl.obolibrary.org/obo/UBERON_0009834&gt;</t>
        </is>
      </c>
      <c r="C622" t="inlineStr">
        <is>
          <t>dorsolateral prefrontal cortex</t>
        </is>
      </c>
      <c r="D622" t="inlineStr">
        <is>
          <t>&lt;http://purl.obolibrary.org/obo/DHBA_10173&gt;</t>
        </is>
      </c>
    </row>
    <row r="623">
      <c r="A623">
        <f>HYPERLINK("https://www.ebi.ac.uk/ols/ontologies/uberon/terms?iri=http://purl.obolibrary.org/obo/UBERON_0035154","dorsolateral prefrontal cortex layer 2")</f>
        <v/>
      </c>
      <c r="B623" t="inlineStr">
        <is>
          <t>&lt;http://purl.obolibrary.org/obo/UBERON_0035154&gt;</t>
        </is>
      </c>
      <c r="C623" t="inlineStr">
        <is>
          <t>layer II of dorsolateral prefrontal cortex</t>
        </is>
      </c>
      <c r="D623" t="inlineStr">
        <is>
          <t>&lt;http://purl.obolibrary.org/obo/PBA_12986&gt;</t>
        </is>
      </c>
    </row>
    <row r="624">
      <c r="A624">
        <f>HYPERLINK("https://www.ebi.ac.uk/ols/ontologies/uberon/terms?iri=http://purl.obolibrary.org/obo/UBERON_0035155","dorsolateral prefrontal cortex layer 3")</f>
        <v/>
      </c>
      <c r="B624" t="inlineStr">
        <is>
          <t>&lt;http://purl.obolibrary.org/obo/UBERON_0035155&gt;</t>
        </is>
      </c>
      <c r="C624" t="inlineStr">
        <is>
          <t>layer III of dorsolateral prefrontal cortex</t>
        </is>
      </c>
      <c r="D624" t="inlineStr">
        <is>
          <t>&lt;http://purl.obolibrary.org/obo/PBA_12987&gt;</t>
        </is>
      </c>
    </row>
    <row r="625">
      <c r="A625">
        <f>HYPERLINK("https://www.ebi.ac.uk/ols/ontologies/uberon/terms?iri=http://purl.obolibrary.org/obo/UBERON_0035156","dorsolateral prefrontal cortex layer 4")</f>
        <v/>
      </c>
      <c r="B625" t="inlineStr">
        <is>
          <t>&lt;http://purl.obolibrary.org/obo/UBERON_0035156&gt;</t>
        </is>
      </c>
      <c r="C625" t="inlineStr">
        <is>
          <t>granular layer IV of dorsolateral prefrontal cortex</t>
        </is>
      </c>
      <c r="D625" t="inlineStr">
        <is>
          <t>&lt;http://purl.obolibrary.org/obo/PBA_12988&gt;</t>
        </is>
      </c>
    </row>
    <row r="626">
      <c r="A626">
        <f>HYPERLINK("https://www.ebi.ac.uk/ols/ontologies/uberon/terms?iri=http://purl.obolibrary.org/obo/UBERON_0035157","dorsolateral prefrontal cortex layer 5")</f>
        <v/>
      </c>
      <c r="B626" t="inlineStr">
        <is>
          <t>&lt;http://purl.obolibrary.org/obo/UBERON_0035157&gt;</t>
        </is>
      </c>
      <c r="C626" t="inlineStr">
        <is>
          <t>layer V of dorsolateral prefrontal cortex</t>
        </is>
      </c>
      <c r="D626" t="inlineStr">
        <is>
          <t>&lt;http://purl.obolibrary.org/obo/PBA_12989&gt;</t>
        </is>
      </c>
    </row>
    <row r="627">
      <c r="A627">
        <f>HYPERLINK("https://www.ebi.ac.uk/ols/ontologies/uberon/terms?iri=http://purl.obolibrary.org/obo/UBERON_0035158","dorsolateral prefrontal cortex layer 6")</f>
        <v/>
      </c>
      <c r="B627" t="inlineStr">
        <is>
          <t>&lt;http://purl.obolibrary.org/obo/UBERON_0035158&gt;</t>
        </is>
      </c>
      <c r="C627" t="inlineStr">
        <is>
          <t>layer VI of dorsolateral prefrontal cortex</t>
        </is>
      </c>
      <c r="D627" t="inlineStr">
        <is>
          <t>&lt;http://purl.obolibrary.org/obo/PBA_12990&gt;</t>
        </is>
      </c>
    </row>
    <row r="628">
      <c r="A628">
        <f>HYPERLINK("https://www.ebi.ac.uk/ols/ontologies/uberon/terms?iri=http://purl.obolibrary.org/obo/UBERON_0001934","dorsomedial nucleus of hypothalamus")</f>
        <v/>
      </c>
      <c r="B628" t="inlineStr">
        <is>
          <t>&lt;http://purl.obolibrary.org/obo/UBERON_0001934&gt;</t>
        </is>
      </c>
      <c r="C628" t="inlineStr">
        <is>
          <t>dorsomedial hypothalamic nucleus</t>
        </is>
      </c>
      <c r="D628" t="inlineStr">
        <is>
          <t>&lt;http://purl.obolibrary.org/obo/DHBA_10485&gt;</t>
        </is>
      </c>
    </row>
    <row r="629">
      <c r="A629">
        <f>HYPERLINK("https://www.ebi.ac.uk/ols/ontologies/uberon/terms?iri=http://purl.obolibrary.org/obo/UBERON_0001934","dorsomedial nucleus of hypothalamus")</f>
        <v/>
      </c>
      <c r="B629" t="inlineStr">
        <is>
          <t>&lt;http://purl.obolibrary.org/obo/UBERON_0001934&gt;</t>
        </is>
      </c>
      <c r="C629" t="inlineStr">
        <is>
          <t>dorsomedial hypothalamic nucleus</t>
        </is>
      </c>
      <c r="D629" t="inlineStr">
        <is>
          <t>&lt;http://purl.obolibrary.org/obo/HBA_12914&gt;</t>
        </is>
      </c>
    </row>
    <row r="630">
      <c r="A630">
        <f>HYPERLINK("https://www.ebi.ac.uk/ols/ontologies/uberon/terms?iri=http://purl.obolibrary.org/obo/UBERON_0001934","dorsomedial nucleus of hypothalamus")</f>
        <v/>
      </c>
      <c r="B630" t="inlineStr">
        <is>
          <t>&lt;http://purl.obolibrary.org/obo/UBERON_0001934&gt;</t>
        </is>
      </c>
      <c r="C630" t="inlineStr">
        <is>
          <t>Dorsomedial nucleus of the hypothalamus</t>
        </is>
      </c>
      <c r="D630" t="inlineStr">
        <is>
          <t>&lt;http://purl.obolibrary.org/obo/MBA_830&gt;</t>
        </is>
      </c>
    </row>
    <row r="631">
      <c r="A631">
        <f>HYPERLINK("https://www.ebi.ac.uk/ols/ontologies/uberon/terms?iri=http://purl.obolibrary.org/obo/UBERON_0006284","early prosencephalic vesicle")</f>
        <v/>
      </c>
      <c r="B631" t="inlineStr">
        <is>
          <t>&lt;http://purl.obolibrary.org/obo/UBERON_0006284&gt;</t>
        </is>
      </c>
      <c r="C631" t="inlineStr">
        <is>
          <t>ventricles of forebrain</t>
        </is>
      </c>
      <c r="D631" t="inlineStr">
        <is>
          <t>&lt;http://purl.obolibrary.org/obo/DHBA_10595&gt;</t>
        </is>
      </c>
    </row>
    <row r="632">
      <c r="A632">
        <f>HYPERLINK("https://www.ebi.ac.uk/ols/ontologies/uberon/terms?iri=http://purl.obolibrary.org/obo/UBERON_0002602","emboliform nucleus")</f>
        <v/>
      </c>
      <c r="B632" t="inlineStr">
        <is>
          <t>&lt;http://purl.obolibrary.org/obo/UBERON_0002602&gt;</t>
        </is>
      </c>
      <c r="C632" t="inlineStr">
        <is>
          <t>lateral interpositus (emboliform) nucleus</t>
        </is>
      </c>
      <c r="D632" t="inlineStr">
        <is>
          <t>&lt;http://purl.obolibrary.org/obo/DHBA_12401&gt;</t>
        </is>
      </c>
    </row>
    <row r="633">
      <c r="A633">
        <f>HYPERLINK("https://www.ebi.ac.uk/ols/ontologies/uberon/terms?iri=http://purl.obolibrary.org/obo/UBERON_0002602","emboliform nucleus")</f>
        <v/>
      </c>
      <c r="B633" t="inlineStr">
        <is>
          <t>&lt;http://purl.obolibrary.org/obo/UBERON_0002602&gt;</t>
        </is>
      </c>
      <c r="C633" t="inlineStr">
        <is>
          <t>emboliform nucleus</t>
        </is>
      </c>
      <c r="D633" t="inlineStr">
        <is>
          <t>&lt;http://purl.obolibrary.org/obo/HBA_12947&gt;</t>
        </is>
      </c>
    </row>
    <row r="634">
      <c r="A634">
        <f>HYPERLINK("https://www.ebi.ac.uk/ols/ontologies/uberon/terms?iri=http://purl.obolibrary.org/obo/UBERON_0022258","endolemniscal nucleus")</f>
        <v/>
      </c>
      <c r="B634" t="inlineStr">
        <is>
          <t>&lt;http://purl.obolibrary.org/obo/UBERON_0022258&gt;</t>
        </is>
      </c>
      <c r="C634" t="inlineStr">
        <is>
          <t>endolemniscal nucleus</t>
        </is>
      </c>
      <c r="D634" t="inlineStr">
        <is>
          <t>&lt;http://purl.obolibrary.org/obo/DHBA_12648&gt;</t>
        </is>
      </c>
    </row>
    <row r="635">
      <c r="A635">
        <f>HYPERLINK("https://www.ebi.ac.uk/ols/ontologies/uberon/terms?iri=http://purl.obolibrary.org/obo/UBERON_0022258","endolemniscal nucleus")</f>
        <v/>
      </c>
      <c r="B635" t="inlineStr">
        <is>
          <t>&lt;http://purl.obolibrary.org/obo/UBERON_0022258&gt;</t>
        </is>
      </c>
      <c r="C635" t="inlineStr">
        <is>
          <t>endolemniscal nucleus</t>
        </is>
      </c>
      <c r="D635" t="inlineStr">
        <is>
          <t>&lt;http://purl.obolibrary.org/obo/HBA_9548&gt;</t>
        </is>
      </c>
    </row>
    <row r="636">
      <c r="A636">
        <f>HYPERLINK("https://www.ebi.ac.uk/ols/ontologies/uberon/terms?iri=http://purl.obolibrary.org/obo/UBERON_0000432","endopeduncular nucleus")</f>
        <v/>
      </c>
      <c r="B636" t="inlineStr">
        <is>
          <t>&lt;http://purl.obolibrary.org/obo/UBERON_0000432&gt;</t>
        </is>
      </c>
      <c r="C636" t="inlineStr">
        <is>
          <t>endopeduncular nucleus</t>
        </is>
      </c>
      <c r="D636" t="inlineStr">
        <is>
          <t>&lt;http://purl.obolibrary.org/obo/DHBA_13057&gt;</t>
        </is>
      </c>
    </row>
    <row r="637">
      <c r="A637">
        <f>HYPERLINK("https://www.ebi.ac.uk/ols/ontologies/uberon/terms?iri=http://purl.obolibrary.org/obo/UBERON_0014284","endopiriform nucleus")</f>
        <v/>
      </c>
      <c r="B637" t="inlineStr">
        <is>
          <t>&lt;http://purl.obolibrary.org/obo/UBERON_0014284&gt;</t>
        </is>
      </c>
      <c r="C637" t="inlineStr">
        <is>
          <t>endopiriform nucleus</t>
        </is>
      </c>
      <c r="D637" t="inlineStr">
        <is>
          <t>&lt;http://purl.obolibrary.org/obo/DHBA_10371&gt;</t>
        </is>
      </c>
    </row>
    <row r="638">
      <c r="A638">
        <f>HYPERLINK("https://www.ebi.ac.uk/ols/ontologies/uberon/terms?iri=http://purl.obolibrary.org/obo/UBERON_0014284","endopiriform nucleus")</f>
        <v/>
      </c>
      <c r="B638" t="inlineStr">
        <is>
          <t>&lt;http://purl.obolibrary.org/obo/UBERON_0014284&gt;</t>
        </is>
      </c>
      <c r="C638" t="inlineStr">
        <is>
          <t>Endopiriform nucleus</t>
        </is>
      </c>
      <c r="D638" t="inlineStr">
        <is>
          <t>&lt;http://purl.obolibrary.org/obo/MBA_942&gt;</t>
        </is>
      </c>
    </row>
    <row r="639">
      <c r="A639">
        <f>HYPERLINK("https://www.ebi.ac.uk/ols/ontologies/uberon/terms?iri=http://purl.obolibrary.org/obo/UBERON_0002728","entorhinal cortex")</f>
        <v/>
      </c>
      <c r="B639" t="inlineStr">
        <is>
          <t>&lt;http://purl.obolibrary.org/obo/UBERON_0002728&gt;</t>
        </is>
      </c>
      <c r="C639" t="inlineStr">
        <is>
          <t>entorhinal cortex</t>
        </is>
      </c>
      <c r="D639" t="inlineStr">
        <is>
          <t>&lt;http://purl.obolibrary.org/obo/DHBA_10317&gt;</t>
        </is>
      </c>
    </row>
    <row r="640">
      <c r="A640">
        <f>HYPERLINK("https://www.ebi.ac.uk/ols/ontologies/uberon/terms?iri=http://purl.obolibrary.org/obo/UBERON_0002728","entorhinal cortex")</f>
        <v/>
      </c>
      <c r="B640" t="inlineStr">
        <is>
          <t>&lt;http://purl.obolibrary.org/obo/UBERON_0002728&gt;</t>
        </is>
      </c>
      <c r="C640" t="inlineStr">
        <is>
          <t>entorhinal cortex</t>
        </is>
      </c>
      <c r="D640" t="inlineStr">
        <is>
          <t>&lt;http://purl.obolibrary.org/obo/DMBA_16102&gt;</t>
        </is>
      </c>
    </row>
    <row r="641">
      <c r="A641">
        <f>HYPERLINK("https://www.ebi.ac.uk/ols/ontologies/uberon/terms?iri=http://purl.obolibrary.org/obo/UBERON_0002728","entorhinal cortex")</f>
        <v/>
      </c>
      <c r="B641" t="inlineStr">
        <is>
          <t>&lt;http://purl.obolibrary.org/obo/UBERON_0002728&gt;</t>
        </is>
      </c>
      <c r="C641" t="inlineStr">
        <is>
          <t>Entorhinal area</t>
        </is>
      </c>
      <c r="D641" t="inlineStr">
        <is>
          <t>&lt;http://purl.obolibrary.org/obo/MBA_909&gt;</t>
        </is>
      </c>
    </row>
    <row r="642">
      <c r="A642">
        <f>HYPERLINK("https://www.ebi.ac.uk/ols/ontologies/uberon/terms?iri=http://purl.obolibrary.org/obo/UBERON_0002728","entorhinal cortex")</f>
        <v/>
      </c>
      <c r="B642" t="inlineStr">
        <is>
          <t>&lt;http://purl.obolibrary.org/obo/UBERON_0002728&gt;</t>
        </is>
      </c>
      <c r="C642" t="inlineStr">
        <is>
          <t>entorhinal cortex</t>
        </is>
      </c>
      <c r="D642" t="inlineStr">
        <is>
          <t>&lt;http://purl.obolibrary.org/obo/PBA_294022158&gt;</t>
        </is>
      </c>
    </row>
    <row r="643">
      <c r="A643">
        <f>HYPERLINK("https://www.ebi.ac.uk/ols/ontologies/uberon/terms?iri=http://purl.obolibrary.org/obo/UBERON_0019314","epifascicular nucleus")</f>
        <v/>
      </c>
      <c r="B643" t="inlineStr">
        <is>
          <t>&lt;http://purl.obolibrary.org/obo/UBERON_0019314&gt;</t>
        </is>
      </c>
      <c r="C643" t="inlineStr">
        <is>
          <t>epifascicular nucleus</t>
        </is>
      </c>
      <c r="D643" t="inlineStr">
        <is>
          <t>&lt;http://purl.obolibrary.org/obo/DHBA_12649&gt;</t>
        </is>
      </c>
    </row>
    <row r="644">
      <c r="A644">
        <f>HYPERLINK("https://www.ebi.ac.uk/ols/ontologies/uberon/terms?iri=http://purl.obolibrary.org/obo/UBERON_0019314","epifascicular nucleus")</f>
        <v/>
      </c>
      <c r="B644" t="inlineStr">
        <is>
          <t>&lt;http://purl.obolibrary.org/obo/UBERON_0019314&gt;</t>
        </is>
      </c>
      <c r="C644" t="inlineStr">
        <is>
          <t>epifascicular nucleus</t>
        </is>
      </c>
      <c r="D644" t="inlineStr">
        <is>
          <t>&lt;http://purl.obolibrary.org/obo/HBA_9551&gt;</t>
        </is>
      </c>
    </row>
    <row r="645">
      <c r="A645">
        <f>HYPERLINK("https://www.ebi.ac.uk/ols/ontologies/uberon/terms?iri=http://purl.obolibrary.org/obo/UBERON_0001899","epithalamus")</f>
        <v/>
      </c>
      <c r="B645" t="inlineStr">
        <is>
          <t>&lt;http://purl.obolibrary.org/obo/UBERON_0001899&gt;</t>
        </is>
      </c>
      <c r="C645" t="inlineStr">
        <is>
          <t>epithalamus</t>
        </is>
      </c>
      <c r="D645" t="inlineStr">
        <is>
          <t>&lt;http://purl.obolibrary.org/obo/DHBA_10451&gt;</t>
        </is>
      </c>
    </row>
    <row r="646">
      <c r="A646">
        <f>HYPERLINK("https://www.ebi.ac.uk/ols/ontologies/uberon/terms?iri=http://purl.obolibrary.org/obo/UBERON_0001899","epithalamus")</f>
        <v/>
      </c>
      <c r="B646" t="inlineStr">
        <is>
          <t>&lt;http://purl.obolibrary.org/obo/UBERON_0001899&gt;</t>
        </is>
      </c>
      <c r="C646" t="inlineStr">
        <is>
          <t>epithalamus</t>
        </is>
      </c>
      <c r="D646" t="inlineStr">
        <is>
          <t>&lt;http://purl.obolibrary.org/obo/HBA_4520&gt;</t>
        </is>
      </c>
    </row>
    <row r="647">
      <c r="A647">
        <f>HYPERLINK("https://www.ebi.ac.uk/ols/ontologies/uberon/terms?iri=http://purl.obolibrary.org/obo/UBERON_0001899","epithalamus")</f>
        <v/>
      </c>
      <c r="B647" t="inlineStr">
        <is>
          <t>&lt;http://purl.obolibrary.org/obo/UBERON_0001899&gt;</t>
        </is>
      </c>
      <c r="C647" t="inlineStr">
        <is>
          <t>Epithalamus</t>
        </is>
      </c>
      <c r="D647" t="inlineStr">
        <is>
          <t>&lt;http://purl.obolibrary.org/obo/MBA_958&gt;</t>
        </is>
      </c>
    </row>
    <row r="648">
      <c r="A648">
        <f>HYPERLINK("https://www.ebi.ac.uk/ols/ontologies/uberon/terms?iri=http://purl.obolibrary.org/obo/UBERON_0001899","epithalamus")</f>
        <v/>
      </c>
      <c r="B648" t="inlineStr">
        <is>
          <t>&lt;http://purl.obolibrary.org/obo/UBERON_0001899&gt;</t>
        </is>
      </c>
      <c r="C648" t="inlineStr">
        <is>
          <t>epithalamus</t>
        </is>
      </c>
      <c r="D648" t="inlineStr">
        <is>
          <t>&lt;http://purl.obolibrary.org/obo/PBA_128013147&gt;</t>
        </is>
      </c>
    </row>
    <row r="649">
      <c r="A649">
        <f>HYPERLINK("https://www.ebi.ac.uk/ols/ontologies/uberon/terms?iri=http://purl.obolibrary.org/obo/UBERON_0004545","external capsule of telencephalon")</f>
        <v/>
      </c>
      <c r="B649" t="inlineStr">
        <is>
          <t>&lt;http://purl.obolibrary.org/obo/UBERON_0004545&gt;</t>
        </is>
      </c>
      <c r="C649" t="inlineStr">
        <is>
          <t>external capsule</t>
        </is>
      </c>
      <c r="D649" t="inlineStr">
        <is>
          <t>&lt;http://purl.obolibrary.org/obo/DHBA_10573&gt;</t>
        </is>
      </c>
    </row>
    <row r="650">
      <c r="A650">
        <f>HYPERLINK("https://www.ebi.ac.uk/ols/ontologies/uberon/terms?iri=http://purl.obolibrary.org/obo/UBERON_0004545","external capsule of telencephalon")</f>
        <v/>
      </c>
      <c r="B650" t="inlineStr">
        <is>
          <t>&lt;http://purl.obolibrary.org/obo/UBERON_0004545&gt;</t>
        </is>
      </c>
      <c r="C650" t="inlineStr">
        <is>
          <t>external capsule</t>
        </is>
      </c>
      <c r="D650" t="inlineStr">
        <is>
          <t>&lt;http://purl.obolibrary.org/obo/DMBA_17765&gt;</t>
        </is>
      </c>
    </row>
    <row r="651">
      <c r="A651">
        <f>HYPERLINK("https://www.ebi.ac.uk/ols/ontologies/uberon/terms?iri=http://purl.obolibrary.org/obo/UBERON_0004545","external capsule of telencephalon")</f>
        <v/>
      </c>
      <c r="B651" t="inlineStr">
        <is>
          <t>&lt;http://purl.obolibrary.org/obo/UBERON_0004545&gt;</t>
        </is>
      </c>
      <c r="C651" t="inlineStr">
        <is>
          <t>external capsule</t>
        </is>
      </c>
      <c r="D651" t="inlineStr">
        <is>
          <t>&lt;http://purl.obolibrary.org/obo/HBA_9243&gt;</t>
        </is>
      </c>
    </row>
    <row r="652">
      <c r="A652">
        <f>HYPERLINK("https://www.ebi.ac.uk/ols/ontologies/uberon/terms?iri=http://purl.obolibrary.org/obo/UBERON_0004545","external capsule of telencephalon")</f>
        <v/>
      </c>
      <c r="B652" t="inlineStr">
        <is>
          <t>&lt;http://purl.obolibrary.org/obo/UBERON_0004545&gt;</t>
        </is>
      </c>
      <c r="C652" t="inlineStr">
        <is>
          <t>external capsule</t>
        </is>
      </c>
      <c r="D652" t="inlineStr">
        <is>
          <t>&lt;http://purl.obolibrary.org/obo/MBA_579&gt;</t>
        </is>
      </c>
    </row>
    <row r="653">
      <c r="A653">
        <f>HYPERLINK("https://www.ebi.ac.uk/ols/ontologies/uberon/terms?iri=http://purl.obolibrary.org/obo/UBERON_0014534","external medullary lamina of thalamus")</f>
        <v/>
      </c>
      <c r="B653" t="inlineStr">
        <is>
          <t>&lt;http://purl.obolibrary.org/obo/UBERON_0014534&gt;</t>
        </is>
      </c>
      <c r="C653" t="inlineStr">
        <is>
          <t>external medullary lamina of thalamus</t>
        </is>
      </c>
      <c r="D653" t="inlineStr">
        <is>
          <t>&lt;http://purl.obolibrary.org/obo/DHBA_12038&gt;</t>
        </is>
      </c>
    </row>
    <row r="654">
      <c r="A654">
        <f>HYPERLINK("https://www.ebi.ac.uk/ols/ontologies/uberon/terms?iri=http://purl.obolibrary.org/obo/UBERON_0014534","external medullary lamina of thalamus")</f>
        <v/>
      </c>
      <c r="B654" t="inlineStr">
        <is>
          <t>&lt;http://purl.obolibrary.org/obo/UBERON_0014534&gt;</t>
        </is>
      </c>
      <c r="C654" t="inlineStr">
        <is>
          <t>external medullary lamina of thalamus</t>
        </is>
      </c>
      <c r="D654" t="inlineStr">
        <is>
          <t>&lt;http://purl.obolibrary.org/obo/HBA_265505098&gt;</t>
        </is>
      </c>
    </row>
    <row r="655">
      <c r="A655">
        <f>HYPERLINK("https://www.ebi.ac.uk/ols/ontologies/uberon/terms?iri=http://purl.obolibrary.org/obo/UBERON_0014534","external medullary lamina of thalamus")</f>
        <v/>
      </c>
      <c r="B655" t="inlineStr">
        <is>
          <t>&lt;http://purl.obolibrary.org/obo/UBERON_0014534&gt;</t>
        </is>
      </c>
      <c r="C655" t="inlineStr">
        <is>
          <t>external medullary lamina of the thalamus</t>
        </is>
      </c>
      <c r="D655" t="inlineStr">
        <is>
          <t>&lt;http://purl.obolibrary.org/obo/MBA_1092&gt;</t>
        </is>
      </c>
    </row>
    <row r="656">
      <c r="A656">
        <f>HYPERLINK("https://www.ebi.ac.uk/ols/ontologies/uberon/terms?iri=http://purl.obolibrary.org/obo/UBERON_0002571","external nucleus of inferior colliculus")</f>
        <v/>
      </c>
      <c r="B656" t="inlineStr">
        <is>
          <t>&lt;http://purl.obolibrary.org/obo/UBERON_0002571&gt;</t>
        </is>
      </c>
      <c r="C656" t="inlineStr">
        <is>
          <t>external cortex of inferior colliculus</t>
        </is>
      </c>
      <c r="D656" t="inlineStr">
        <is>
          <t>&lt;http://purl.obolibrary.org/obo/DHBA_12308&gt;</t>
        </is>
      </c>
    </row>
    <row r="657">
      <c r="A657">
        <f>HYPERLINK("https://www.ebi.ac.uk/ols/ontologies/uberon/terms?iri=http://purl.obolibrary.org/obo/UBERON_0002571","external nucleus of inferior colliculus")</f>
        <v/>
      </c>
      <c r="B657" t="inlineStr">
        <is>
          <t>&lt;http://purl.obolibrary.org/obo/UBERON_0002571&gt;</t>
        </is>
      </c>
      <c r="C657" t="inlineStr">
        <is>
          <t>external nucleus of the inferior colliculus, left</t>
        </is>
      </c>
      <c r="D657" t="inlineStr">
        <is>
          <t>&lt;http://purl.obolibrary.org/obo/HBA_9105&gt;</t>
        </is>
      </c>
    </row>
    <row r="658">
      <c r="A658">
        <f>HYPERLINK("https://www.ebi.ac.uk/ols/ontologies/uberon/terms?iri=http://purl.obolibrary.org/obo/UBERON_0002571","external nucleus of inferior colliculus")</f>
        <v/>
      </c>
      <c r="B658" t="inlineStr">
        <is>
          <t>&lt;http://purl.obolibrary.org/obo/UBERON_0002571&gt;</t>
        </is>
      </c>
      <c r="C658" t="inlineStr">
        <is>
          <t>Inferior colliculus, external nucleus</t>
        </is>
      </c>
      <c r="D658" t="inlineStr">
        <is>
          <t>&lt;http://purl.obolibrary.org/obo/MBA_828&gt;</t>
        </is>
      </c>
    </row>
    <row r="659">
      <c r="A659">
        <f>HYPERLINK("https://www.ebi.ac.uk/ols/ontologies/uberon/terms?iri=http://purl.obolibrary.org/obo/UBERON_0035803","extrapyramidal tract system")</f>
        <v/>
      </c>
      <c r="B659" t="inlineStr">
        <is>
          <t>&lt;http://purl.obolibrary.org/obo/UBERON_0035803&gt;</t>
        </is>
      </c>
      <c r="C659" t="inlineStr">
        <is>
          <t>extrapyramidal fiber systems</t>
        </is>
      </c>
      <c r="D659" t="inlineStr">
        <is>
          <t>&lt;http://purl.obolibrary.org/obo/MBA_1000&gt;</t>
        </is>
      </c>
    </row>
    <row r="660">
      <c r="A660">
        <f>HYPERLINK("https://www.ebi.ac.uk/ols/ontologies/uberon/terms?iri=http://purl.obolibrary.org/obo/UBERON_0014370","extrastriate cortex")</f>
        <v/>
      </c>
      <c r="B660" t="inlineStr">
        <is>
          <t>&lt;http://purl.obolibrary.org/obo/UBERON_0014370&gt;</t>
        </is>
      </c>
      <c r="C660" t="inlineStr">
        <is>
          <t>extrastriate occipital cortex</t>
        </is>
      </c>
      <c r="D660" t="inlineStr">
        <is>
          <t>&lt;http://purl.obolibrary.org/obo/DHBA_10270&gt;</t>
        </is>
      </c>
    </row>
    <row r="661">
      <c r="A661">
        <f>HYPERLINK("https://www.ebi.ac.uk/ols/ontologies/uberon/terms?iri=http://purl.obolibrary.org/obo/UBERON_0014528","extreme capsule")</f>
        <v/>
      </c>
      <c r="B661" t="inlineStr">
        <is>
          <t>&lt;http://purl.obolibrary.org/obo/UBERON_0014528&gt;</t>
        </is>
      </c>
      <c r="C661" t="inlineStr">
        <is>
          <t>extreme capsule</t>
        </is>
      </c>
      <c r="D661" t="inlineStr">
        <is>
          <t>&lt;http://purl.obolibrary.org/obo/DHBA_10574&gt;</t>
        </is>
      </c>
    </row>
    <row r="662">
      <c r="A662">
        <f>HYPERLINK("https://www.ebi.ac.uk/ols/ontologies/uberon/terms?iri=http://purl.obolibrary.org/obo/UBERON_0014528","extreme capsule")</f>
        <v/>
      </c>
      <c r="B662" t="inlineStr">
        <is>
          <t>&lt;http://purl.obolibrary.org/obo/UBERON_0014528&gt;</t>
        </is>
      </c>
      <c r="C662" t="inlineStr">
        <is>
          <t>extreme capsule</t>
        </is>
      </c>
      <c r="D662" t="inlineStr">
        <is>
          <t>&lt;http://purl.obolibrary.org/obo/HBA_9246&gt;</t>
        </is>
      </c>
    </row>
    <row r="663">
      <c r="A663">
        <f>HYPERLINK("https://www.ebi.ac.uk/ols/ontologies/uberon/terms?iri=http://purl.obolibrary.org/obo/UBERON_0003011","facial motor nucleus")</f>
        <v/>
      </c>
      <c r="B663" t="inlineStr">
        <is>
          <t>&lt;http://purl.obolibrary.org/obo/UBERON_0003011&gt;</t>
        </is>
      </c>
      <c r="C663" t="inlineStr">
        <is>
          <t>facial motor nucleus</t>
        </is>
      </c>
      <c r="D663" t="inlineStr">
        <is>
          <t>&lt;http://purl.obolibrary.org/obo/DMBA_17317&gt;</t>
        </is>
      </c>
    </row>
    <row r="664">
      <c r="A664">
        <f>HYPERLINK("https://www.ebi.ac.uk/ols/ontologies/uberon/terms?iri=http://purl.obolibrary.org/obo/UBERON_0003011","facial motor nucleus")</f>
        <v/>
      </c>
      <c r="B664" t="inlineStr">
        <is>
          <t>&lt;http://purl.obolibrary.org/obo/UBERON_0003011&gt;</t>
        </is>
      </c>
      <c r="C664" t="inlineStr">
        <is>
          <t>facial motor nucleus</t>
        </is>
      </c>
      <c r="D664" t="inlineStr">
        <is>
          <t>&lt;http://purl.obolibrary.org/obo/HBA_9142&gt;</t>
        </is>
      </c>
    </row>
    <row r="665">
      <c r="A665">
        <f>HYPERLINK("https://www.ebi.ac.uk/ols/ontologies/uberon/terms?iri=http://purl.obolibrary.org/obo/UBERON_0003011","facial motor nucleus")</f>
        <v/>
      </c>
      <c r="B665" t="inlineStr">
        <is>
          <t>&lt;http://purl.obolibrary.org/obo/UBERON_0003011&gt;</t>
        </is>
      </c>
      <c r="C665" t="inlineStr">
        <is>
          <t>Facial motor nucleus</t>
        </is>
      </c>
      <c r="D665" t="inlineStr">
        <is>
          <t>&lt;http://purl.obolibrary.org/obo/MBA_661&gt;</t>
        </is>
      </c>
    </row>
    <row r="666">
      <c r="A666">
        <f>HYPERLINK("https://www.ebi.ac.uk/ols/ontologies/uberon/terms?iri=http://purl.obolibrary.org/obo/UBERON_0001647","facial nerve")</f>
        <v/>
      </c>
      <c r="B666" t="inlineStr">
        <is>
          <t>&lt;http://purl.obolibrary.org/obo/UBERON_0001647&gt;</t>
        </is>
      </c>
      <c r="C666" t="inlineStr">
        <is>
          <t>facial nerve</t>
        </is>
      </c>
      <c r="D666" t="inlineStr">
        <is>
          <t>&lt;http://purl.obolibrary.org/obo/HBA_9328&gt;</t>
        </is>
      </c>
    </row>
    <row r="667">
      <c r="A667">
        <f>HYPERLINK("https://www.ebi.ac.uk/ols/ontologies/uberon/terms?iri=http://purl.obolibrary.org/obo/UBERON_0001647","facial nerve")</f>
        <v/>
      </c>
      <c r="B667" t="inlineStr">
        <is>
          <t>&lt;http://purl.obolibrary.org/obo/UBERON_0001647&gt;</t>
        </is>
      </c>
      <c r="C667" t="inlineStr">
        <is>
          <t>facial nerve</t>
        </is>
      </c>
      <c r="D667" t="inlineStr">
        <is>
          <t>&lt;http://purl.obolibrary.org/obo/MBA_798&gt;</t>
        </is>
      </c>
    </row>
    <row r="668">
      <c r="A668">
        <f>HYPERLINK("https://www.ebi.ac.uk/ols/ontologies/uberon/terms?iri=http://purl.obolibrary.org/obo/UBERON_0004674","facial nerve root")</f>
        <v/>
      </c>
      <c r="B668" t="inlineStr">
        <is>
          <t>&lt;http://purl.obolibrary.org/obo/UBERON_0004674&gt;</t>
        </is>
      </c>
      <c r="C668" t="inlineStr">
        <is>
          <t>root of facial nerve</t>
        </is>
      </c>
      <c r="D668" t="inlineStr">
        <is>
          <t>&lt;http://purl.obolibrary.org/obo/DHBA_12862&gt;</t>
        </is>
      </c>
    </row>
    <row r="669">
      <c r="A669">
        <f>HYPERLINK("https://www.ebi.ac.uk/ols/ontologies/uberon/terms?iri=http://purl.obolibrary.org/obo/UBERON_0004674","facial nerve root")</f>
        <v/>
      </c>
      <c r="B669" t="inlineStr">
        <is>
          <t>&lt;http://purl.obolibrary.org/obo/UBERON_0004674&gt;</t>
        </is>
      </c>
      <c r="C669" t="inlineStr">
        <is>
          <t>facial nerve root</t>
        </is>
      </c>
      <c r="D669" t="inlineStr">
        <is>
          <t>&lt;http://purl.obolibrary.org/obo/DMBA_17742&gt;</t>
        </is>
      </c>
    </row>
    <row r="670">
      <c r="A670">
        <f>HYPERLINK("https://www.ebi.ac.uk/ols/ontologies/uberon/terms?iri=http://purl.obolibrary.org/obo/UBERON_0000127","facial nucleus")</f>
        <v/>
      </c>
      <c r="B670" t="inlineStr">
        <is>
          <t>&lt;http://purl.obolibrary.org/obo/UBERON_0000127&gt;</t>
        </is>
      </c>
      <c r="C670" t="inlineStr">
        <is>
          <t>facial nucleus</t>
        </is>
      </c>
      <c r="D670" t="inlineStr">
        <is>
          <t>&lt;http://purl.obolibrary.org/obo/DHBA_12420&gt;</t>
        </is>
      </c>
    </row>
    <row r="671">
      <c r="A671">
        <f>HYPERLINK("https://www.ebi.ac.uk/ols/ontologies/uberon/terms?iri=http://purl.obolibrary.org/obo/UBERON_0002601","fasciolar gyrus")</f>
        <v/>
      </c>
      <c r="B671" t="inlineStr">
        <is>
          <t>&lt;http://purl.obolibrary.org/obo/UBERON_0002601&gt;</t>
        </is>
      </c>
      <c r="C671" t="inlineStr">
        <is>
          <t>fasciolar gyrus</t>
        </is>
      </c>
      <c r="D671" t="inlineStr">
        <is>
          <t>&lt;http://purl.obolibrary.org/obo/DHBA_12175&gt;</t>
        </is>
      </c>
    </row>
    <row r="672">
      <c r="A672">
        <f>HYPERLINK("https://www.ebi.ac.uk/ols/ontologies/uberon/terms?iri=http://purl.obolibrary.org/obo/UBERON_0002153","fastigial nucleus")</f>
        <v/>
      </c>
      <c r="B672" t="inlineStr">
        <is>
          <t>&lt;http://purl.obolibrary.org/obo/UBERON_0002153&gt;</t>
        </is>
      </c>
      <c r="C672" t="inlineStr">
        <is>
          <t>fastigial (medial) nucleus</t>
        </is>
      </c>
      <c r="D672" t="inlineStr">
        <is>
          <t>&lt;http://purl.obolibrary.org/obo/DHBA_12402&gt;</t>
        </is>
      </c>
    </row>
    <row r="673">
      <c r="A673">
        <f>HYPERLINK("https://www.ebi.ac.uk/ols/ontologies/uberon/terms?iri=http://purl.obolibrary.org/obo/UBERON_0002153","fastigial nucleus")</f>
        <v/>
      </c>
      <c r="B673" t="inlineStr">
        <is>
          <t>&lt;http://purl.obolibrary.org/obo/UBERON_0002153&gt;</t>
        </is>
      </c>
      <c r="C673" t="inlineStr">
        <is>
          <t>medial (fastigial) cerebellar nucleus</t>
        </is>
      </c>
      <c r="D673" t="inlineStr">
        <is>
          <t>&lt;http://purl.obolibrary.org/obo/DMBA_16823&gt;</t>
        </is>
      </c>
    </row>
    <row r="674">
      <c r="A674">
        <f>HYPERLINK("https://www.ebi.ac.uk/ols/ontologies/uberon/terms?iri=http://purl.obolibrary.org/obo/UBERON_0002153","fastigial nucleus")</f>
        <v/>
      </c>
      <c r="B674" t="inlineStr">
        <is>
          <t>&lt;http://purl.obolibrary.org/obo/UBERON_0002153&gt;</t>
        </is>
      </c>
      <c r="C674" t="inlineStr">
        <is>
          <t>fastigial nucleus</t>
        </is>
      </c>
      <c r="D674" t="inlineStr">
        <is>
          <t>&lt;http://purl.obolibrary.org/obo/HBA_12948&gt;</t>
        </is>
      </c>
    </row>
    <row r="675">
      <c r="A675">
        <f>HYPERLINK("https://www.ebi.ac.uk/ols/ontologies/uberon/terms?iri=http://purl.obolibrary.org/obo/UBERON_0002153","fastigial nucleus")</f>
        <v/>
      </c>
      <c r="B675" t="inlineStr">
        <is>
          <t>&lt;http://purl.obolibrary.org/obo/UBERON_0002153&gt;</t>
        </is>
      </c>
      <c r="C675" t="inlineStr">
        <is>
          <t>Fastigial nucleus</t>
        </is>
      </c>
      <c r="D675" t="inlineStr">
        <is>
          <t>&lt;http://purl.obolibrary.org/obo/MBA_989&gt;</t>
        </is>
      </c>
    </row>
    <row r="676">
      <c r="A676">
        <f>HYPERLINK("https://www.ebi.ac.uk/ols/ontologies/uberon/terms?iri=http://purl.obolibrary.org/obo/UBERON_0003012","flocculonodular lobe")</f>
        <v/>
      </c>
      <c r="B676" t="inlineStr">
        <is>
          <t>&lt;http://purl.obolibrary.org/obo/UBERON_0003012&gt;</t>
        </is>
      </c>
      <c r="C676" t="inlineStr">
        <is>
          <t>flocculonodular lobe</t>
        </is>
      </c>
      <c r="D676" t="inlineStr">
        <is>
          <t>&lt;http://purl.obolibrary.org/obo/DHBA_12852&gt;</t>
        </is>
      </c>
    </row>
    <row r="677">
      <c r="A677">
        <f>HYPERLINK("https://www.ebi.ac.uk/ols/ontologies/uberon/terms?iri=http://purl.obolibrary.org/obo/UBERON_0003012","flocculonodular lobe")</f>
        <v/>
      </c>
      <c r="B677" t="inlineStr">
        <is>
          <t>&lt;http://purl.obolibrary.org/obo/UBERON_0003012&gt;</t>
        </is>
      </c>
      <c r="C677" t="inlineStr">
        <is>
          <t>flocculonodular lobe</t>
        </is>
      </c>
      <c r="D677" t="inlineStr">
        <is>
          <t>&lt;http://purl.obolibrary.org/obo/HBA_12944&gt;</t>
        </is>
      </c>
    </row>
    <row r="678">
      <c r="A678">
        <f>HYPERLINK("https://www.ebi.ac.uk/ols/ontologies/uberon/terms?iri=http://purl.obolibrary.org/obo/UBERON_0001063","flocculus")</f>
        <v/>
      </c>
      <c r="B678" t="inlineStr">
        <is>
          <t>&lt;http://purl.obolibrary.org/obo/UBERON_0001063&gt;</t>
        </is>
      </c>
      <c r="C678" t="inlineStr">
        <is>
          <t>flocculus</t>
        </is>
      </c>
      <c r="D678" t="inlineStr">
        <is>
          <t>&lt;http://purl.obolibrary.org/obo/DMBA_16946&gt;</t>
        </is>
      </c>
    </row>
    <row r="679">
      <c r="A679">
        <f>HYPERLINK("https://www.ebi.ac.uk/ols/ontologies/uberon/terms?iri=http://purl.obolibrary.org/obo/UBERON_0001063","flocculus")</f>
        <v/>
      </c>
      <c r="B679" t="inlineStr">
        <is>
          <t>&lt;http://purl.obolibrary.org/obo/UBERON_0001063&gt;</t>
        </is>
      </c>
      <c r="C679" t="inlineStr">
        <is>
          <t>X</t>
        </is>
      </c>
      <c r="D679" t="inlineStr">
        <is>
          <t>&lt;http://purl.obolibrary.org/obo/HBA_12945&gt;</t>
        </is>
      </c>
    </row>
    <row r="680">
      <c r="A680">
        <f>HYPERLINK("https://www.ebi.ac.uk/ols/ontologies/uberon/terms?iri=http://purl.obolibrary.org/obo/UBERON_0001063","flocculus")</f>
        <v/>
      </c>
      <c r="B680" t="inlineStr">
        <is>
          <t>&lt;http://purl.obolibrary.org/obo/UBERON_0001063&gt;</t>
        </is>
      </c>
      <c r="C680" t="inlineStr">
        <is>
          <t>Flocculus</t>
        </is>
      </c>
      <c r="D680" t="inlineStr">
        <is>
          <t>&lt;http://purl.obolibrary.org/obo/MBA_1049&gt;</t>
        </is>
      </c>
    </row>
    <row r="681">
      <c r="A681">
        <f>HYPERLINK("https://www.ebi.ac.uk/ols/ontologies/uberon/terms?iri=http://purl.obolibrary.org/obo/UBERON_0003307","floor plate of midbrain")</f>
        <v/>
      </c>
      <c r="B681" t="inlineStr">
        <is>
          <t>&lt;http://purl.obolibrary.org/obo/UBERON_0003307&gt;</t>
        </is>
      </c>
      <c r="C681" t="inlineStr">
        <is>
          <t>floor plate of midbrain</t>
        </is>
      </c>
      <c r="D681" t="inlineStr">
        <is>
          <t>&lt;http://purl.obolibrary.org/obo/DHBA_12325&gt;</t>
        </is>
      </c>
    </row>
    <row r="682">
      <c r="A682">
        <f>HYPERLINK("https://www.ebi.ac.uk/ols/ontologies/uberon/terms?iri=http://purl.obolibrary.org/obo/UBERON_0034676","forceps major of corpus callosum")</f>
        <v/>
      </c>
      <c r="B682" t="inlineStr">
        <is>
          <t>&lt;http://purl.obolibrary.org/obo/UBERON_0034676&gt;</t>
        </is>
      </c>
      <c r="C682" t="inlineStr">
        <is>
          <t>forceps major (occipitalis)</t>
        </is>
      </c>
      <c r="D682" t="inlineStr">
        <is>
          <t>&lt;http://purl.obolibrary.org/obo/DHBA_12025&gt;</t>
        </is>
      </c>
    </row>
    <row r="683">
      <c r="A683">
        <f>HYPERLINK("https://www.ebi.ac.uk/ols/ontologies/uberon/terms?iri=http://purl.obolibrary.org/obo/UBERON_0034678","forceps minor of corpus callosum")</f>
        <v/>
      </c>
      <c r="B683" t="inlineStr">
        <is>
          <t>&lt;http://purl.obolibrary.org/obo/UBERON_0034678&gt;</t>
        </is>
      </c>
      <c r="C683" t="inlineStr">
        <is>
          <t>forceps minor (frontalis)</t>
        </is>
      </c>
      <c r="D683" t="inlineStr">
        <is>
          <t>&lt;http://purl.obolibrary.org/obo/DHBA_12024&gt;</t>
        </is>
      </c>
    </row>
    <row r="684">
      <c r="A684">
        <f>HYPERLINK("https://www.ebi.ac.uk/ols/ontologies/uberon/terms?iri=http://purl.obolibrary.org/obo/UBERON_0001890","forebrain")</f>
        <v/>
      </c>
      <c r="B684" t="inlineStr">
        <is>
          <t>&lt;http://purl.obolibrary.org/obo/UBERON_0001890&gt;</t>
        </is>
      </c>
      <c r="C684" t="inlineStr">
        <is>
          <t>forebrain (prosencephalon)</t>
        </is>
      </c>
      <c r="D684" t="inlineStr">
        <is>
          <t>&lt;http://purl.obolibrary.org/obo/DHBA_10156&gt;</t>
        </is>
      </c>
    </row>
    <row r="685">
      <c r="A685">
        <f>HYPERLINK("https://www.ebi.ac.uk/ols/ontologies/uberon/terms?iri=http://purl.obolibrary.org/obo/UBERON_0001890","forebrain")</f>
        <v/>
      </c>
      <c r="B685" t="inlineStr">
        <is>
          <t>&lt;http://purl.obolibrary.org/obo/UBERON_0001890&gt;</t>
        </is>
      </c>
      <c r="C685" t="inlineStr">
        <is>
          <t>forebrain</t>
        </is>
      </c>
      <c r="D685" t="inlineStr">
        <is>
          <t>&lt;http://purl.obolibrary.org/obo/DMBA_15566&gt;</t>
        </is>
      </c>
    </row>
    <row r="686">
      <c r="A686">
        <f>HYPERLINK("https://www.ebi.ac.uk/ols/ontologies/uberon/terms?iri=http://purl.obolibrary.org/obo/UBERON_0022247","forebrain ipsilateral fiber tracts")</f>
        <v/>
      </c>
      <c r="B686" t="inlineStr">
        <is>
          <t>&lt;http://purl.obolibrary.org/obo/UBERON_0022247&gt;</t>
        </is>
      </c>
      <c r="C686" t="inlineStr">
        <is>
          <t>forebrain ipsilateral fiber tracts</t>
        </is>
      </c>
      <c r="D686" t="inlineStr">
        <is>
          <t>&lt;http://purl.obolibrary.org/obo/DHBA_10568&gt;</t>
        </is>
      </c>
    </row>
    <row r="687">
      <c r="A687">
        <f>HYPERLINK("https://www.ebi.ac.uk/ols/ontologies/uberon/terms?iri=http://purl.obolibrary.org/obo/UBERON_0000052","fornix of brain")</f>
        <v/>
      </c>
      <c r="B687" t="inlineStr">
        <is>
          <t>&lt;http://purl.obolibrary.org/obo/UBERON_0000052&gt;</t>
        </is>
      </c>
      <c r="C687" t="inlineStr">
        <is>
          <t>fornix</t>
        </is>
      </c>
      <c r="D687" t="inlineStr">
        <is>
          <t>&lt;http://purl.obolibrary.org/obo/DHBA_10576&gt;</t>
        </is>
      </c>
    </row>
    <row r="688">
      <c r="A688">
        <f>HYPERLINK("https://www.ebi.ac.uk/ols/ontologies/uberon/terms?iri=http://purl.obolibrary.org/obo/UBERON_0000052","fornix of brain")</f>
        <v/>
      </c>
      <c r="B688" t="inlineStr">
        <is>
          <t>&lt;http://purl.obolibrary.org/obo/UBERON_0000052&gt;</t>
        </is>
      </c>
      <c r="C688" t="inlineStr">
        <is>
          <t>fornix tract</t>
        </is>
      </c>
      <c r="D688" t="inlineStr">
        <is>
          <t>&lt;http://purl.obolibrary.org/obo/DMBA_17767&gt;</t>
        </is>
      </c>
    </row>
    <row r="689">
      <c r="A689">
        <f>HYPERLINK("https://www.ebi.ac.uk/ols/ontologies/uberon/terms?iri=http://purl.obolibrary.org/obo/UBERON_0000052","fornix of brain")</f>
        <v/>
      </c>
      <c r="B689" t="inlineStr">
        <is>
          <t>&lt;http://purl.obolibrary.org/obo/UBERON_0000052&gt;</t>
        </is>
      </c>
      <c r="C689" t="inlineStr">
        <is>
          <t>fornix</t>
        </is>
      </c>
      <c r="D689" t="inlineStr">
        <is>
          <t>&lt;http://purl.obolibrary.org/obo/HBA_9249&gt;</t>
        </is>
      </c>
    </row>
    <row r="690">
      <c r="A690">
        <f>HYPERLINK("https://www.ebi.ac.uk/ols/ontologies/uberon/terms?iri=http://purl.obolibrary.org/obo/UBERON_0002422","fourth ventricle")</f>
        <v/>
      </c>
      <c r="B690" t="inlineStr">
        <is>
          <t>&lt;http://purl.obolibrary.org/obo/UBERON_0002422&gt;</t>
        </is>
      </c>
      <c r="C690" t="inlineStr">
        <is>
          <t>ventricles of hindbrain</t>
        </is>
      </c>
      <c r="D690" t="inlineStr">
        <is>
          <t>&lt;http://purl.obolibrary.org/obo/DHBA_10669&gt;</t>
        </is>
      </c>
    </row>
    <row r="691">
      <c r="A691">
        <f>HYPERLINK("https://www.ebi.ac.uk/ols/ontologies/uberon/terms?iri=http://purl.obolibrary.org/obo/UBERON_0002422","fourth ventricle")</f>
        <v/>
      </c>
      <c r="B691" t="inlineStr">
        <is>
          <t>&lt;http://purl.obolibrary.org/obo/UBERON_0002422&gt;</t>
        </is>
      </c>
      <c r="C691" t="inlineStr">
        <is>
          <t>fourth ventricle</t>
        </is>
      </c>
      <c r="D691" t="inlineStr">
        <is>
          <t>&lt;http://purl.obolibrary.org/obo/DHBA_12805&gt;</t>
        </is>
      </c>
    </row>
    <row r="692">
      <c r="A692">
        <f>HYPERLINK("https://www.ebi.ac.uk/ols/ontologies/uberon/terms?iri=http://purl.obolibrary.org/obo/UBERON_0002422","fourth ventricle")</f>
        <v/>
      </c>
      <c r="B692" t="inlineStr">
        <is>
          <t>&lt;http://purl.obolibrary.org/obo/UBERON_0002422&gt;</t>
        </is>
      </c>
      <c r="C692" t="inlineStr">
        <is>
          <t>ventricles, hindbrain</t>
        </is>
      </c>
      <c r="D692" t="inlineStr">
        <is>
          <t>&lt;http://purl.obolibrary.org/obo/DMBA_126651782&gt;</t>
        </is>
      </c>
    </row>
    <row r="693">
      <c r="A693">
        <f>HYPERLINK("https://www.ebi.ac.uk/ols/ontologies/uberon/terms?iri=http://purl.obolibrary.org/obo/UBERON_0002422","fourth ventricle")</f>
        <v/>
      </c>
      <c r="B693" t="inlineStr">
        <is>
          <t>&lt;http://purl.obolibrary.org/obo/UBERON_0002422&gt;</t>
        </is>
      </c>
      <c r="C693" t="inlineStr">
        <is>
          <t>fourth ventricle</t>
        </is>
      </c>
      <c r="D693" t="inlineStr">
        <is>
          <t>&lt;http://purl.obolibrary.org/obo/HBA_9421&gt;</t>
        </is>
      </c>
    </row>
    <row r="694">
      <c r="A694">
        <f>HYPERLINK("https://www.ebi.ac.uk/ols/ontologies/uberon/terms?iri=http://purl.obolibrary.org/obo/UBERON_0002422","fourth ventricle")</f>
        <v/>
      </c>
      <c r="B694" t="inlineStr">
        <is>
          <t>&lt;http://purl.obolibrary.org/obo/UBERON_0002422&gt;</t>
        </is>
      </c>
      <c r="C694" t="inlineStr">
        <is>
          <t>fourth ventricle</t>
        </is>
      </c>
      <c r="D694" t="inlineStr">
        <is>
          <t>&lt;http://purl.obolibrary.org/obo/MBA_145&gt;</t>
        </is>
      </c>
    </row>
    <row r="695">
      <c r="A695">
        <f>HYPERLINK("https://www.ebi.ac.uk/ols/ontologies/uberon/terms?iri=http://purl.obolibrary.org/obo/UBERON_0001870","frontal cortex")</f>
        <v/>
      </c>
      <c r="B695" t="inlineStr">
        <is>
          <t>&lt;http://purl.obolibrary.org/obo/UBERON_0001870&gt;</t>
        </is>
      </c>
      <c r="C695" t="inlineStr">
        <is>
          <t>frontal neocortex</t>
        </is>
      </c>
      <c r="D695" t="inlineStr">
        <is>
          <t>&lt;http://purl.obolibrary.org/obo/DHBA_10161&gt;</t>
        </is>
      </c>
    </row>
    <row r="696">
      <c r="A696">
        <f>HYPERLINK("https://www.ebi.ac.uk/ols/ontologies/uberon/terms?iri=http://purl.obolibrary.org/obo/UBERON_0001870","frontal cortex")</f>
        <v/>
      </c>
      <c r="B696" t="inlineStr">
        <is>
          <t>&lt;http://purl.obolibrary.org/obo/UBERON_0001870&gt;</t>
        </is>
      </c>
      <c r="C696" t="inlineStr">
        <is>
          <t>frontal cortex</t>
        </is>
      </c>
      <c r="D696" t="inlineStr">
        <is>
          <t>&lt;http://purl.obolibrary.org/obo/DMBA_16002&gt;</t>
        </is>
      </c>
    </row>
    <row r="697">
      <c r="A697">
        <f>HYPERLINK("https://www.ebi.ac.uk/ols/ontologies/uberon/terms?iri=http://purl.obolibrary.org/obo/UBERON_0016525","frontal lobe")</f>
        <v/>
      </c>
      <c r="B697" t="inlineStr">
        <is>
          <t>&lt;http://purl.obolibrary.org/obo/UBERON_0016525&gt;</t>
        </is>
      </c>
      <c r="C697" t="inlineStr">
        <is>
          <t>frontal lobe</t>
        </is>
      </c>
      <c r="D697" t="inlineStr">
        <is>
          <t>&lt;http://purl.obolibrary.org/obo/DHBA_12113&gt;</t>
        </is>
      </c>
    </row>
    <row r="698">
      <c r="A698">
        <f>HYPERLINK("https://www.ebi.ac.uk/ols/ontologies/uberon/terms?iri=http://purl.obolibrary.org/obo/UBERON_0016525","frontal lobe")</f>
        <v/>
      </c>
      <c r="B698" t="inlineStr">
        <is>
          <t>&lt;http://purl.obolibrary.org/obo/UBERON_0016525&gt;</t>
        </is>
      </c>
      <c r="C698" t="inlineStr">
        <is>
          <t>frontal lobe</t>
        </is>
      </c>
      <c r="D698" t="inlineStr">
        <is>
          <t>&lt;http://purl.obolibrary.org/obo/HBA_4009&gt;</t>
        </is>
      </c>
    </row>
    <row r="699">
      <c r="A699">
        <f>HYPERLINK("https://www.ebi.ac.uk/ols/ontologies/uberon/terms?iri=http://purl.obolibrary.org/obo/UBERON_0002947","frontal operculum")</f>
        <v/>
      </c>
      <c r="B699" t="inlineStr">
        <is>
          <t>&lt;http://purl.obolibrary.org/obo/UBERON_0002947&gt;</t>
        </is>
      </c>
      <c r="C699" t="inlineStr">
        <is>
          <t>frontal operculum</t>
        </is>
      </c>
      <c r="D699" t="inlineStr">
        <is>
          <t>&lt;http://purl.obolibrary.org/obo/DHBA_12127&gt;</t>
        </is>
      </c>
    </row>
    <row r="700">
      <c r="A700">
        <f>HYPERLINK("https://www.ebi.ac.uk/ols/ontologies/uberon/terms?iri=http://purl.obolibrary.org/obo/UBERON_0002947","frontal operculum")</f>
        <v/>
      </c>
      <c r="B700" t="inlineStr">
        <is>
          <t>&lt;http://purl.obolibrary.org/obo/UBERON_0002947&gt;</t>
        </is>
      </c>
      <c r="C700" t="inlineStr">
        <is>
          <t>frontal operculum</t>
        </is>
      </c>
      <c r="D700" t="inlineStr">
        <is>
          <t>&lt;http://purl.obolibrary.org/obo/HBA_4078&gt;</t>
        </is>
      </c>
    </row>
    <row r="701">
      <c r="A701">
        <f>HYPERLINK("https://www.ebi.ac.uk/ols/ontologies/uberon/terms?iri=http://purl.obolibrary.org/obo/UBERON_0002795","frontal pole")</f>
        <v/>
      </c>
      <c r="B701" t="inlineStr">
        <is>
          <t>&lt;http://purl.obolibrary.org/obo/UBERON_0002795&gt;</t>
        </is>
      </c>
      <c r="C701" t="inlineStr">
        <is>
          <t>frontal pole</t>
        </is>
      </c>
      <c r="D701" t="inlineStr">
        <is>
          <t>&lt;http://purl.obolibrary.org/obo/DHBA_146034888&gt;</t>
        </is>
      </c>
    </row>
    <row r="702">
      <c r="A702">
        <f>HYPERLINK("https://www.ebi.ac.uk/ols/ontologies/uberon/terms?iri=http://purl.obolibrary.org/obo/UBERON_0002795","frontal pole")</f>
        <v/>
      </c>
      <c r="B702" t="inlineStr">
        <is>
          <t>&lt;http://purl.obolibrary.org/obo/UBERON_0002795&gt;</t>
        </is>
      </c>
      <c r="C702" t="inlineStr">
        <is>
          <t>frontal pole</t>
        </is>
      </c>
      <c r="D702" t="inlineStr">
        <is>
          <t>&lt;http://purl.obolibrary.org/obo/HBA_4888&gt;</t>
        </is>
      </c>
    </row>
    <row r="703">
      <c r="A703">
        <f>HYPERLINK("https://www.ebi.ac.uk/ols/ontologies/uberon/terms?iri=http://purl.obolibrary.org/obo/UBERON_0002795","frontal pole")</f>
        <v/>
      </c>
      <c r="B703" t="inlineStr">
        <is>
          <t>&lt;http://purl.obolibrary.org/obo/UBERON_0002795&gt;</t>
        </is>
      </c>
      <c r="C703" t="inlineStr">
        <is>
          <t>Frontal pole, cerebral cortex</t>
        </is>
      </c>
      <c r="D703" t="inlineStr">
        <is>
          <t>&lt;http://purl.obolibrary.org/obo/MBA_184&gt;</t>
        </is>
      </c>
    </row>
    <row r="704">
      <c r="A704">
        <f>HYPERLINK("https://www.ebi.ac.uk/ols/ontologies/uberon/terms?iri=http://purl.obolibrary.org/obo/UBERON_0014639","frontal sulcus")</f>
        <v/>
      </c>
      <c r="B704" t="inlineStr">
        <is>
          <t>&lt;http://purl.obolibrary.org/obo/UBERON_0014639&gt;</t>
        </is>
      </c>
      <c r="C704" t="inlineStr">
        <is>
          <t>frontal lobe sulci</t>
        </is>
      </c>
      <c r="D704" t="inlineStr">
        <is>
          <t>&lt;http://purl.obolibrary.org/obo/HBA_9354&gt;</t>
        </is>
      </c>
    </row>
    <row r="705">
      <c r="A705">
        <f>HYPERLINK("https://www.ebi.ac.uk/ols/ontologies/uberon/terms?iri=http://purl.obolibrary.org/obo/UBERON_0002799","fronto-orbital sulcus")</f>
        <v/>
      </c>
      <c r="B705" t="inlineStr">
        <is>
          <t>&lt;http://purl.obolibrary.org/obo/UBERON_0002799&gt;</t>
        </is>
      </c>
      <c r="C705" t="inlineStr">
        <is>
          <t>fronto-orbital sulcus</t>
        </is>
      </c>
      <c r="D705" t="inlineStr">
        <is>
          <t>&lt;http://purl.obolibrary.org/obo/HBA_9362&gt;</t>
        </is>
      </c>
    </row>
    <row r="706">
      <c r="A706">
        <f>HYPERLINK("https://www.ebi.ac.uk/ols/ontologies/uberon/terms?iri=http://purl.obolibrary.org/obo/UBERON_0014544","frontomarginal sulcus")</f>
        <v/>
      </c>
      <c r="B706" t="inlineStr">
        <is>
          <t>&lt;http://purl.obolibrary.org/obo/UBERON_0014544&gt;</t>
        </is>
      </c>
      <c r="C706" t="inlineStr">
        <is>
          <t>frontomarginal sulcus</t>
        </is>
      </c>
      <c r="D706" t="inlineStr">
        <is>
          <t>&lt;http://purl.obolibrary.org/obo/DHBA_146034792&gt;</t>
        </is>
      </c>
    </row>
    <row r="707">
      <c r="A707">
        <f>HYPERLINK("https://www.ebi.ac.uk/ols/ontologies/uberon/terms?iri=http://purl.obolibrary.org/obo/UBERON_0014544","frontomarginal sulcus")</f>
        <v/>
      </c>
      <c r="B707" t="inlineStr">
        <is>
          <t>&lt;http://purl.obolibrary.org/obo/UBERON_0014544&gt;</t>
        </is>
      </c>
      <c r="C707" t="inlineStr">
        <is>
          <t>frontomarginal sulcus</t>
        </is>
      </c>
      <c r="D707" t="inlineStr">
        <is>
          <t>&lt;http://purl.obolibrary.org/obo/HBA_9363&gt;</t>
        </is>
      </c>
    </row>
    <row r="708">
      <c r="A708">
        <f>HYPERLINK("https://www.ebi.ac.uk/ols/ontologies/uberon/terms?iri=http://purl.obolibrary.org/obo/UBERON_0014605","fundus striati")</f>
        <v/>
      </c>
      <c r="B708" t="inlineStr">
        <is>
          <t>&lt;http://purl.obolibrary.org/obo/UBERON_0014605&gt;</t>
        </is>
      </c>
      <c r="C708" t="inlineStr">
        <is>
          <t>Fundus of striatum</t>
        </is>
      </c>
      <c r="D708" t="inlineStr">
        <is>
          <t>&lt;http://purl.obolibrary.org/obo/MBA_998&gt;</t>
        </is>
      </c>
    </row>
    <row r="709">
      <c r="A709">
        <f>HYPERLINK("https://www.ebi.ac.uk/ols/ontologies/uberon/terms?iri=http://purl.obolibrary.org/obo/UBERON_0002766","fusiform gyrus")</f>
        <v/>
      </c>
      <c r="B709" t="inlineStr">
        <is>
          <t>&lt;http://purl.obolibrary.org/obo/UBERON_0002766&gt;</t>
        </is>
      </c>
      <c r="C709" t="inlineStr">
        <is>
          <t>fusiform gyrus</t>
        </is>
      </c>
      <c r="D709" t="inlineStr">
        <is>
          <t>&lt;http://purl.obolibrary.org/obo/HBA_4156&gt;</t>
        </is>
      </c>
    </row>
    <row r="710">
      <c r="A710">
        <f>HYPERLINK("https://www.ebi.ac.uk/ols/ontologies/uberon/terms?iri=http://purl.obolibrary.org/obo/UBERON_0011175","fusiform nucleus of stria terminalis")</f>
        <v/>
      </c>
      <c r="B710" t="inlineStr">
        <is>
          <t>&lt;http://purl.obolibrary.org/obo/UBERON_0011175&gt;</t>
        </is>
      </c>
      <c r="C710" t="inlineStr">
        <is>
          <t>Bed nuclei of the stria terminalis, anterior division, fusiform nucleus</t>
        </is>
      </c>
      <c r="D710" t="inlineStr">
        <is>
          <t>&lt;http://purl.obolibrary.org/obo/MBA_513&gt;</t>
        </is>
      </c>
    </row>
    <row r="711">
      <c r="A711">
        <f>HYPERLINK("https://www.ebi.ac.uk/ols/ontologies/uberon/terms?iri=http://purl.obolibrary.org/obo/UBERON_0004023","ganglionic eminence")</f>
        <v/>
      </c>
      <c r="B711" t="inlineStr">
        <is>
          <t>&lt;http://purl.obolibrary.org/obo/UBERON_0004023&gt;</t>
        </is>
      </c>
      <c r="C711" t="inlineStr">
        <is>
          <t>Ganglionic eminence (VZ in basal nuclei)</t>
        </is>
      </c>
      <c r="D711" t="inlineStr">
        <is>
          <t>&lt;http://purl.obolibrary.org/obo/DHBA_10549&gt;</t>
        </is>
      </c>
    </row>
    <row r="712">
      <c r="A712">
        <f>HYPERLINK("https://www.ebi.ac.uk/ols/ontologies/uberon/terms?iri=http://purl.obolibrary.org/obo/UBERON_0004023","ganglionic eminence")</f>
        <v/>
      </c>
      <c r="B712" t="inlineStr">
        <is>
          <t>&lt;http://purl.obolibrary.org/obo/UBERON_0004023&gt;</t>
        </is>
      </c>
      <c r="C712" t="inlineStr">
        <is>
          <t>ganglionic eminence (VZ in basal nuclei)</t>
        </is>
      </c>
      <c r="D712" t="inlineStr">
        <is>
          <t>&lt;http://purl.obolibrary.org/obo/PBA_128012818&gt;</t>
        </is>
      </c>
    </row>
    <row r="713">
      <c r="A713">
        <f>HYPERLINK("https://www.ebi.ac.uk/ols/ontologies/uberon/terms?iri=http://purl.obolibrary.org/obo/UBERON_0009051","gelatinous nucleus of solitary tract")</f>
        <v/>
      </c>
      <c r="B713" t="inlineStr">
        <is>
          <t>&lt;http://purl.obolibrary.org/obo/UBERON_0009051&gt;</t>
        </is>
      </c>
      <c r="C713" t="inlineStr">
        <is>
          <t>Nucleus of the solitary tract, gelatinous part</t>
        </is>
      </c>
      <c r="D713" t="inlineStr">
        <is>
          <t>&lt;http://purl.obolibrary.org/obo/MBA_674&gt;</t>
        </is>
      </c>
    </row>
    <row r="714">
      <c r="A714">
        <f>HYPERLINK("https://www.ebi.ac.uk/ols/ontologies/uberon/terms?iri=http://purl.obolibrary.org/obo/UBERON_0015599","genu of corpus callosum")</f>
        <v/>
      </c>
      <c r="B714" t="inlineStr">
        <is>
          <t>&lt;http://purl.obolibrary.org/obo/UBERON_0015599&gt;</t>
        </is>
      </c>
      <c r="C714" t="inlineStr">
        <is>
          <t>genu of corpus callosum</t>
        </is>
      </c>
      <c r="D714" t="inlineStr">
        <is>
          <t>&lt;http://purl.obolibrary.org/obo/DHBA_10563&gt;</t>
        </is>
      </c>
    </row>
    <row r="715">
      <c r="A715">
        <f>HYPERLINK("https://www.ebi.ac.uk/ols/ontologies/uberon/terms?iri=http://purl.obolibrary.org/obo/UBERON_0015599","genu of corpus callosum")</f>
        <v/>
      </c>
      <c r="B715" t="inlineStr">
        <is>
          <t>&lt;http://purl.obolibrary.org/obo/UBERON_0015599&gt;</t>
        </is>
      </c>
      <c r="C715" t="inlineStr">
        <is>
          <t>genu of the corpus callosum</t>
        </is>
      </c>
      <c r="D715" t="inlineStr">
        <is>
          <t>&lt;http://purl.obolibrary.org/obo/HBA_9223&gt;</t>
        </is>
      </c>
    </row>
    <row r="716">
      <c r="A716">
        <f>HYPERLINK("https://www.ebi.ac.uk/ols/ontologies/uberon/terms?iri=http://purl.obolibrary.org/obo/UBERON_0015599","genu of corpus callosum")</f>
        <v/>
      </c>
      <c r="B716" t="inlineStr">
        <is>
          <t>&lt;http://purl.obolibrary.org/obo/UBERON_0015599&gt;</t>
        </is>
      </c>
      <c r="C716" t="inlineStr">
        <is>
          <t>genu of corpus callosum</t>
        </is>
      </c>
      <c r="D716" t="inlineStr">
        <is>
          <t>&lt;http://purl.obolibrary.org/obo/MBA_1108&gt;</t>
        </is>
      </c>
    </row>
    <row r="717">
      <c r="A717">
        <f>HYPERLINK("https://www.ebi.ac.uk/ols/ontologies/uberon/terms?iri=http://purl.obolibrary.org/obo/UBERON_0014915","genu of facial nerve")</f>
        <v/>
      </c>
      <c r="B717" t="inlineStr">
        <is>
          <t>&lt;http://purl.obolibrary.org/obo/UBERON_0014915&gt;</t>
        </is>
      </c>
      <c r="C717" t="inlineStr">
        <is>
          <t>genu of the facial nerve</t>
        </is>
      </c>
      <c r="D717" t="inlineStr">
        <is>
          <t>&lt;http://purl.obolibrary.org/obo/DHBA_12738&gt;</t>
        </is>
      </c>
    </row>
    <row r="718">
      <c r="A718">
        <f>HYPERLINK("https://www.ebi.ac.uk/ols/ontologies/uberon/terms?iri=http://purl.obolibrary.org/obo/UBERON_0014915","genu of facial nerve")</f>
        <v/>
      </c>
      <c r="B718" t="inlineStr">
        <is>
          <t>&lt;http://purl.obolibrary.org/obo/UBERON_0014915&gt;</t>
        </is>
      </c>
      <c r="C718" t="inlineStr">
        <is>
          <t>genu of the facial nerve</t>
        </is>
      </c>
      <c r="D718" t="inlineStr">
        <is>
          <t>&lt;http://purl.obolibrary.org/obo/MBA_1116&gt;</t>
        </is>
      </c>
    </row>
    <row r="719">
      <c r="A719">
        <f>HYPERLINK("https://www.ebi.ac.uk/ols/ontologies/uberon/terms?iri=http://purl.obolibrary.org/obo/UBERON_0002155","gigantocellular nucleus")</f>
        <v/>
      </c>
      <c r="B719" t="inlineStr">
        <is>
          <t>&lt;http://purl.obolibrary.org/obo/UBERON_0002155&gt;</t>
        </is>
      </c>
      <c r="C719" t="inlineStr">
        <is>
          <t>gigantocellular reticular nuclei</t>
        </is>
      </c>
      <c r="D719" t="inlineStr">
        <is>
          <t>&lt;http://purl.obolibrary.org/obo/DHBA_12625&gt;</t>
        </is>
      </c>
    </row>
    <row r="720">
      <c r="A720">
        <f>HYPERLINK("https://www.ebi.ac.uk/ols/ontologies/uberon/terms?iri=http://purl.obolibrary.org/obo/UBERON_0002155","gigantocellular nucleus")</f>
        <v/>
      </c>
      <c r="B720" t="inlineStr">
        <is>
          <t>&lt;http://purl.obolibrary.org/obo/UBERON_0002155&gt;</t>
        </is>
      </c>
      <c r="C720" t="inlineStr">
        <is>
          <t>gigantocellular group</t>
        </is>
      </c>
      <c r="D720" t="inlineStr">
        <is>
          <t>&lt;http://purl.obolibrary.org/obo/HBA_9597&gt;</t>
        </is>
      </c>
    </row>
    <row r="721">
      <c r="A721">
        <f>HYPERLINK("https://www.ebi.ac.uk/ols/ontologies/uberon/terms?iri=http://purl.obolibrary.org/obo/UBERON_0002155","gigantocellular nucleus")</f>
        <v/>
      </c>
      <c r="B721" t="inlineStr">
        <is>
          <t>&lt;http://purl.obolibrary.org/obo/UBERON_0002155&gt;</t>
        </is>
      </c>
      <c r="C721" t="inlineStr">
        <is>
          <t>gigantocellular nucleus, left</t>
        </is>
      </c>
      <c r="D721" t="inlineStr">
        <is>
          <t>&lt;http://purl.obolibrary.org/obo/HBA_9602&gt;</t>
        </is>
      </c>
    </row>
    <row r="722">
      <c r="A722">
        <f>HYPERLINK("https://www.ebi.ac.uk/ols/ontologies/uberon/terms?iri=http://purl.obolibrary.org/obo/UBERON_0002155","gigantocellular nucleus")</f>
        <v/>
      </c>
      <c r="B722" t="inlineStr">
        <is>
          <t>&lt;http://purl.obolibrary.org/obo/UBERON_0002155&gt;</t>
        </is>
      </c>
      <c r="C722" t="inlineStr">
        <is>
          <t>Gigantocellular reticular nucleus</t>
        </is>
      </c>
      <c r="D722" t="inlineStr">
        <is>
          <t>&lt;http://purl.obolibrary.org/obo/MBA_1048&gt;</t>
        </is>
      </c>
    </row>
    <row r="723">
      <c r="A723">
        <f>HYPERLINK("https://www.ebi.ac.uk/ols/ontologies/uberon/terms?iri=http://purl.obolibrary.org/obo/UBERON_0001875","globus pallidus")</f>
        <v/>
      </c>
      <c r="B723" t="inlineStr">
        <is>
          <t>&lt;http://purl.obolibrary.org/obo/UBERON_0001875&gt;</t>
        </is>
      </c>
      <c r="C723" t="inlineStr">
        <is>
          <t>globus pallidus</t>
        </is>
      </c>
      <c r="D723" t="inlineStr">
        <is>
          <t>&lt;http://purl.obolibrary.org/obo/DHBA_10342&gt;</t>
        </is>
      </c>
    </row>
    <row r="724">
      <c r="A724">
        <f>HYPERLINK("https://www.ebi.ac.uk/ols/ontologies/uberon/terms?iri=http://purl.obolibrary.org/obo/UBERON_0001875","globus pallidus")</f>
        <v/>
      </c>
      <c r="B724" t="inlineStr">
        <is>
          <t>&lt;http://purl.obolibrary.org/obo/UBERON_0001875&gt;</t>
        </is>
      </c>
      <c r="C724" t="inlineStr">
        <is>
          <t>globus pallidus</t>
        </is>
      </c>
      <c r="D724" t="inlineStr">
        <is>
          <t>&lt;http://purl.obolibrary.org/obo/HBA_4293&gt;</t>
        </is>
      </c>
    </row>
    <row r="725">
      <c r="A725">
        <f>HYPERLINK("https://www.ebi.ac.uk/ols/ontologies/uberon/terms?iri=http://purl.obolibrary.org/obo/UBERON_0001875","globus pallidus")</f>
        <v/>
      </c>
      <c r="B725" t="inlineStr">
        <is>
          <t>&lt;http://purl.obolibrary.org/obo/UBERON_0001875&gt;</t>
        </is>
      </c>
      <c r="C725" t="inlineStr">
        <is>
          <t>globus pallidus</t>
        </is>
      </c>
      <c r="D725" t="inlineStr">
        <is>
          <t>&lt;http://purl.obolibrary.org/obo/PBA_10097&gt;</t>
        </is>
      </c>
    </row>
    <row r="726">
      <c r="A726">
        <f>HYPERLINK("https://www.ebi.ac.uk/ols/ontologies/uberon/terms?iri=http://purl.obolibrary.org/obo/UBERON_0001649","glossopharyngeal nerve")</f>
        <v/>
      </c>
      <c r="B726" t="inlineStr">
        <is>
          <t>&lt;http://purl.obolibrary.org/obo/UBERON_0001649&gt;</t>
        </is>
      </c>
      <c r="C726" t="inlineStr">
        <is>
          <t>glossopharyngeal nerve</t>
        </is>
      </c>
      <c r="D726" t="inlineStr">
        <is>
          <t>&lt;http://purl.obolibrary.org/obo/HBA_9334&gt;</t>
        </is>
      </c>
    </row>
    <row r="727">
      <c r="A727">
        <f>HYPERLINK("https://www.ebi.ac.uk/ols/ontologies/uberon/terms?iri=http://purl.obolibrary.org/obo/UBERON_0001649","glossopharyngeal nerve")</f>
        <v/>
      </c>
      <c r="B727" t="inlineStr">
        <is>
          <t>&lt;http://purl.obolibrary.org/obo/UBERON_0001649&gt;</t>
        </is>
      </c>
      <c r="C727" t="inlineStr">
        <is>
          <t>glossopharyngeal nerve</t>
        </is>
      </c>
      <c r="D727" t="inlineStr">
        <is>
          <t>&lt;http://purl.obolibrary.org/obo/MBA_808&gt;</t>
        </is>
      </c>
    </row>
    <row r="728">
      <c r="A728">
        <f>HYPERLINK("https://www.ebi.ac.uk/ols/ontologies/uberon/terms?iri=http://purl.obolibrary.org/obo/UBERON_0019310","glossopharyngeal nerve root")</f>
        <v/>
      </c>
      <c r="B728" t="inlineStr">
        <is>
          <t>&lt;http://purl.obolibrary.org/obo/UBERON_0019310&gt;</t>
        </is>
      </c>
      <c r="C728" t="inlineStr">
        <is>
          <t>root of glossopharyngeal nerve</t>
        </is>
      </c>
      <c r="D728" t="inlineStr">
        <is>
          <t>&lt;http://purl.obolibrary.org/obo/DHBA_12887&gt;</t>
        </is>
      </c>
    </row>
    <row r="729">
      <c r="A729">
        <f>HYPERLINK("https://www.ebi.ac.uk/ols/ontologies/uberon/terms?iri=http://purl.obolibrary.org/obo/UBERON_0019310","glossopharyngeal nerve root")</f>
        <v/>
      </c>
      <c r="B729" t="inlineStr">
        <is>
          <t>&lt;http://purl.obolibrary.org/obo/UBERON_0019310&gt;</t>
        </is>
      </c>
      <c r="C729" t="inlineStr">
        <is>
          <t>glossopharyngeal nerve root</t>
        </is>
      </c>
      <c r="D729" t="inlineStr">
        <is>
          <t>&lt;http://purl.obolibrary.org/obo/DMBA_17747&gt;</t>
        </is>
      </c>
    </row>
    <row r="730">
      <c r="A730">
        <f>HYPERLINK("https://www.ebi.ac.uk/ols/ontologies/uberon/terms?iri=http://purl.obolibrary.org/obo/UBERON_0005821","gracile fasciculus")</f>
        <v/>
      </c>
      <c r="B730" t="inlineStr">
        <is>
          <t>&lt;http://purl.obolibrary.org/obo/UBERON_0005821&gt;</t>
        </is>
      </c>
      <c r="C730" t="inlineStr">
        <is>
          <t>gracile fasciculus</t>
        </is>
      </c>
      <c r="D730" t="inlineStr">
        <is>
          <t>&lt;http://purl.obolibrary.org/obo/DHBA_12739&gt;</t>
        </is>
      </c>
    </row>
    <row r="731">
      <c r="A731">
        <f>HYPERLINK("https://www.ebi.ac.uk/ols/ontologies/uberon/terms?iri=http://purl.obolibrary.org/obo/UBERON_0005821","gracile fasciculus")</f>
        <v/>
      </c>
      <c r="B731" t="inlineStr">
        <is>
          <t>&lt;http://purl.obolibrary.org/obo/UBERON_0005821&gt;</t>
        </is>
      </c>
      <c r="C731" t="inlineStr">
        <is>
          <t>gracile fasciculus</t>
        </is>
      </c>
      <c r="D731" t="inlineStr">
        <is>
          <t>&lt;http://purl.obolibrary.org/obo/HBA_265505586&gt;</t>
        </is>
      </c>
    </row>
    <row r="732">
      <c r="A732">
        <f>HYPERLINK("https://www.ebi.ac.uk/ols/ontologies/uberon/terms?iri=http://purl.obolibrary.org/obo/UBERON_0005821","gracile fasciculus")</f>
        <v/>
      </c>
      <c r="B732" t="inlineStr">
        <is>
          <t>&lt;http://purl.obolibrary.org/obo/UBERON_0005821&gt;</t>
        </is>
      </c>
      <c r="C732" t="inlineStr">
        <is>
          <t>gracile fascicle</t>
        </is>
      </c>
      <c r="D732" t="inlineStr">
        <is>
          <t>&lt;http://purl.obolibrary.org/obo/MBA_388&gt;</t>
        </is>
      </c>
    </row>
    <row r="733">
      <c r="A733">
        <f>HYPERLINK("https://www.ebi.ac.uk/ols/ontologies/uberon/terms?iri=http://purl.obolibrary.org/obo/UBERON_0002161","gracile nucleus")</f>
        <v/>
      </c>
      <c r="B733" t="inlineStr">
        <is>
          <t>&lt;http://purl.obolibrary.org/obo/UBERON_0002161&gt;</t>
        </is>
      </c>
      <c r="C733" t="inlineStr">
        <is>
          <t>gracile nucleus</t>
        </is>
      </c>
      <c r="D733" t="inlineStr">
        <is>
          <t>&lt;http://purl.obolibrary.org/obo/DHBA_12592&gt;</t>
        </is>
      </c>
    </row>
    <row r="734">
      <c r="A734">
        <f>HYPERLINK("https://www.ebi.ac.uk/ols/ontologies/uberon/terms?iri=http://purl.obolibrary.org/obo/UBERON_0002161","gracile nucleus")</f>
        <v/>
      </c>
      <c r="B734" t="inlineStr">
        <is>
          <t>&lt;http://purl.obolibrary.org/obo/UBERON_0002161&gt;</t>
        </is>
      </c>
      <c r="C734" t="inlineStr">
        <is>
          <t>gracile nucleus</t>
        </is>
      </c>
      <c r="D734" t="inlineStr">
        <is>
          <t>&lt;http://purl.obolibrary.org/obo/HBA_9554&gt;</t>
        </is>
      </c>
    </row>
    <row r="735">
      <c r="A735">
        <f>HYPERLINK("https://www.ebi.ac.uk/ols/ontologies/uberon/terms?iri=http://purl.obolibrary.org/obo/UBERON_0002161","gracile nucleus")</f>
        <v/>
      </c>
      <c r="B735" t="inlineStr">
        <is>
          <t>&lt;http://purl.obolibrary.org/obo/UBERON_0002161&gt;</t>
        </is>
      </c>
      <c r="C735" t="inlineStr">
        <is>
          <t>Gracile nucleus</t>
        </is>
      </c>
      <c r="D735" t="inlineStr">
        <is>
          <t>&lt;http://purl.obolibrary.org/obo/MBA_1039&gt;</t>
        </is>
      </c>
    </row>
    <row r="736">
      <c r="A736">
        <f>HYPERLINK("https://www.ebi.ac.uk/ols/ontologies/uberon/terms?iri=http://purl.obolibrary.org/obo/UBERON_0034892","granular insular cortex")</f>
        <v/>
      </c>
      <c r="B736" t="inlineStr">
        <is>
          <t>&lt;http://purl.obolibrary.org/obo/UBERON_0034892&gt;</t>
        </is>
      </c>
      <c r="C736" t="inlineStr">
        <is>
          <t>granular insular cortex</t>
        </is>
      </c>
      <c r="D736" t="inlineStr">
        <is>
          <t>&lt;http://purl.obolibrary.org/obo/DHBA_10290&gt;</t>
        </is>
      </c>
    </row>
    <row r="737">
      <c r="A737">
        <f>HYPERLINK("https://www.ebi.ac.uk/ols/ontologies/uberon/terms?iri=http://purl.obolibrary.org/obo/UBERON_0002956","granular layer of cerebellar cortex")</f>
        <v/>
      </c>
      <c r="B737" t="inlineStr">
        <is>
          <t>&lt;http://purl.obolibrary.org/obo/UBERON_0002956&gt;</t>
        </is>
      </c>
      <c r="C737" t="inlineStr">
        <is>
          <t>Cerebellar cortex, granular layer</t>
        </is>
      </c>
      <c r="D737" t="inlineStr">
        <is>
          <t>&lt;http://purl.obolibrary.org/obo/MBA_1143&gt;</t>
        </is>
      </c>
    </row>
    <row r="738">
      <c r="A738">
        <f>HYPERLINK("https://www.ebi.ac.uk/ols/ontologies/uberon/terms?iri=http://purl.obolibrary.org/obo/UBERON_0002020","gray matter")</f>
        <v/>
      </c>
      <c r="B738" t="inlineStr">
        <is>
          <t>&lt;http://purl.obolibrary.org/obo/UBERON_0002020&gt;</t>
        </is>
      </c>
      <c r="C738" t="inlineStr">
        <is>
          <t>gray matter</t>
        </is>
      </c>
      <c r="D738" t="inlineStr">
        <is>
          <t>&lt;http://purl.obolibrary.org/obo/HBA_4006&gt;</t>
        </is>
      </c>
    </row>
    <row r="739">
      <c r="A739">
        <f>HYPERLINK("https://www.ebi.ac.uk/ols/ontologies/uberon/terms?iri=http://purl.obolibrary.org/obo/UBERON_0019264","gray matter of forebrain")</f>
        <v/>
      </c>
      <c r="B739" t="inlineStr">
        <is>
          <t>&lt;http://purl.obolibrary.org/obo/UBERON_0019264&gt;</t>
        </is>
      </c>
      <c r="C739" t="inlineStr">
        <is>
          <t>gray matter of forebrain</t>
        </is>
      </c>
      <c r="D739" t="inlineStr">
        <is>
          <t>&lt;http://purl.obolibrary.org/obo/DHBA_10157&gt;</t>
        </is>
      </c>
    </row>
    <row r="740">
      <c r="A740">
        <f>HYPERLINK("https://www.ebi.ac.uk/ols/ontologies/uberon/terms?iri=http://purl.obolibrary.org/obo/UBERON_0019263","gray matter of hindbrain")</f>
        <v/>
      </c>
      <c r="B740" t="inlineStr">
        <is>
          <t>&lt;http://purl.obolibrary.org/obo/UBERON_0019263&gt;</t>
        </is>
      </c>
      <c r="C740" t="inlineStr">
        <is>
          <t>gray matter of the hindbrain</t>
        </is>
      </c>
      <c r="D740" t="inlineStr">
        <is>
          <t>&lt;http://purl.obolibrary.org/obo/DHBA_10654&gt;</t>
        </is>
      </c>
    </row>
    <row r="741">
      <c r="A741">
        <f>HYPERLINK("https://www.ebi.ac.uk/ols/ontologies/uberon/terms?iri=http://purl.obolibrary.org/obo/UBERON_0019267","gray matter of midbrain")</f>
        <v/>
      </c>
      <c r="B741" t="inlineStr">
        <is>
          <t>&lt;http://purl.obolibrary.org/obo/UBERON_0019267&gt;</t>
        </is>
      </c>
      <c r="C741" t="inlineStr">
        <is>
          <t>gray matter of midbrain</t>
        </is>
      </c>
      <c r="D741" t="inlineStr">
        <is>
          <t>&lt;http://purl.obolibrary.org/obo/DHBA_10649&gt;</t>
        </is>
      </c>
    </row>
    <row r="742">
      <c r="A742">
        <f>HYPERLINK("https://www.ebi.ac.uk/ols/ontologies/uberon/terms?iri=http://purl.obolibrary.org/obo/UBERON_0002315","gray matter of spinal cord")</f>
        <v/>
      </c>
      <c r="B742" t="inlineStr">
        <is>
          <t>&lt;http://purl.obolibrary.org/obo/UBERON_0002315&gt;</t>
        </is>
      </c>
      <c r="C742" t="inlineStr">
        <is>
          <t>gray matter of spinal cord</t>
        </is>
      </c>
      <c r="D742" t="inlineStr">
        <is>
          <t>&lt;http://purl.obolibrary.org/obo/DHBA_146035048&gt;</t>
        </is>
      </c>
    </row>
    <row r="743">
      <c r="A743">
        <f>HYPERLINK("https://www.ebi.ac.uk/ols/ontologies/uberon/terms?iri=http://purl.obolibrary.org/obo/UBERON_0004671","gyrus rectus")</f>
        <v/>
      </c>
      <c r="B743" t="inlineStr">
        <is>
          <t>&lt;http://purl.obolibrary.org/obo/UBERON_0004671&gt;</t>
        </is>
      </c>
      <c r="C743" t="inlineStr">
        <is>
          <t>gyrus rectus</t>
        </is>
      </c>
      <c r="D743" t="inlineStr">
        <is>
          <t>&lt;http://purl.obolibrary.org/obo/HBA_4047&gt;</t>
        </is>
      </c>
    </row>
    <row r="744">
      <c r="A744">
        <f>HYPERLINK("https://www.ebi.ac.uk/ols/ontologies/uberon/terms?iri=http://purl.obolibrary.org/obo/UBERON_0001904","habenula")</f>
        <v/>
      </c>
      <c r="B744" t="inlineStr">
        <is>
          <t>&lt;http://purl.obolibrary.org/obo/UBERON_0001904&gt;</t>
        </is>
      </c>
      <c r="C744" t="inlineStr">
        <is>
          <t>habenular nuclei, left</t>
        </is>
      </c>
      <c r="D744" t="inlineStr">
        <is>
          <t>&lt;http://purl.obolibrary.org/obo/HBA_4522&gt;</t>
        </is>
      </c>
    </row>
    <row r="745">
      <c r="A745">
        <f>HYPERLINK("https://www.ebi.ac.uk/ols/ontologies/uberon/terms?iri=http://purl.obolibrary.org/obo/UBERON_0001909","habenular commissure")</f>
        <v/>
      </c>
      <c r="B745" t="inlineStr">
        <is>
          <t>&lt;http://purl.obolibrary.org/obo/UBERON_0001909&gt;</t>
        </is>
      </c>
      <c r="C745" t="inlineStr">
        <is>
          <t>habenular commissure</t>
        </is>
      </c>
      <c r="D745" t="inlineStr">
        <is>
          <t>&lt;http://purl.obolibrary.org/obo/DHBA_10566&gt;</t>
        </is>
      </c>
    </row>
    <row r="746">
      <c r="A746">
        <f>HYPERLINK("https://www.ebi.ac.uk/ols/ontologies/uberon/terms?iri=http://purl.obolibrary.org/obo/UBERON_0001909","habenular commissure")</f>
        <v/>
      </c>
      <c r="B746" t="inlineStr">
        <is>
          <t>&lt;http://purl.obolibrary.org/obo/UBERON_0001909&gt;</t>
        </is>
      </c>
      <c r="C746" t="inlineStr">
        <is>
          <t>habenular commissure</t>
        </is>
      </c>
      <c r="D746" t="inlineStr">
        <is>
          <t>&lt;http://purl.obolibrary.org/obo/DMBA_17768&gt;</t>
        </is>
      </c>
    </row>
    <row r="747">
      <c r="A747">
        <f>HYPERLINK("https://www.ebi.ac.uk/ols/ontologies/uberon/terms?iri=http://purl.obolibrary.org/obo/UBERON_0001909","habenular commissure")</f>
        <v/>
      </c>
      <c r="B747" t="inlineStr">
        <is>
          <t>&lt;http://purl.obolibrary.org/obo/UBERON_0001909&gt;</t>
        </is>
      </c>
      <c r="C747" t="inlineStr">
        <is>
          <t>habenular commissure</t>
        </is>
      </c>
      <c r="D747" t="inlineStr">
        <is>
          <t>&lt;http://purl.obolibrary.org/obo/HBA_9227&gt;</t>
        </is>
      </c>
    </row>
    <row r="748">
      <c r="A748">
        <f>HYPERLINK("https://www.ebi.ac.uk/ols/ontologies/uberon/terms?iri=http://purl.obolibrary.org/obo/UBERON_0001909","habenular commissure")</f>
        <v/>
      </c>
      <c r="B748" t="inlineStr">
        <is>
          <t>&lt;http://purl.obolibrary.org/obo/UBERON_0001909&gt;</t>
        </is>
      </c>
      <c r="C748" t="inlineStr">
        <is>
          <t>habenular commissure</t>
        </is>
      </c>
      <c r="D748" t="inlineStr">
        <is>
          <t>&lt;http://purl.obolibrary.org/obo/MBA_611&gt;</t>
        </is>
      </c>
    </row>
    <row r="749">
      <c r="A749">
        <f>HYPERLINK("https://www.ebi.ac.uk/ols/ontologies/uberon/terms?iri=http://purl.obolibrary.org/obo/UBERON_0008993","habenular nucleus")</f>
        <v/>
      </c>
      <c r="B749" t="inlineStr">
        <is>
          <t>&lt;http://purl.obolibrary.org/obo/UBERON_0008993&gt;</t>
        </is>
      </c>
      <c r="C749" t="inlineStr">
        <is>
          <t>habenular nuclei</t>
        </is>
      </c>
      <c r="D749" t="inlineStr">
        <is>
          <t>&lt;http://purl.obolibrary.org/obo/DHBA_10452&gt;</t>
        </is>
      </c>
    </row>
    <row r="750">
      <c r="A750">
        <f>HYPERLINK("https://www.ebi.ac.uk/ols/ontologies/uberon/terms?iri=http://purl.obolibrary.org/obo/UBERON_0008993","habenular nucleus")</f>
        <v/>
      </c>
      <c r="B750" t="inlineStr">
        <is>
          <t>&lt;http://purl.obolibrary.org/obo/UBERON_0008993&gt;</t>
        </is>
      </c>
      <c r="C750" t="inlineStr">
        <is>
          <t>habenular nuclei</t>
        </is>
      </c>
      <c r="D750" t="inlineStr">
        <is>
          <t>&lt;http://purl.obolibrary.org/obo/HBA_4521&gt;</t>
        </is>
      </c>
    </row>
    <row r="751">
      <c r="A751">
        <f>HYPERLINK("https://www.ebi.ac.uk/ols/ontologies/uberon/terms?iri=http://purl.obolibrary.org/obo/UBERON_0002138","habenulo-interpeduncular tract")</f>
        <v/>
      </c>
      <c r="B751" t="inlineStr">
        <is>
          <t>&lt;http://purl.obolibrary.org/obo/UBERON_0002138&gt;</t>
        </is>
      </c>
      <c r="C751" t="inlineStr">
        <is>
          <t>retroflex tract (habenulo-interpeduncular) tract</t>
        </is>
      </c>
      <c r="D751" t="inlineStr">
        <is>
          <t>&lt;http://purl.obolibrary.org/obo/DMBA_17790&gt;</t>
        </is>
      </c>
    </row>
    <row r="752">
      <c r="A752">
        <f>HYPERLINK("https://www.ebi.ac.uk/ols/ontologies/uberon/terms?iri=http://purl.obolibrary.org/obo/UBERON_0002138","habenulo-interpeduncular tract")</f>
        <v/>
      </c>
      <c r="B752" t="inlineStr">
        <is>
          <t>&lt;http://purl.obolibrary.org/obo/UBERON_0002138&gt;</t>
        </is>
      </c>
      <c r="C752" t="inlineStr">
        <is>
          <t>fasciculus retroflexus</t>
        </is>
      </c>
      <c r="D752" t="inlineStr">
        <is>
          <t>&lt;http://purl.obolibrary.org/obo/HBA_12953&gt;</t>
        </is>
      </c>
    </row>
    <row r="753">
      <c r="A753">
        <f>HYPERLINK("https://www.ebi.ac.uk/ols/ontologies/uberon/terms?iri=http://purl.obolibrary.org/obo/UBERON_0002138","habenulo-interpeduncular tract")</f>
        <v/>
      </c>
      <c r="B753" t="inlineStr">
        <is>
          <t>&lt;http://purl.obolibrary.org/obo/UBERON_0002138&gt;</t>
        </is>
      </c>
      <c r="C753" t="inlineStr">
        <is>
          <t>fasciculus retroflexus</t>
        </is>
      </c>
      <c r="D753" t="inlineStr">
        <is>
          <t>&lt;http://purl.obolibrary.org/obo/MBA_595&gt;</t>
        </is>
      </c>
    </row>
    <row r="754">
      <c r="A754">
        <f>HYPERLINK("https://www.ebi.ac.uk/ols/ontologies/uberon/terms?iri=http://purl.obolibrary.org/obo/UBERON_0002626","head of caudate nucleus")</f>
        <v/>
      </c>
      <c r="B754" t="inlineStr">
        <is>
          <t>&lt;http://purl.obolibrary.org/obo/UBERON_0002626&gt;</t>
        </is>
      </c>
      <c r="C754" t="inlineStr">
        <is>
          <t>head of caudate</t>
        </is>
      </c>
      <c r="D754" t="inlineStr">
        <is>
          <t>&lt;http://purl.obolibrary.org/obo/DHBA_10335&gt;</t>
        </is>
      </c>
    </row>
    <row r="755">
      <c r="A755">
        <f>HYPERLINK("https://www.ebi.ac.uk/ols/ontologies/uberon/terms?iri=http://purl.obolibrary.org/obo/UBERON_0002626","head of caudate nucleus")</f>
        <v/>
      </c>
      <c r="B755" t="inlineStr">
        <is>
          <t>&lt;http://purl.obolibrary.org/obo/UBERON_0002626&gt;</t>
        </is>
      </c>
      <c r="C755" t="inlineStr">
        <is>
          <t>head of the caudate nucleus</t>
        </is>
      </c>
      <c r="D755" t="inlineStr">
        <is>
          <t>&lt;http://purl.obolibrary.org/obo/HBA_12900&gt;</t>
        </is>
      </c>
    </row>
    <row r="756">
      <c r="A756">
        <f>HYPERLINK("https://www.ebi.ac.uk/ols/ontologies/uberon/terms?iri=http://purl.obolibrary.org/obo/UBERON_0014647","hemisphere part of cerebellar anterior lobe")</f>
        <v/>
      </c>
      <c r="B756" t="inlineStr">
        <is>
          <t>&lt;http://purl.obolibrary.org/obo/UBERON_0014647&gt;</t>
        </is>
      </c>
      <c r="C756" t="inlineStr">
        <is>
          <t>Anterior Lobe</t>
        </is>
      </c>
      <c r="D756" t="inlineStr">
        <is>
          <t>&lt;http://purl.obolibrary.org/obo/HBA_12931&gt;</t>
        </is>
      </c>
    </row>
    <row r="757">
      <c r="A757">
        <f>HYPERLINK("https://www.ebi.ac.uk/ols/ontologies/uberon/terms?iri=http://purl.obolibrary.org/obo/UBERON_0014648","hemisphere part of cerebellar posterior lobe")</f>
        <v/>
      </c>
      <c r="B757" t="inlineStr">
        <is>
          <t>&lt;http://purl.obolibrary.org/obo/UBERON_0014648&gt;</t>
        </is>
      </c>
      <c r="C757" t="inlineStr">
        <is>
          <t>Posterior Lobe</t>
        </is>
      </c>
      <c r="D757" t="inlineStr">
        <is>
          <t>&lt;http://purl.obolibrary.org/obo/HBA_12936&gt;</t>
        </is>
      </c>
    </row>
    <row r="758">
      <c r="A758">
        <f>HYPERLINK("https://www.ebi.ac.uk/ols/ontologies/uberon/terms?iri=http://purl.obolibrary.org/obo/UBERON_0002028","hindbrain")</f>
        <v/>
      </c>
      <c r="B758" t="inlineStr">
        <is>
          <t>&lt;http://purl.obolibrary.org/obo/UBERON_0002028&gt;</t>
        </is>
      </c>
      <c r="C758" t="inlineStr">
        <is>
          <t>hindbrain (rhombencephalon)</t>
        </is>
      </c>
      <c r="D758" t="inlineStr">
        <is>
          <t>&lt;http://purl.obolibrary.org/obo/DHBA_10653&gt;</t>
        </is>
      </c>
    </row>
    <row r="759">
      <c r="A759">
        <f>HYPERLINK("https://www.ebi.ac.uk/ols/ontologies/uberon/terms?iri=http://purl.obolibrary.org/obo/UBERON_0002028","hindbrain")</f>
        <v/>
      </c>
      <c r="B759" t="inlineStr">
        <is>
          <t>&lt;http://purl.obolibrary.org/obo/UBERON_0002028&gt;</t>
        </is>
      </c>
      <c r="C759" t="inlineStr">
        <is>
          <t>hindbrain</t>
        </is>
      </c>
      <c r="D759" t="inlineStr">
        <is>
          <t>&lt;http://purl.obolibrary.org/obo/DMBA_16808&gt;</t>
        </is>
      </c>
    </row>
    <row r="760">
      <c r="A760">
        <f>HYPERLINK("https://www.ebi.ac.uk/ols/ontologies/uberon/terms?iri=http://purl.obolibrary.org/obo/UBERON_0002028","hindbrain")</f>
        <v/>
      </c>
      <c r="B760" t="inlineStr">
        <is>
          <t>&lt;http://purl.obolibrary.org/obo/UBERON_0002028&gt;</t>
        </is>
      </c>
      <c r="C760" t="inlineStr">
        <is>
          <t>Hindbrain</t>
        </is>
      </c>
      <c r="D760" t="inlineStr">
        <is>
          <t>&lt;http://purl.obolibrary.org/obo/MBA_1065&gt;</t>
        </is>
      </c>
    </row>
    <row r="761">
      <c r="A761">
        <f>HYPERLINK("https://www.ebi.ac.uk/ols/ontologies/uberon/terms?iri=http://purl.obolibrary.org/obo/UBERON_0034994","hindbrain cortical intermediate zone")</f>
        <v/>
      </c>
      <c r="B761" t="inlineStr">
        <is>
          <t>&lt;http://purl.obolibrary.org/obo/UBERON_0034994&gt;</t>
        </is>
      </c>
      <c r="C761" t="inlineStr">
        <is>
          <t>intermediate (mantle) zone of hindbrain</t>
        </is>
      </c>
      <c r="D761" t="inlineStr">
        <is>
          <t>&lt;http://purl.obolibrary.org/obo/DHBA_12682&gt;</t>
        </is>
      </c>
    </row>
    <row r="762">
      <c r="A762">
        <f>HYPERLINK("https://www.ebi.ac.uk/ols/ontologies/uberon/terms?iri=http://purl.obolibrary.org/obo/UBERON_0034709","hindbrain marginal layer")</f>
        <v/>
      </c>
      <c r="B762" t="inlineStr">
        <is>
          <t>&lt;http://purl.obolibrary.org/obo/UBERON_0034709&gt;</t>
        </is>
      </c>
      <c r="C762" t="inlineStr">
        <is>
          <t>marginal zone of hindbrain</t>
        </is>
      </c>
      <c r="D762" t="inlineStr">
        <is>
          <t>&lt;http://purl.obolibrary.org/obo/DHBA_12694&gt;</t>
        </is>
      </c>
    </row>
    <row r="763">
      <c r="A763">
        <f>HYPERLINK("https://www.ebi.ac.uk/ols/ontologies/uberon/terms?iri=http://purl.obolibrary.org/obo/UBERON_0000908","hippocampal commissure")</f>
        <v/>
      </c>
      <c r="B763" t="inlineStr">
        <is>
          <t>&lt;http://purl.obolibrary.org/obo/UBERON_0000908&gt;</t>
        </is>
      </c>
      <c r="C763" t="inlineStr">
        <is>
          <t>hippocampal commissure</t>
        </is>
      </c>
      <c r="D763" t="inlineStr">
        <is>
          <t>&lt;http://purl.obolibrary.org/obo/DHBA_10560&gt;</t>
        </is>
      </c>
    </row>
    <row r="764">
      <c r="A764">
        <f>HYPERLINK("https://www.ebi.ac.uk/ols/ontologies/uberon/terms?iri=http://purl.obolibrary.org/obo/UBERON_0000908","hippocampal commissure")</f>
        <v/>
      </c>
      <c r="B764" t="inlineStr">
        <is>
          <t>&lt;http://purl.obolibrary.org/obo/UBERON_0000908&gt;</t>
        </is>
      </c>
      <c r="C764" t="inlineStr">
        <is>
          <t>hippocampal commissure</t>
        </is>
      </c>
      <c r="D764" t="inlineStr">
        <is>
          <t>&lt;http://purl.obolibrary.org/obo/DMBA_17769&gt;</t>
        </is>
      </c>
    </row>
    <row r="765">
      <c r="A765">
        <f>HYPERLINK("https://www.ebi.ac.uk/ols/ontologies/uberon/terms?iri=http://purl.obolibrary.org/obo/UBERON_0000908","hippocampal commissure")</f>
        <v/>
      </c>
      <c r="B765" t="inlineStr">
        <is>
          <t>&lt;http://purl.obolibrary.org/obo/UBERON_0000908&gt;</t>
        </is>
      </c>
      <c r="C765" t="inlineStr">
        <is>
          <t>hippocampal commissure</t>
        </is>
      </c>
      <c r="D765" t="inlineStr">
        <is>
          <t>&lt;http://purl.obolibrary.org/obo/HBA_9228&gt;</t>
        </is>
      </c>
    </row>
    <row r="766">
      <c r="A766">
        <f>HYPERLINK("https://www.ebi.ac.uk/ols/ontologies/uberon/terms?iri=http://purl.obolibrary.org/obo/UBERON_0000908","hippocampal commissure")</f>
        <v/>
      </c>
      <c r="B766" t="inlineStr">
        <is>
          <t>&lt;http://purl.obolibrary.org/obo/UBERON_0000908&gt;</t>
        </is>
      </c>
      <c r="C766" t="inlineStr">
        <is>
          <t>hippocampal commissures</t>
        </is>
      </c>
      <c r="D766" t="inlineStr">
        <is>
          <t>&lt;http://purl.obolibrary.org/obo/MBA_618&gt;</t>
        </is>
      </c>
    </row>
    <row r="767">
      <c r="A767">
        <f>HYPERLINK("https://www.ebi.ac.uk/ols/ontologies/uberon/terms?iri=http://purl.obolibrary.org/obo/UBERON_0002421","hippocampal formation")</f>
        <v/>
      </c>
      <c r="B767" t="inlineStr">
        <is>
          <t>&lt;http://purl.obolibrary.org/obo/UBERON_0002421&gt;</t>
        </is>
      </c>
      <c r="C767" t="inlineStr">
        <is>
          <t>hippocampus (hippocampal formation)</t>
        </is>
      </c>
      <c r="D767" t="inlineStr">
        <is>
          <t>&lt;http://purl.obolibrary.org/obo/DHBA_10294&gt;</t>
        </is>
      </c>
    </row>
    <row r="768">
      <c r="A768">
        <f>HYPERLINK("https://www.ebi.ac.uk/ols/ontologies/uberon/terms?iri=http://purl.obolibrary.org/obo/UBERON_0002421","hippocampal formation")</f>
        <v/>
      </c>
      <c r="B768" t="inlineStr">
        <is>
          <t>&lt;http://purl.obolibrary.org/obo/UBERON_0002421&gt;</t>
        </is>
      </c>
      <c r="C768" t="inlineStr">
        <is>
          <t>hippocampal formation</t>
        </is>
      </c>
      <c r="D768" t="inlineStr">
        <is>
          <t>&lt;http://purl.obolibrary.org/obo/HBA_4249&gt;</t>
        </is>
      </c>
    </row>
    <row r="769">
      <c r="A769">
        <f>HYPERLINK("https://www.ebi.ac.uk/ols/ontologies/uberon/terms?iri=http://purl.obolibrary.org/obo/UBERON_0002421","hippocampal formation")</f>
        <v/>
      </c>
      <c r="B769" t="inlineStr">
        <is>
          <t>&lt;http://purl.obolibrary.org/obo/UBERON_0002421&gt;</t>
        </is>
      </c>
      <c r="C769" t="inlineStr">
        <is>
          <t>Hippocampal formation</t>
        </is>
      </c>
      <c r="D769" t="inlineStr">
        <is>
          <t>&lt;http://purl.obolibrary.org/obo/MBA_1089&gt;</t>
        </is>
      </c>
    </row>
    <row r="770">
      <c r="A770">
        <f>HYPERLINK("https://www.ebi.ac.uk/ols/ontologies/uberon/terms?iri=http://purl.obolibrary.org/obo/UBERON_0002421","hippocampal formation")</f>
        <v/>
      </c>
      <c r="B770" t="inlineStr">
        <is>
          <t>&lt;http://purl.obolibrary.org/obo/UBERON_0002421&gt;</t>
        </is>
      </c>
      <c r="C770" t="inlineStr">
        <is>
          <t>hippocampal cortex (hippocampal formation)</t>
        </is>
      </c>
      <c r="D770" t="inlineStr">
        <is>
          <t>&lt;http://purl.obolibrary.org/obo/PBA_4003&gt;</t>
        </is>
      </c>
    </row>
    <row r="771">
      <c r="A771">
        <f>HYPERLINK("https://www.ebi.ac.uk/ols/ontologies/uberon/terms?iri=http://purl.obolibrary.org/obo/UBERON_0002899","hippocampal sulcus")</f>
        <v/>
      </c>
      <c r="B771" t="inlineStr">
        <is>
          <t>&lt;http://purl.obolibrary.org/obo/UBERON_0002899&gt;</t>
        </is>
      </c>
      <c r="C771" t="inlineStr">
        <is>
          <t>hippocampal fissure</t>
        </is>
      </c>
      <c r="D771" t="inlineStr">
        <is>
          <t>&lt;http://purl.obolibrary.org/obo/DHBA_10619&gt;</t>
        </is>
      </c>
    </row>
    <row r="772">
      <c r="A772">
        <f>HYPERLINK("https://www.ebi.ac.uk/ols/ontologies/uberon/terms?iri=http://purl.obolibrary.org/obo/UBERON_0002899","hippocampal sulcus")</f>
        <v/>
      </c>
      <c r="B772" t="inlineStr">
        <is>
          <t>&lt;http://purl.obolibrary.org/obo/UBERON_0002899&gt;</t>
        </is>
      </c>
      <c r="C772" t="inlineStr">
        <is>
          <t>hippocampal sulcus</t>
        </is>
      </c>
      <c r="D772" t="inlineStr">
        <is>
          <t>&lt;http://purl.obolibrary.org/obo/HBA_9394&gt;</t>
        </is>
      </c>
    </row>
    <row r="773">
      <c r="A773">
        <f>HYPERLINK("https://www.ebi.ac.uk/ols/ontologies/uberon/terms?iri=http://purl.obolibrary.org/obo/UBERON_0002899","hippocampal sulcus")</f>
        <v/>
      </c>
      <c r="B773" t="inlineStr">
        <is>
          <t>&lt;http://purl.obolibrary.org/obo/UBERON_0002899&gt;</t>
        </is>
      </c>
      <c r="C773" t="inlineStr">
        <is>
          <t>hippocampal fissure</t>
        </is>
      </c>
      <c r="D773" t="inlineStr">
        <is>
          <t>&lt;http://purl.obolibrary.org/obo/MBA_1063&gt;</t>
        </is>
      </c>
    </row>
    <row r="774">
      <c r="A774">
        <f>HYPERLINK("https://www.ebi.ac.uk/ols/ontologies/uberon/terms?iri=http://purl.obolibrary.org/obo/UBERON_0007639","hippocampus alveus")</f>
        <v/>
      </c>
      <c r="B774" t="inlineStr">
        <is>
          <t>&lt;http://purl.obolibrary.org/obo/UBERON_0007639&gt;</t>
        </is>
      </c>
      <c r="C774" t="inlineStr">
        <is>
          <t>alveus</t>
        </is>
      </c>
      <c r="D774" t="inlineStr">
        <is>
          <t>&lt;http://purl.obolibrary.org/obo/DHBA_10570&gt;</t>
        </is>
      </c>
    </row>
    <row r="775">
      <c r="A775">
        <f>HYPERLINK("https://www.ebi.ac.uk/ols/ontologies/uberon/terms?iri=http://purl.obolibrary.org/obo/UBERON_0007639","hippocampus alveus")</f>
        <v/>
      </c>
      <c r="B775" t="inlineStr">
        <is>
          <t>&lt;http://purl.obolibrary.org/obo/UBERON_0007639&gt;</t>
        </is>
      </c>
      <c r="C775" t="inlineStr">
        <is>
          <t>alveus</t>
        </is>
      </c>
      <c r="D775" t="inlineStr">
        <is>
          <t>&lt;http://purl.obolibrary.org/obo/HBA_9234&gt;</t>
        </is>
      </c>
    </row>
    <row r="776">
      <c r="A776">
        <f>HYPERLINK("https://www.ebi.ac.uk/ols/ontologies/uberon/terms?iri=http://purl.obolibrary.org/obo/UBERON_0007639","hippocampus alveus")</f>
        <v/>
      </c>
      <c r="B776" t="inlineStr">
        <is>
          <t>&lt;http://purl.obolibrary.org/obo/UBERON_0007639&gt;</t>
        </is>
      </c>
      <c r="C776" t="inlineStr">
        <is>
          <t>alveus</t>
        </is>
      </c>
      <c r="D776" t="inlineStr">
        <is>
          <t>&lt;http://purl.obolibrary.org/obo/MBA_466&gt;</t>
        </is>
      </c>
    </row>
    <row r="777">
      <c r="A777">
        <f>HYPERLINK("https://www.ebi.ac.uk/ols/ontologies/uberon/terms?iri=http://purl.obolibrary.org/obo/UBERON_0002310","hippocampus fimbria")</f>
        <v/>
      </c>
      <c r="B777" t="inlineStr">
        <is>
          <t>&lt;http://purl.obolibrary.org/obo/UBERON_0002310&gt;</t>
        </is>
      </c>
      <c r="C777" t="inlineStr">
        <is>
          <t>fimbria</t>
        </is>
      </c>
      <c r="D777" t="inlineStr">
        <is>
          <t>&lt;http://purl.obolibrary.org/obo/DHBA_10575&gt;</t>
        </is>
      </c>
    </row>
    <row r="778">
      <c r="A778">
        <f>HYPERLINK("https://www.ebi.ac.uk/ols/ontologies/uberon/terms?iri=http://purl.obolibrary.org/obo/UBERON_0002310","hippocampus fimbria")</f>
        <v/>
      </c>
      <c r="B778" t="inlineStr">
        <is>
          <t>&lt;http://purl.obolibrary.org/obo/UBERON_0002310&gt;</t>
        </is>
      </c>
      <c r="C778" t="inlineStr">
        <is>
          <t>fimbria</t>
        </is>
      </c>
      <c r="D778" t="inlineStr">
        <is>
          <t>&lt;http://purl.obolibrary.org/obo/DMBA_17766&gt;</t>
        </is>
      </c>
    </row>
    <row r="779">
      <c r="A779">
        <f>HYPERLINK("https://www.ebi.ac.uk/ols/ontologies/uberon/terms?iri=http://purl.obolibrary.org/obo/UBERON_0002310","hippocampus fimbria")</f>
        <v/>
      </c>
      <c r="B779" t="inlineStr">
        <is>
          <t>&lt;http://purl.obolibrary.org/obo/UBERON_0002310&gt;</t>
        </is>
      </c>
      <c r="C779" t="inlineStr">
        <is>
          <t>fimbria, left</t>
        </is>
      </c>
      <c r="D779" t="inlineStr">
        <is>
          <t>&lt;http://purl.obolibrary.org/obo/HBA_9253&gt;</t>
        </is>
      </c>
    </row>
    <row r="780">
      <c r="A780">
        <f>HYPERLINK("https://www.ebi.ac.uk/ols/ontologies/uberon/terms?iri=http://purl.obolibrary.org/obo/UBERON_0002310","hippocampus fimbria")</f>
        <v/>
      </c>
      <c r="B780" t="inlineStr">
        <is>
          <t>&lt;http://purl.obolibrary.org/obo/UBERON_0002310&gt;</t>
        </is>
      </c>
      <c r="C780" t="inlineStr">
        <is>
          <t>fimbria</t>
        </is>
      </c>
      <c r="D780" t="inlineStr">
        <is>
          <t>&lt;http://purl.obolibrary.org/obo/MBA_603&gt;</t>
        </is>
      </c>
    </row>
    <row r="781">
      <c r="A781">
        <f>HYPERLINK("https://www.ebi.ac.uk/ols/ontologies/uberon/terms?iri=http://purl.obolibrary.org/obo/UBERON_0002815","horizontal fissure of cerebellum")</f>
        <v/>
      </c>
      <c r="B781" t="inlineStr">
        <is>
          <t>&lt;http://purl.obolibrary.org/obo/UBERON_0002815&gt;</t>
        </is>
      </c>
      <c r="C781" t="inlineStr">
        <is>
          <t>horizontal fissure</t>
        </is>
      </c>
      <c r="D781" t="inlineStr">
        <is>
          <t>&lt;http://purl.obolibrary.org/obo/HBA_9412&gt;</t>
        </is>
      </c>
    </row>
    <row r="782">
      <c r="A782">
        <f>HYPERLINK("https://www.ebi.ac.uk/ols/ontologies/uberon/terms?iri=http://purl.obolibrary.org/obo/UBERON_0001650","hypoglossal nerve")</f>
        <v/>
      </c>
      <c r="B782" t="inlineStr">
        <is>
          <t>&lt;http://purl.obolibrary.org/obo/UBERON_0001650&gt;</t>
        </is>
      </c>
      <c r="C782" t="inlineStr">
        <is>
          <t>hypoglossal nerve</t>
        </is>
      </c>
      <c r="D782" t="inlineStr">
        <is>
          <t>&lt;http://purl.obolibrary.org/obo/HBA_9343&gt;</t>
        </is>
      </c>
    </row>
    <row r="783">
      <c r="A783">
        <f>HYPERLINK("https://www.ebi.ac.uk/ols/ontologies/uberon/terms?iri=http://purl.obolibrary.org/obo/UBERON_0001650","hypoglossal nerve")</f>
        <v/>
      </c>
      <c r="B783" t="inlineStr">
        <is>
          <t>&lt;http://purl.obolibrary.org/obo/UBERON_0001650&gt;</t>
        </is>
      </c>
      <c r="C783" t="inlineStr">
        <is>
          <t>hypoglossal nerve</t>
        </is>
      </c>
      <c r="D783" t="inlineStr">
        <is>
          <t>&lt;http://purl.obolibrary.org/obo/MBA_813&gt;</t>
        </is>
      </c>
    </row>
    <row r="784">
      <c r="A784">
        <f>HYPERLINK("https://www.ebi.ac.uk/ols/ontologies/uberon/terms?iri=http://purl.obolibrary.org/obo/UBERON_0004675","hypoglossal nerve root")</f>
        <v/>
      </c>
      <c r="B784" t="inlineStr">
        <is>
          <t>&lt;http://purl.obolibrary.org/obo/UBERON_0004675&gt;</t>
        </is>
      </c>
      <c r="C784" t="inlineStr">
        <is>
          <t>root of hypoglossal nerve</t>
        </is>
      </c>
      <c r="D784" t="inlineStr">
        <is>
          <t>&lt;http://purl.obolibrary.org/obo/DHBA_12886&gt;</t>
        </is>
      </c>
    </row>
    <row r="785">
      <c r="A785">
        <f>HYPERLINK("https://www.ebi.ac.uk/ols/ontologies/uberon/terms?iri=http://purl.obolibrary.org/obo/UBERON_0004675","hypoglossal nerve root")</f>
        <v/>
      </c>
      <c r="B785" t="inlineStr">
        <is>
          <t>&lt;http://purl.obolibrary.org/obo/UBERON_0004675&gt;</t>
        </is>
      </c>
      <c r="C785" t="inlineStr">
        <is>
          <t>hypoglossal nerve root</t>
        </is>
      </c>
      <c r="D785" t="inlineStr">
        <is>
          <t>&lt;http://purl.obolibrary.org/obo/DMBA_17750&gt;</t>
        </is>
      </c>
    </row>
    <row r="786">
      <c r="A786">
        <f>HYPERLINK("https://www.ebi.ac.uk/ols/ontologies/uberon/terms?iri=http://purl.obolibrary.org/obo/UBERON_0002871","hypoglossal nucleus")</f>
        <v/>
      </c>
      <c r="B786" t="inlineStr">
        <is>
          <t>&lt;http://purl.obolibrary.org/obo/UBERON_0002871&gt;</t>
        </is>
      </c>
      <c r="C786" t="inlineStr">
        <is>
          <t>hypoglossal nucleus</t>
        </is>
      </c>
      <c r="D786" t="inlineStr">
        <is>
          <t>&lt;http://purl.obolibrary.org/obo/DHBA_12545&gt;</t>
        </is>
      </c>
    </row>
    <row r="787">
      <c r="A787">
        <f>HYPERLINK("https://www.ebi.ac.uk/ols/ontologies/uberon/terms?iri=http://purl.obolibrary.org/obo/UBERON_0002871","hypoglossal nucleus")</f>
        <v/>
      </c>
      <c r="B787" t="inlineStr">
        <is>
          <t>&lt;http://purl.obolibrary.org/obo/UBERON_0002871&gt;</t>
        </is>
      </c>
      <c r="C787" t="inlineStr">
        <is>
          <t>hypoglossal nucleus</t>
        </is>
      </c>
      <c r="D787" t="inlineStr">
        <is>
          <t>&lt;http://purl.obolibrary.org/obo/HBA_9557&gt;</t>
        </is>
      </c>
    </row>
    <row r="788">
      <c r="A788">
        <f>HYPERLINK("https://www.ebi.ac.uk/ols/ontologies/uberon/terms?iri=http://purl.obolibrary.org/obo/UBERON_0002871","hypoglossal nucleus")</f>
        <v/>
      </c>
      <c r="B788" t="inlineStr">
        <is>
          <t>&lt;http://purl.obolibrary.org/obo/UBERON_0002871&gt;</t>
        </is>
      </c>
      <c r="C788" t="inlineStr">
        <is>
          <t>Hypoglossal nucleus</t>
        </is>
      </c>
      <c r="D788" t="inlineStr">
        <is>
          <t>&lt;http://purl.obolibrary.org/obo/MBA_773&gt;</t>
        </is>
      </c>
    </row>
    <row r="789">
      <c r="A789">
        <f>HYPERLINK("https://www.ebi.ac.uk/ols/ontologies/uberon/terms?iri=http://purl.obolibrary.org/obo/UBERON_0001898","hypothalamus")</f>
        <v/>
      </c>
      <c r="B789" t="inlineStr">
        <is>
          <t>&lt;http://purl.obolibrary.org/obo/UBERON_0001898&gt;</t>
        </is>
      </c>
      <c r="C789" t="inlineStr">
        <is>
          <t>hypothalamus</t>
        </is>
      </c>
      <c r="D789" t="inlineStr">
        <is>
          <t>&lt;http://purl.obolibrary.org/obo/DHBA_10467&gt;</t>
        </is>
      </c>
    </row>
    <row r="790">
      <c r="A790">
        <f>HYPERLINK("https://www.ebi.ac.uk/ols/ontologies/uberon/terms?iri=http://purl.obolibrary.org/obo/UBERON_0001898","hypothalamus")</f>
        <v/>
      </c>
      <c r="B790" t="inlineStr">
        <is>
          <t>&lt;http://purl.obolibrary.org/obo/UBERON_0001898&gt;</t>
        </is>
      </c>
      <c r="C790" t="inlineStr">
        <is>
          <t>hypothalamus</t>
        </is>
      </c>
      <c r="D790" t="inlineStr">
        <is>
          <t>&lt;http://purl.obolibrary.org/obo/HBA_4540&gt;</t>
        </is>
      </c>
    </row>
    <row r="791">
      <c r="A791">
        <f>HYPERLINK("https://www.ebi.ac.uk/ols/ontologies/uberon/terms?iri=http://purl.obolibrary.org/obo/UBERON_0001898","hypothalamus")</f>
        <v/>
      </c>
      <c r="B791" t="inlineStr">
        <is>
          <t>&lt;http://purl.obolibrary.org/obo/UBERON_0001898&gt;</t>
        </is>
      </c>
      <c r="C791" t="inlineStr">
        <is>
          <t>Hypothalamus</t>
        </is>
      </c>
      <c r="D791" t="inlineStr">
        <is>
          <t>&lt;http://purl.obolibrary.org/obo/MBA_1097&gt;</t>
        </is>
      </c>
    </row>
    <row r="792">
      <c r="A792">
        <f>HYPERLINK("https://www.ebi.ac.uk/ols/ontologies/uberon/terms?iri=http://purl.obolibrary.org/obo/UBERON_0015793","induseum griseum")</f>
        <v/>
      </c>
      <c r="B792" t="inlineStr">
        <is>
          <t>&lt;http://purl.obolibrary.org/obo/UBERON_0015793&gt;</t>
        </is>
      </c>
      <c r="C792" t="inlineStr">
        <is>
          <t>indusium griseum</t>
        </is>
      </c>
      <c r="D792" t="inlineStr">
        <is>
          <t>&lt;http://purl.obolibrary.org/obo/DHBA_10304&gt;</t>
        </is>
      </c>
    </row>
    <row r="793">
      <c r="A793">
        <f>HYPERLINK("https://www.ebi.ac.uk/ols/ontologies/uberon/terms?iri=http://purl.obolibrary.org/obo/UBERON_0015793","induseum griseum")</f>
        <v/>
      </c>
      <c r="B793" t="inlineStr">
        <is>
          <t>&lt;http://purl.obolibrary.org/obo/UBERON_0015793&gt;</t>
        </is>
      </c>
      <c r="C793" t="inlineStr">
        <is>
          <t>induseum griseum</t>
        </is>
      </c>
      <c r="D793" t="inlineStr">
        <is>
          <t>&lt;http://purl.obolibrary.org/obo/DMBA_16147&gt;</t>
        </is>
      </c>
    </row>
    <row r="794">
      <c r="A794">
        <f>HYPERLINK("https://www.ebi.ac.uk/ols/ontologies/uberon/terms?iri=http://purl.obolibrary.org/obo/UBERON_0015793","induseum griseum")</f>
        <v/>
      </c>
      <c r="B794" t="inlineStr">
        <is>
          <t>&lt;http://purl.obolibrary.org/obo/UBERON_0015793&gt;</t>
        </is>
      </c>
      <c r="C794" t="inlineStr">
        <is>
          <t>indusium griseum</t>
        </is>
      </c>
      <c r="D794" t="inlineStr">
        <is>
          <t>&lt;http://purl.obolibrary.org/obo/HBA_265504424&gt;</t>
        </is>
      </c>
    </row>
    <row r="795">
      <c r="A795">
        <f>HYPERLINK("https://www.ebi.ac.uk/ols/ontologies/uberon/terms?iri=http://purl.obolibrary.org/obo/UBERON_0015793","induseum griseum")</f>
        <v/>
      </c>
      <c r="B795" t="inlineStr">
        <is>
          <t>&lt;http://purl.obolibrary.org/obo/UBERON_0015793&gt;</t>
        </is>
      </c>
      <c r="C795" t="inlineStr">
        <is>
          <t>Induseum griseum</t>
        </is>
      </c>
      <c r="D795" t="inlineStr">
        <is>
          <t>&lt;http://purl.obolibrary.org/obo/MBA_19&gt;</t>
        </is>
      </c>
    </row>
    <row r="796">
      <c r="A796">
        <f>HYPERLINK("https://www.ebi.ac.uk/ols/ontologies/uberon/terms?iri=http://purl.obolibrary.org/obo/UBERON_0002163","inferior cerebellar peduncle")</f>
        <v/>
      </c>
      <c r="B796" t="inlineStr">
        <is>
          <t>&lt;http://purl.obolibrary.org/obo/UBERON_0002163&gt;</t>
        </is>
      </c>
      <c r="C796" t="inlineStr">
        <is>
          <t>inferior cerebellar peduncle</t>
        </is>
      </c>
      <c r="D796" t="inlineStr">
        <is>
          <t>&lt;http://purl.obolibrary.org/obo/DHBA_12741&gt;</t>
        </is>
      </c>
    </row>
    <row r="797">
      <c r="A797">
        <f>HYPERLINK("https://www.ebi.ac.uk/ols/ontologies/uberon/terms?iri=http://purl.obolibrary.org/obo/UBERON_0002163","inferior cerebellar peduncle")</f>
        <v/>
      </c>
      <c r="B797" t="inlineStr">
        <is>
          <t>&lt;http://purl.obolibrary.org/obo/UBERON_0002163&gt;</t>
        </is>
      </c>
      <c r="C797" t="inlineStr">
        <is>
          <t>inferior cerebellar peduncle</t>
        </is>
      </c>
      <c r="D797" t="inlineStr">
        <is>
          <t>&lt;http://purl.obolibrary.org/obo/DMBA_17772&gt;</t>
        </is>
      </c>
    </row>
    <row r="798">
      <c r="A798">
        <f>HYPERLINK("https://www.ebi.ac.uk/ols/ontologies/uberon/terms?iri=http://purl.obolibrary.org/obo/UBERON_0002163","inferior cerebellar peduncle")</f>
        <v/>
      </c>
      <c r="B798" t="inlineStr">
        <is>
          <t>&lt;http://purl.obolibrary.org/obo/UBERON_0002163&gt;</t>
        </is>
      </c>
      <c r="C798" t="inlineStr">
        <is>
          <t>inferior cerebellar peduncle, Right</t>
        </is>
      </c>
      <c r="D798" t="inlineStr">
        <is>
          <t>&lt;http://purl.obolibrary.org/obo/HBA_9291&gt;</t>
        </is>
      </c>
    </row>
    <row r="799">
      <c r="A799">
        <f>HYPERLINK("https://www.ebi.ac.uk/ols/ontologies/uberon/terms?iri=http://purl.obolibrary.org/obo/UBERON_0002163","inferior cerebellar peduncle")</f>
        <v/>
      </c>
      <c r="B799" t="inlineStr">
        <is>
          <t>&lt;http://purl.obolibrary.org/obo/UBERON_0002163&gt;</t>
        </is>
      </c>
      <c r="C799" t="inlineStr">
        <is>
          <t>inferior cerebellar peduncle</t>
        </is>
      </c>
      <c r="D799" t="inlineStr">
        <is>
          <t>&lt;http://purl.obolibrary.org/obo/MBA_1123&gt;</t>
        </is>
      </c>
    </row>
    <row r="800">
      <c r="A800">
        <f>HYPERLINK("https://www.ebi.ac.uk/ols/ontologies/uberon/terms?iri=http://purl.obolibrary.org/obo/UBERON_0001946","inferior colliculus")</f>
        <v/>
      </c>
      <c r="B800" t="inlineStr">
        <is>
          <t>&lt;http://purl.obolibrary.org/obo/UBERON_0001946&gt;</t>
        </is>
      </c>
      <c r="C800" t="inlineStr">
        <is>
          <t>inferior colliculus</t>
        </is>
      </c>
      <c r="D800" t="inlineStr">
        <is>
          <t>&lt;http://purl.obolibrary.org/obo/DHBA_12305&gt;</t>
        </is>
      </c>
    </row>
    <row r="801">
      <c r="A801">
        <f>HYPERLINK("https://www.ebi.ac.uk/ols/ontologies/uberon/terms?iri=http://purl.obolibrary.org/obo/UBERON_0001946","inferior colliculus")</f>
        <v/>
      </c>
      <c r="B801" t="inlineStr">
        <is>
          <t>&lt;http://purl.obolibrary.org/obo/UBERON_0001946&gt;</t>
        </is>
      </c>
      <c r="C801" t="inlineStr">
        <is>
          <t>inferior colliculus</t>
        </is>
      </c>
      <c r="D801" t="inlineStr">
        <is>
          <t>&lt;http://purl.obolibrary.org/obo/DMBA_16692&gt;</t>
        </is>
      </c>
    </row>
    <row r="802">
      <c r="A802">
        <f>HYPERLINK("https://www.ebi.ac.uk/ols/ontologies/uberon/terms?iri=http://purl.obolibrary.org/obo/UBERON_0001946","inferior colliculus")</f>
        <v/>
      </c>
      <c r="B802" t="inlineStr">
        <is>
          <t>&lt;http://purl.obolibrary.org/obo/UBERON_0001946&gt;</t>
        </is>
      </c>
      <c r="C802" t="inlineStr">
        <is>
          <t>inferior colliculus</t>
        </is>
      </c>
      <c r="D802" t="inlineStr">
        <is>
          <t>&lt;http://purl.obolibrary.org/obo/HBA_9102&gt;</t>
        </is>
      </c>
    </row>
    <row r="803">
      <c r="A803">
        <f>HYPERLINK("https://www.ebi.ac.uk/ols/ontologies/uberon/terms?iri=http://purl.obolibrary.org/obo/UBERON_0001946","inferior colliculus")</f>
        <v/>
      </c>
      <c r="B803" t="inlineStr">
        <is>
          <t>&lt;http://purl.obolibrary.org/obo/UBERON_0001946&gt;</t>
        </is>
      </c>
      <c r="C803" t="inlineStr">
        <is>
          <t>Inferior colliculus</t>
        </is>
      </c>
      <c r="D803" t="inlineStr">
        <is>
          <t>&lt;http://purl.obolibrary.org/obo/MBA_4&gt;</t>
        </is>
      </c>
    </row>
    <row r="804">
      <c r="A804">
        <f>HYPERLINK("https://www.ebi.ac.uk/ols/ontologies/uberon/terms?iri=http://purl.obolibrary.org/obo/UBERON_0002998","inferior frontal gyrus")</f>
        <v/>
      </c>
      <c r="B804" t="inlineStr">
        <is>
          <t>&lt;http://purl.obolibrary.org/obo/UBERON_0002998&gt;</t>
        </is>
      </c>
      <c r="C804" t="inlineStr">
        <is>
          <t>inferior frontal gyrus</t>
        </is>
      </c>
      <c r="D804" t="inlineStr">
        <is>
          <t>&lt;http://purl.obolibrary.org/obo/DHBA_12117&gt;</t>
        </is>
      </c>
    </row>
    <row r="805">
      <c r="A805">
        <f>HYPERLINK("https://www.ebi.ac.uk/ols/ontologies/uberon/terms?iri=http://purl.obolibrary.org/obo/UBERON_0002998","inferior frontal gyrus")</f>
        <v/>
      </c>
      <c r="B805" t="inlineStr">
        <is>
          <t>&lt;http://purl.obolibrary.org/obo/UBERON_0002998&gt;</t>
        </is>
      </c>
      <c r="C805" t="inlineStr">
        <is>
          <t>inferior frontal gyrus</t>
        </is>
      </c>
      <c r="D805" t="inlineStr">
        <is>
          <t>&lt;http://purl.obolibrary.org/obo/HBA_4035&gt;</t>
        </is>
      </c>
    </row>
    <row r="806">
      <c r="A806">
        <f>HYPERLINK("https://www.ebi.ac.uk/ols/ontologies/uberon/terms?iri=http://purl.obolibrary.org/obo/UBERON_0002761","inferior frontal sulcus")</f>
        <v/>
      </c>
      <c r="B806" t="inlineStr">
        <is>
          <t>&lt;http://purl.obolibrary.org/obo/UBERON_0002761&gt;</t>
        </is>
      </c>
      <c r="C806" t="inlineStr">
        <is>
          <t>inferior frontal sulcus</t>
        </is>
      </c>
      <c r="D806" t="inlineStr">
        <is>
          <t>&lt;http://purl.obolibrary.org/obo/DHBA_10631&gt;</t>
        </is>
      </c>
    </row>
    <row r="807">
      <c r="A807">
        <f>HYPERLINK("https://www.ebi.ac.uk/ols/ontologies/uberon/terms?iri=http://purl.obolibrary.org/obo/UBERON_0002761","inferior frontal sulcus")</f>
        <v/>
      </c>
      <c r="B807" t="inlineStr">
        <is>
          <t>&lt;http://purl.obolibrary.org/obo/UBERON_0002761&gt;</t>
        </is>
      </c>
      <c r="C807" t="inlineStr">
        <is>
          <t>inferior frontal sulcus</t>
        </is>
      </c>
      <c r="D807" t="inlineStr">
        <is>
          <t>&lt;http://purl.obolibrary.org/obo/HBA_9357&gt;</t>
        </is>
      </c>
    </row>
    <row r="808">
      <c r="A808">
        <f>HYPERLINK("https://www.ebi.ac.uk/ols/ontologies/uberon/terms?iri=http://purl.obolibrary.org/obo/UBERON_0006091","inferior horn of the lateral ventricle")</f>
        <v/>
      </c>
      <c r="B808" t="inlineStr">
        <is>
          <t>&lt;http://purl.obolibrary.org/obo/UBERON_0006091&gt;</t>
        </is>
      </c>
      <c r="C808" t="inlineStr">
        <is>
          <t>inferior horn of lateral ventricle</t>
        </is>
      </c>
      <c r="D808" t="inlineStr">
        <is>
          <t>&lt;http://purl.obolibrary.org/obo/DHBA_10600&gt;</t>
        </is>
      </c>
    </row>
    <row r="809">
      <c r="A809">
        <f>HYPERLINK("https://www.ebi.ac.uk/ols/ontologies/uberon/terms?iri=http://purl.obolibrary.org/obo/UBERON_0034743","inferior longitudinal fasciculus")</f>
        <v/>
      </c>
      <c r="B809" t="inlineStr">
        <is>
          <t>&lt;http://purl.obolibrary.org/obo/UBERON_0034743&gt;</t>
        </is>
      </c>
      <c r="C809" t="inlineStr">
        <is>
          <t>inferior longitudinal fasciculus</t>
        </is>
      </c>
      <c r="D809" t="inlineStr">
        <is>
          <t>&lt;http://purl.obolibrary.org/obo/DHBA_10580&gt;</t>
        </is>
      </c>
    </row>
    <row r="810">
      <c r="A810">
        <f>HYPERLINK("https://www.ebi.ac.uk/ols/ontologies/uberon/terms?iri=http://purl.obolibrary.org/obo/UBERON_0034743","inferior longitudinal fasciculus")</f>
        <v/>
      </c>
      <c r="B810" t="inlineStr">
        <is>
          <t>&lt;http://purl.obolibrary.org/obo/UBERON_0034743&gt;</t>
        </is>
      </c>
      <c r="C810" t="inlineStr">
        <is>
          <t>inferior longitudinal fasciculus</t>
        </is>
      </c>
      <c r="D810" t="inlineStr">
        <is>
          <t>&lt;http://purl.obolibrary.org/obo/HBA_9260&gt;</t>
        </is>
      </c>
    </row>
    <row r="811">
      <c r="A811">
        <f>HYPERLINK("https://www.ebi.ac.uk/ols/ontologies/uberon/terms?iri=http://purl.obolibrary.org/obo/UBERON_0014608","inferior occipital gyrus")</f>
        <v/>
      </c>
      <c r="B811" t="inlineStr">
        <is>
          <t>&lt;http://purl.obolibrary.org/obo/UBERON_0014608&gt;</t>
        </is>
      </c>
      <c r="C811" t="inlineStr">
        <is>
          <t>inferior occipital gyrus</t>
        </is>
      </c>
      <c r="D811" t="inlineStr">
        <is>
          <t>&lt;http://purl.obolibrary.org/obo/DHBA_12153&gt;</t>
        </is>
      </c>
    </row>
    <row r="812">
      <c r="A812">
        <f>HYPERLINK("https://www.ebi.ac.uk/ols/ontologies/uberon/terms?iri=http://purl.obolibrary.org/obo/UBERON_0014608","inferior occipital gyrus")</f>
        <v/>
      </c>
      <c r="B812" t="inlineStr">
        <is>
          <t>&lt;http://purl.obolibrary.org/obo/UBERON_0014608&gt;</t>
        </is>
      </c>
      <c r="C812" t="inlineStr">
        <is>
          <t>inferior occipital gyrus</t>
        </is>
      </c>
      <c r="D812" t="inlineStr">
        <is>
          <t>&lt;http://purl.obolibrary.org/obo/HBA_4205&gt;</t>
        </is>
      </c>
    </row>
    <row r="813">
      <c r="A813">
        <f>HYPERLINK("https://www.ebi.ac.uk/ols/ontologies/uberon/terms?iri=http://purl.obolibrary.org/obo/UBERON_0034753","inferior occipitofrontal fasciculus")</f>
        <v/>
      </c>
      <c r="B813" t="inlineStr">
        <is>
          <t>&lt;http://purl.obolibrary.org/obo/UBERON_0034753&gt;</t>
        </is>
      </c>
      <c r="C813" t="inlineStr">
        <is>
          <t>inferior occipitofrontal fasciculus</t>
        </is>
      </c>
      <c r="D813" t="inlineStr">
        <is>
          <t>&lt;http://purl.obolibrary.org/obo/DHBA_12070&gt;</t>
        </is>
      </c>
    </row>
    <row r="814">
      <c r="A814">
        <f>HYPERLINK("https://www.ebi.ac.uk/ols/ontologies/uberon/terms?iri=http://purl.obolibrary.org/obo/UBERON_0002127","inferior olivary complex")</f>
        <v/>
      </c>
      <c r="B814" t="inlineStr">
        <is>
          <t>&lt;http://purl.obolibrary.org/obo/UBERON_0002127&gt;</t>
        </is>
      </c>
      <c r="C814" t="inlineStr">
        <is>
          <t>inferior olive</t>
        </is>
      </c>
      <c r="D814" t="inlineStr">
        <is>
          <t>&lt;http://purl.obolibrary.org/obo/DHBA_12600&gt;</t>
        </is>
      </c>
    </row>
    <row r="815">
      <c r="A815">
        <f>HYPERLINK("https://www.ebi.ac.uk/ols/ontologies/uberon/terms?iri=http://purl.obolibrary.org/obo/UBERON_0002127","inferior olivary complex")</f>
        <v/>
      </c>
      <c r="B815" t="inlineStr">
        <is>
          <t>&lt;http://purl.obolibrary.org/obo/UBERON_0002127&gt;</t>
        </is>
      </c>
      <c r="C815" t="inlineStr">
        <is>
          <t>inferior olivary complex</t>
        </is>
      </c>
      <c r="D815" t="inlineStr">
        <is>
          <t>&lt;http://purl.obolibrary.org/obo/HBA_9560&gt;</t>
        </is>
      </c>
    </row>
    <row r="816">
      <c r="A816">
        <f>HYPERLINK("https://www.ebi.ac.uk/ols/ontologies/uberon/terms?iri=http://purl.obolibrary.org/obo/UBERON_0002127","inferior olivary complex")</f>
        <v/>
      </c>
      <c r="B816" t="inlineStr">
        <is>
          <t>&lt;http://purl.obolibrary.org/obo/UBERON_0002127&gt;</t>
        </is>
      </c>
      <c r="C816" t="inlineStr">
        <is>
          <t>Inferior olivary complex</t>
        </is>
      </c>
      <c r="D816" t="inlineStr">
        <is>
          <t>&lt;http://purl.obolibrary.org/obo/MBA_83&gt;</t>
        </is>
      </c>
    </row>
    <row r="817">
      <c r="A817">
        <f>HYPERLINK("https://www.ebi.ac.uk/ols/ontologies/uberon/terms?iri=http://purl.obolibrary.org/obo/UBERON_0035019","inferior olive, beta nucleus")</f>
        <v/>
      </c>
      <c r="B817" t="inlineStr">
        <is>
          <t>&lt;http://purl.obolibrary.org/obo/UBERON_0035019&gt;</t>
        </is>
      </c>
      <c r="C817" t="inlineStr">
        <is>
          <t>inferior olive, beta nucleus</t>
        </is>
      </c>
      <c r="D817" t="inlineStr">
        <is>
          <t>&lt;http://purl.obolibrary.org/obo/DHBA_12602&gt;</t>
        </is>
      </c>
    </row>
    <row r="818">
      <c r="A818">
        <f>HYPERLINK("https://www.ebi.ac.uk/ols/ontologies/uberon/terms?iri=http://purl.obolibrary.org/obo/UBERON_0006088","inferior parietal cortex")</f>
        <v/>
      </c>
      <c r="B818" t="inlineStr">
        <is>
          <t>&lt;http://purl.obolibrary.org/obo/UBERON_0006088&gt;</t>
        </is>
      </c>
      <c r="C818" t="inlineStr">
        <is>
          <t>inferior parietal lobule</t>
        </is>
      </c>
      <c r="D818" t="inlineStr">
        <is>
          <t>&lt;http://purl.obolibrary.org/obo/DHBA_12134&gt;</t>
        </is>
      </c>
    </row>
    <row r="819">
      <c r="A819">
        <f>HYPERLINK("https://www.ebi.ac.uk/ols/ontologies/uberon/terms?iri=http://purl.obolibrary.org/obo/UBERON_0006088","inferior parietal cortex")</f>
        <v/>
      </c>
      <c r="B819" t="inlineStr">
        <is>
          <t>&lt;http://purl.obolibrary.org/obo/UBERON_0006088&gt;</t>
        </is>
      </c>
      <c r="C819" t="inlineStr">
        <is>
          <t>inferior parietal lobule</t>
        </is>
      </c>
      <c r="D819" t="inlineStr">
        <is>
          <t>&lt;http://purl.obolibrary.org/obo/HBA_4103&gt;</t>
        </is>
      </c>
    </row>
    <row r="820">
      <c r="A820">
        <f>HYPERLINK("https://www.ebi.ac.uk/ols/ontologies/uberon/terms?iri=http://purl.obolibrary.org/obo/UBERON_0002982","inferior pulvinar nucleus")</f>
        <v/>
      </c>
      <c r="B820" t="inlineStr">
        <is>
          <t>&lt;http://purl.obolibrary.org/obo/UBERON_0002982&gt;</t>
        </is>
      </c>
      <c r="C820" t="inlineStr">
        <is>
          <t>inferior nucleus of pulvinar</t>
        </is>
      </c>
      <c r="D820" t="inlineStr">
        <is>
          <t>&lt;http://purl.obolibrary.org/obo/DHBA_10413&gt;</t>
        </is>
      </c>
    </row>
    <row r="821">
      <c r="A821">
        <f>HYPERLINK("https://www.ebi.ac.uk/ols/ontologies/uberon/terms?iri=http://purl.obolibrary.org/obo/UBERON_0002982","inferior pulvinar nucleus")</f>
        <v/>
      </c>
      <c r="B821" t="inlineStr">
        <is>
          <t>&lt;http://purl.obolibrary.org/obo/UBERON_0002982&gt;</t>
        </is>
      </c>
      <c r="C821" t="inlineStr">
        <is>
          <t>inferior nucleus of the pulvinar, left</t>
        </is>
      </c>
      <c r="D821" t="inlineStr">
        <is>
          <t>&lt;http://purl.obolibrary.org/obo/HBA_4414&gt;</t>
        </is>
      </c>
    </row>
    <row r="822">
      <c r="A822">
        <f>HYPERLINK("https://www.ebi.ac.uk/ols/ontologies/uberon/terms?iri=http://purl.obolibrary.org/obo/UBERON_0019278","inferior rostral gyrus")</f>
        <v/>
      </c>
      <c r="B822" t="inlineStr">
        <is>
          <t>&lt;http://purl.obolibrary.org/obo/UBERON_0019278&gt;</t>
        </is>
      </c>
      <c r="C822" t="inlineStr">
        <is>
          <t>inferior rostral gyrus</t>
        </is>
      </c>
      <c r="D822" t="inlineStr">
        <is>
          <t>&lt;http://purl.obolibrary.org/obo/DHBA_12130&gt;</t>
        </is>
      </c>
    </row>
    <row r="823">
      <c r="A823">
        <f>HYPERLINK("https://www.ebi.ac.uk/ols/ontologies/uberon/terms?iri=http://purl.obolibrary.org/obo/UBERON_0019278","inferior rostral gyrus")</f>
        <v/>
      </c>
      <c r="B823" t="inlineStr">
        <is>
          <t>&lt;http://purl.obolibrary.org/obo/UBERON_0019278&gt;</t>
        </is>
      </c>
      <c r="C823" t="inlineStr">
        <is>
          <t>inferior rostral gyrus</t>
        </is>
      </c>
      <c r="D823" t="inlineStr">
        <is>
          <t>&lt;http://purl.obolibrary.org/obo/HBA_4900&gt;</t>
        </is>
      </c>
    </row>
    <row r="824">
      <c r="A824">
        <f>HYPERLINK("https://www.ebi.ac.uk/ols/ontologies/uberon/terms?iri=http://purl.obolibrary.org/obo/UBERON_0002767","inferior rostral sulcus")</f>
        <v/>
      </c>
      <c r="B824" t="inlineStr">
        <is>
          <t>&lt;http://purl.obolibrary.org/obo/UBERON_0002767&gt;</t>
        </is>
      </c>
      <c r="C824" t="inlineStr">
        <is>
          <t>inferior rostral sulcus</t>
        </is>
      </c>
      <c r="D824" t="inlineStr">
        <is>
          <t>&lt;http://purl.obolibrary.org/obo/DHBA_146034844&gt;</t>
        </is>
      </c>
    </row>
    <row r="825">
      <c r="A825">
        <f>HYPERLINK("https://www.ebi.ac.uk/ols/ontologies/uberon/terms?iri=http://purl.obolibrary.org/obo/UBERON_0002767","inferior rostral sulcus")</f>
        <v/>
      </c>
      <c r="B825" t="inlineStr">
        <is>
          <t>&lt;http://purl.obolibrary.org/obo/UBERON_0002767&gt;</t>
        </is>
      </c>
      <c r="C825" t="inlineStr">
        <is>
          <t>inferior rostral sulcus</t>
        </is>
      </c>
      <c r="D825" t="inlineStr">
        <is>
          <t>&lt;http://purl.obolibrary.org/obo/HBA_9367&gt;</t>
        </is>
      </c>
    </row>
    <row r="826">
      <c r="A826">
        <f>HYPERLINK("https://www.ebi.ac.uk/ols/ontologies/uberon/terms?iri=http://purl.obolibrary.org/obo/UBERON_0002872","inferior salivatory nucleus")</f>
        <v/>
      </c>
      <c r="B826" t="inlineStr">
        <is>
          <t>&lt;http://purl.obolibrary.org/obo/UBERON_0002872&gt;</t>
        </is>
      </c>
      <c r="C826" t="inlineStr">
        <is>
          <t>inferior salivatory nucleus</t>
        </is>
      </c>
      <c r="D826" t="inlineStr">
        <is>
          <t>&lt;http://purl.obolibrary.org/obo/DHBA_12544&gt;</t>
        </is>
      </c>
    </row>
    <row r="827">
      <c r="A827">
        <f>HYPERLINK("https://www.ebi.ac.uk/ols/ontologies/uberon/terms?iri=http://purl.obolibrary.org/obo/UBERON_0002872","inferior salivatory nucleus")</f>
        <v/>
      </c>
      <c r="B827" t="inlineStr">
        <is>
          <t>&lt;http://purl.obolibrary.org/obo/UBERON_0002872&gt;</t>
        </is>
      </c>
      <c r="C827" t="inlineStr">
        <is>
          <t>inferior salivatory parasympathetic nucleus</t>
        </is>
      </c>
      <c r="D827" t="inlineStr">
        <is>
          <t>&lt;http://purl.obolibrary.org/obo/DMBA_17316&gt;</t>
        </is>
      </c>
    </row>
    <row r="828">
      <c r="A828">
        <f>HYPERLINK("https://www.ebi.ac.uk/ols/ontologies/uberon/terms?iri=http://purl.obolibrary.org/obo/UBERON_0002872","inferior salivatory nucleus")</f>
        <v/>
      </c>
      <c r="B828" t="inlineStr">
        <is>
          <t>&lt;http://purl.obolibrary.org/obo/UBERON_0002872&gt;</t>
        </is>
      </c>
      <c r="C828" t="inlineStr">
        <is>
          <t>inferior salivatory nucleus</t>
        </is>
      </c>
      <c r="D828" t="inlineStr">
        <is>
          <t>&lt;http://purl.obolibrary.org/obo/HBA_9569&gt;</t>
        </is>
      </c>
    </row>
    <row r="829">
      <c r="A829">
        <f>HYPERLINK("https://www.ebi.ac.uk/ols/ontologies/uberon/terms?iri=http://purl.obolibrary.org/obo/UBERON_0002872","inferior salivatory nucleus")</f>
        <v/>
      </c>
      <c r="B829" t="inlineStr">
        <is>
          <t>&lt;http://purl.obolibrary.org/obo/UBERON_0002872&gt;</t>
        </is>
      </c>
      <c r="C829" t="inlineStr">
        <is>
          <t>Inferior salivatory nucleus</t>
        </is>
      </c>
      <c r="D829" t="inlineStr">
        <is>
          <t>&lt;http://purl.obolibrary.org/obo/MBA_106&gt;</t>
        </is>
      </c>
    </row>
    <row r="830">
      <c r="A830">
        <f>HYPERLINK("https://www.ebi.ac.uk/ols/ontologies/uberon/terms?iri=http://purl.obolibrary.org/obo/UBERON_0002751","inferior temporal gyrus")</f>
        <v/>
      </c>
      <c r="B830" t="inlineStr">
        <is>
          <t>&lt;http://purl.obolibrary.org/obo/UBERON_0002751&gt;</t>
        </is>
      </c>
      <c r="C830" t="inlineStr">
        <is>
          <t>inferior temporal gyrus</t>
        </is>
      </c>
      <c r="D830" t="inlineStr">
        <is>
          <t>&lt;http://purl.obolibrary.org/obo/DHBA_12142&gt;</t>
        </is>
      </c>
    </row>
    <row r="831">
      <c r="A831">
        <f>HYPERLINK("https://www.ebi.ac.uk/ols/ontologies/uberon/terms?iri=http://purl.obolibrary.org/obo/UBERON_0002751","inferior temporal gyrus")</f>
        <v/>
      </c>
      <c r="B831" t="inlineStr">
        <is>
          <t>&lt;http://purl.obolibrary.org/obo/UBERON_0002751&gt;</t>
        </is>
      </c>
      <c r="C831" t="inlineStr">
        <is>
          <t>inferior temporal gyrus</t>
        </is>
      </c>
      <c r="D831" t="inlineStr">
        <is>
          <t>&lt;http://purl.obolibrary.org/obo/HBA_4147&gt;</t>
        </is>
      </c>
    </row>
    <row r="832">
      <c r="A832">
        <f>HYPERLINK("https://www.ebi.ac.uk/ols/ontologies/uberon/terms?iri=http://purl.obolibrary.org/obo/UBERON_0002969","inferior temporal sulcus")</f>
        <v/>
      </c>
      <c r="B832" t="inlineStr">
        <is>
          <t>&lt;http://purl.obolibrary.org/obo/UBERON_0002969&gt;</t>
        </is>
      </c>
      <c r="C832" t="inlineStr">
        <is>
          <t>inferior temporal sulcus</t>
        </is>
      </c>
      <c r="D832" t="inlineStr">
        <is>
          <t>&lt;http://purl.obolibrary.org/obo/DHBA_10632&gt;</t>
        </is>
      </c>
    </row>
    <row r="833">
      <c r="A833">
        <f>HYPERLINK("https://www.ebi.ac.uk/ols/ontologies/uberon/terms?iri=http://purl.obolibrary.org/obo/UBERON_0002969","inferior temporal sulcus")</f>
        <v/>
      </c>
      <c r="B833" t="inlineStr">
        <is>
          <t>&lt;http://purl.obolibrary.org/obo/UBERON_0002969&gt;</t>
        </is>
      </c>
      <c r="C833" t="inlineStr">
        <is>
          <t>inferior temporal sulcus</t>
        </is>
      </c>
      <c r="D833" t="inlineStr">
        <is>
          <t>&lt;http://purl.obolibrary.org/obo/HBA_9379&gt;</t>
        </is>
      </c>
    </row>
    <row r="834">
      <c r="A834">
        <f>HYPERLINK("https://www.ebi.ac.uk/ols/ontologies/uberon/terms?iri=http://purl.obolibrary.org/obo/UBERON_0022242","inferior thalamic peduncle")</f>
        <v/>
      </c>
      <c r="B834" t="inlineStr">
        <is>
          <t>&lt;http://purl.obolibrary.org/obo/UBERON_0022242&gt;</t>
        </is>
      </c>
      <c r="C834" t="inlineStr">
        <is>
          <t>inferior thalamic peduncle</t>
        </is>
      </c>
      <c r="D834" t="inlineStr">
        <is>
          <t>&lt;http://purl.obolibrary.org/obo/DHBA_12059&gt;</t>
        </is>
      </c>
    </row>
    <row r="835">
      <c r="A835">
        <f>HYPERLINK("https://www.ebi.ac.uk/ols/ontologies/uberon/terms?iri=http://purl.obolibrary.org/obo/UBERON_0022242","inferior thalamic peduncle")</f>
        <v/>
      </c>
      <c r="B835" t="inlineStr">
        <is>
          <t>&lt;http://purl.obolibrary.org/obo/UBERON_0022242&gt;</t>
        </is>
      </c>
      <c r="C835" t="inlineStr">
        <is>
          <t>inferior thalamic peduncle</t>
        </is>
      </c>
      <c r="D835" t="inlineStr">
        <is>
          <t>&lt;http://purl.obolibrary.org/obo/HBA_265505110&gt;</t>
        </is>
      </c>
    </row>
    <row r="836">
      <c r="A836">
        <f>HYPERLINK("https://www.ebi.ac.uk/ols/ontologies/uberon/terms?iri=http://purl.obolibrary.org/obo/UBERON_0001721","inferior vestibular nucleus")</f>
        <v/>
      </c>
      <c r="B836" t="inlineStr">
        <is>
          <t>&lt;http://purl.obolibrary.org/obo/UBERON_0001721&gt;</t>
        </is>
      </c>
      <c r="C836" t="inlineStr">
        <is>
          <t>spinal vestibular nucleus, left</t>
        </is>
      </c>
      <c r="D836" t="inlineStr">
        <is>
          <t>&lt;http://purl.obolibrary.org/obo/HBA_9702&gt;</t>
        </is>
      </c>
    </row>
    <row r="837">
      <c r="A837">
        <f>HYPERLINK("https://www.ebi.ac.uk/ols/ontologies/uberon/terms?iri=http://purl.obolibrary.org/obo/UBERON_0001721","inferior vestibular nucleus")</f>
        <v/>
      </c>
      <c r="B837" t="inlineStr">
        <is>
          <t>&lt;http://purl.obolibrary.org/obo/UBERON_0001721&gt;</t>
        </is>
      </c>
      <c r="C837" t="inlineStr">
        <is>
          <t>Spinal vestibular nucleus</t>
        </is>
      </c>
      <c r="D837" t="inlineStr">
        <is>
          <t>&lt;http://purl.obolibrary.org/obo/MBA_225&gt;</t>
        </is>
      </c>
    </row>
    <row r="838">
      <c r="A838">
        <f>HYPERLINK("https://www.ebi.ac.uk/ols/ontologies/uberon/terms?iri=http://purl.obolibrary.org/obo/UBERON_0002022","insula")</f>
        <v/>
      </c>
      <c r="B838" t="inlineStr">
        <is>
          <t>&lt;http://purl.obolibrary.org/obo/UBERON_0002022&gt;</t>
        </is>
      </c>
      <c r="C838" t="inlineStr">
        <is>
          <t>insular lobe</t>
        </is>
      </c>
      <c r="D838" t="inlineStr">
        <is>
          <t>&lt;http://purl.obolibrary.org/obo/DHBA_12176&gt;</t>
        </is>
      </c>
    </row>
    <row r="839">
      <c r="A839">
        <f>HYPERLINK("https://www.ebi.ac.uk/ols/ontologies/uberon/terms?iri=http://purl.obolibrary.org/obo/UBERON_0002022","insula")</f>
        <v/>
      </c>
      <c r="B839" t="inlineStr">
        <is>
          <t>&lt;http://purl.obolibrary.org/obo/UBERON_0002022&gt;</t>
        </is>
      </c>
      <c r="C839" t="inlineStr">
        <is>
          <t>insula</t>
        </is>
      </c>
      <c r="D839" t="inlineStr">
        <is>
          <t>&lt;http://purl.obolibrary.org/obo/HBA_4268&gt;</t>
        </is>
      </c>
    </row>
    <row r="840">
      <c r="A840">
        <f>HYPERLINK("https://www.ebi.ac.uk/ols/ontologies/uberon/terms?iri=http://purl.obolibrary.org/obo/UBERON_0034891","insular cortex")</f>
        <v/>
      </c>
      <c r="B840" t="inlineStr">
        <is>
          <t>&lt;http://purl.obolibrary.org/obo/UBERON_0034891&gt;</t>
        </is>
      </c>
      <c r="C840" t="inlineStr">
        <is>
          <t>insular neocortex</t>
        </is>
      </c>
      <c r="D840" t="inlineStr">
        <is>
          <t>&lt;http://purl.obolibrary.org/obo/DHBA_10288&gt;</t>
        </is>
      </c>
    </row>
    <row r="841">
      <c r="A841">
        <f>HYPERLINK("https://www.ebi.ac.uk/ols/ontologies/uberon/terms?iri=http://purl.obolibrary.org/obo/UBERON_0034891","insular cortex")</f>
        <v/>
      </c>
      <c r="B841" t="inlineStr">
        <is>
          <t>&lt;http://purl.obolibrary.org/obo/UBERON_0034891&gt;</t>
        </is>
      </c>
      <c r="C841" t="inlineStr">
        <is>
          <t>insular cortex</t>
        </is>
      </c>
      <c r="D841" t="inlineStr">
        <is>
          <t>&lt;http://purl.obolibrary.org/obo/DMBA_16058&gt;</t>
        </is>
      </c>
    </row>
    <row r="842">
      <c r="A842">
        <f>HYPERLINK("https://www.ebi.ac.uk/ols/ontologies/uberon/terms?iri=http://purl.obolibrary.org/obo/UBERON_0035972","interanterodorsal nucleus of the thalamus")</f>
        <v/>
      </c>
      <c r="B842" t="inlineStr">
        <is>
          <t>&lt;http://purl.obolibrary.org/obo/UBERON_0035972&gt;</t>
        </is>
      </c>
      <c r="C842" t="inlineStr">
        <is>
          <t>Interanterodorsal nucleus of the thalamus</t>
        </is>
      </c>
      <c r="D842" t="inlineStr">
        <is>
          <t>&lt;http://purl.obolibrary.org/obo/MBA_1113&gt;</t>
        </is>
      </c>
    </row>
    <row r="843">
      <c r="A843">
        <f>HYPERLINK("https://www.ebi.ac.uk/ols/ontologies/uberon/terms?iri=http://purl.obolibrary.org/obo/UBERON_0002884","intercalated amygdaloid nuclei")</f>
        <v/>
      </c>
      <c r="B843" t="inlineStr">
        <is>
          <t>&lt;http://purl.obolibrary.org/obo/UBERON_0002884&gt;</t>
        </is>
      </c>
      <c r="C843" t="inlineStr">
        <is>
          <t>Intercalated nucleus of amygdala</t>
        </is>
      </c>
      <c r="D843" t="inlineStr">
        <is>
          <t>&lt;http://purl.obolibrary.org/obo/DHBA_10378&gt;</t>
        </is>
      </c>
    </row>
    <row r="844">
      <c r="A844">
        <f>HYPERLINK("https://www.ebi.ac.uk/ols/ontologies/uberon/terms?iri=http://purl.obolibrary.org/obo/UBERON_0002884","intercalated amygdaloid nuclei")</f>
        <v/>
      </c>
      <c r="B844" t="inlineStr">
        <is>
          <t>&lt;http://purl.obolibrary.org/obo/UBERON_0002884&gt;</t>
        </is>
      </c>
      <c r="C844" t="inlineStr">
        <is>
          <t>intercalated amygdaloid nuclei</t>
        </is>
      </c>
      <c r="D844" t="inlineStr">
        <is>
          <t>&lt;http://purl.obolibrary.org/obo/DMBA_15876&gt;</t>
        </is>
      </c>
    </row>
    <row r="845">
      <c r="A845">
        <f>HYPERLINK("https://www.ebi.ac.uk/ols/ontologies/uberon/terms?iri=http://purl.obolibrary.org/obo/UBERON_0002884","intercalated amygdaloid nuclei")</f>
        <v/>
      </c>
      <c r="B845" t="inlineStr">
        <is>
          <t>&lt;http://purl.obolibrary.org/obo/UBERON_0002884&gt;</t>
        </is>
      </c>
      <c r="C845" t="inlineStr">
        <is>
          <t>intercalated nuclei</t>
        </is>
      </c>
      <c r="D845" t="inlineStr">
        <is>
          <t>&lt;http://purl.obolibrary.org/obo/HBA_4375&gt;</t>
        </is>
      </c>
    </row>
    <row r="846">
      <c r="A846">
        <f>HYPERLINK("https://www.ebi.ac.uk/ols/ontologies/uberon/terms?iri=http://purl.obolibrary.org/obo/UBERON_0002884","intercalated amygdaloid nuclei")</f>
        <v/>
      </c>
      <c r="B846" t="inlineStr">
        <is>
          <t>&lt;http://purl.obolibrary.org/obo/UBERON_0002884&gt;</t>
        </is>
      </c>
      <c r="C846" t="inlineStr">
        <is>
          <t>Intercalated amygdalar nucleus</t>
        </is>
      </c>
      <c r="D846" t="inlineStr">
        <is>
          <t>&lt;http://purl.obolibrary.org/obo/MBA_1105&gt;</t>
        </is>
      </c>
    </row>
    <row r="847">
      <c r="A847">
        <f>HYPERLINK("https://www.ebi.ac.uk/ols/ontologies/uberon/terms?iri=http://purl.obolibrary.org/obo/UBERON_0002884","intercalated amygdaloid nuclei")</f>
        <v/>
      </c>
      <c r="B847" t="inlineStr">
        <is>
          <t>&lt;http://purl.obolibrary.org/obo/UBERON_0002884&gt;</t>
        </is>
      </c>
      <c r="C847" t="inlineStr">
        <is>
          <t>intercalated nucleus of amygdala</t>
        </is>
      </c>
      <c r="D847" t="inlineStr">
        <is>
          <t>&lt;http://purl.obolibrary.org/obo/PBA_10132&gt;</t>
        </is>
      </c>
    </row>
    <row r="848">
      <c r="A848">
        <f>HYPERLINK("https://www.ebi.ac.uk/ols/ontologies/uberon/terms?iri=http://purl.obolibrary.org/obo/UBERON_0013736","interfascicular linear nucleus")</f>
        <v/>
      </c>
      <c r="B848" t="inlineStr">
        <is>
          <t>&lt;http://purl.obolibrary.org/obo/UBERON_0013736&gt;</t>
        </is>
      </c>
      <c r="C848" t="inlineStr">
        <is>
          <t>interfascicular nucleus</t>
        </is>
      </c>
      <c r="D848" t="inlineStr">
        <is>
          <t>&lt;http://purl.obolibrary.org/obo/DHBA_12262&gt;</t>
        </is>
      </c>
    </row>
    <row r="849">
      <c r="A849">
        <f>HYPERLINK("https://www.ebi.ac.uk/ols/ontologies/uberon/terms?iri=http://purl.obolibrary.org/obo/UBERON_0013736","interfascicular linear nucleus")</f>
        <v/>
      </c>
      <c r="B849" t="inlineStr">
        <is>
          <t>&lt;http://purl.obolibrary.org/obo/UBERON_0013736&gt;</t>
        </is>
      </c>
      <c r="C849" t="inlineStr">
        <is>
          <t>interfascicular nucleus, left</t>
        </is>
      </c>
      <c r="D849" t="inlineStr">
        <is>
          <t>&lt;http://purl.obolibrary.org/obo/HBA_9472&gt;</t>
        </is>
      </c>
    </row>
    <row r="850">
      <c r="A850">
        <f>HYPERLINK("https://www.ebi.ac.uk/ols/ontologies/uberon/terms?iri=http://purl.obolibrary.org/obo/UBERON_0013736","interfascicular linear nucleus")</f>
        <v/>
      </c>
      <c r="B850" t="inlineStr">
        <is>
          <t>&lt;http://purl.obolibrary.org/obo/UBERON_0013736&gt;</t>
        </is>
      </c>
      <c r="C850" t="inlineStr">
        <is>
          <t>Interfascicular nucleus raphe</t>
        </is>
      </c>
      <c r="D850" t="inlineStr">
        <is>
          <t>&lt;http://purl.obolibrary.org/obo/MBA_12&gt;</t>
        </is>
      </c>
    </row>
    <row r="851">
      <c r="A851">
        <f>HYPERLINK("https://www.ebi.ac.uk/ols/ontologies/uberon/terms?iri=http://purl.obolibrary.org/obo/UBERON_0035975","intergeniculate leaflet of the lateral geniculate complex")</f>
        <v/>
      </c>
      <c r="B851" t="inlineStr">
        <is>
          <t>&lt;http://purl.obolibrary.org/obo/UBERON_0035975&gt;</t>
        </is>
      </c>
      <c r="C851" t="inlineStr">
        <is>
          <t>Intergeniculate leaflet of the lateral geniculate complex</t>
        </is>
      </c>
      <c r="D851" t="inlineStr">
        <is>
          <t>&lt;http://purl.obolibrary.org/obo/MBA_27&gt;</t>
        </is>
      </c>
    </row>
    <row r="852">
      <c r="A852">
        <f>HYPERLINK("https://www.ebi.ac.uk/ols/ontologies/uberon/terms?iri=http://purl.obolibrary.org/obo/UBERON_0002952","intermediate acoustic stria")</f>
        <v/>
      </c>
      <c r="B852" t="inlineStr">
        <is>
          <t>&lt;http://purl.obolibrary.org/obo/UBERON_0002952&gt;</t>
        </is>
      </c>
      <c r="C852" t="inlineStr">
        <is>
          <t>intermediate acoustic stria</t>
        </is>
      </c>
      <c r="D852" t="inlineStr">
        <is>
          <t>&lt;http://purl.obolibrary.org/obo/DHBA_12755&gt;</t>
        </is>
      </c>
    </row>
    <row r="853">
      <c r="A853">
        <f>HYPERLINK("https://www.ebi.ac.uk/ols/ontologies/uberon/terms?iri=http://purl.obolibrary.org/obo/UBERON_0002952","intermediate acoustic stria")</f>
        <v/>
      </c>
      <c r="B853" t="inlineStr">
        <is>
          <t>&lt;http://purl.obolibrary.org/obo/UBERON_0002952&gt;</t>
        </is>
      </c>
      <c r="C853" t="inlineStr">
        <is>
          <t>intermediate acoustic stria</t>
        </is>
      </c>
      <c r="D853" t="inlineStr">
        <is>
          <t>&lt;http://purl.obolibrary.org/obo/MBA_641&gt;</t>
        </is>
      </c>
    </row>
    <row r="854">
      <c r="A854">
        <f>HYPERLINK("https://www.ebi.ac.uk/ols/ontologies/uberon/terms?iri=http://purl.obolibrary.org/obo/UBERON_0006792","intermediate layer of superior colliculus")</f>
        <v/>
      </c>
      <c r="B854" t="inlineStr">
        <is>
          <t>&lt;http://purl.obolibrary.org/obo/UBERON_0006792&gt;</t>
        </is>
      </c>
      <c r="C854" t="inlineStr">
        <is>
          <t>intermediate layer of the superior colliculus</t>
        </is>
      </c>
      <c r="D854" t="inlineStr">
        <is>
          <t>&lt;http://purl.obolibrary.org/obo/DHBA_12298&gt;</t>
        </is>
      </c>
    </row>
    <row r="855">
      <c r="A855">
        <f>HYPERLINK("https://www.ebi.ac.uk/ols/ontologies/uberon/terms?iri=http://purl.obolibrary.org/obo/UBERON_0007710","intermediate nucleus of lateral lemniscus")</f>
        <v/>
      </c>
      <c r="B855" t="inlineStr">
        <is>
          <t>&lt;http://purl.obolibrary.org/obo/UBERON_0007710&gt;</t>
        </is>
      </c>
      <c r="C855" t="inlineStr">
        <is>
          <t>intermediate nucleus of lateral lemniscus</t>
        </is>
      </c>
      <c r="D855" t="inlineStr">
        <is>
          <t>&lt;http://purl.obolibrary.org/obo/DHBA_12456&gt;</t>
        </is>
      </c>
    </row>
    <row r="856">
      <c r="A856">
        <f>HYPERLINK("https://www.ebi.ac.uk/ols/ontologies/uberon/terms?iri=http://purl.obolibrary.org/obo/UBERON_0007710","intermediate nucleus of lateral lemniscus")</f>
        <v/>
      </c>
      <c r="B856" t="inlineStr">
        <is>
          <t>&lt;http://purl.obolibrary.org/obo/UBERON_0007710&gt;</t>
        </is>
      </c>
      <c r="C856" t="inlineStr">
        <is>
          <t>intermediate nucleus of lateral lemniscus</t>
        </is>
      </c>
      <c r="D856" t="inlineStr">
        <is>
          <t>&lt;http://purl.obolibrary.org/obo/HBA_265504888&gt;</t>
        </is>
      </c>
    </row>
    <row r="857">
      <c r="A857">
        <f>HYPERLINK("https://www.ebi.ac.uk/ols/ontologies/uberon/terms?iri=http://purl.obolibrary.org/obo/UBERON_0007710","intermediate nucleus of lateral lemniscus")</f>
        <v/>
      </c>
      <c r="B857" t="inlineStr">
        <is>
          <t>&lt;http://purl.obolibrary.org/obo/UBERON_0007710&gt;</t>
        </is>
      </c>
      <c r="C857" t="inlineStr">
        <is>
          <t>Nucleus of the lateral lemniscus, horizontal part</t>
        </is>
      </c>
      <c r="D857" t="inlineStr">
        <is>
          <t>&lt;http://purl.obolibrary.org/obo/MBA_90&gt;</t>
        </is>
      </c>
    </row>
    <row r="858">
      <c r="A858">
        <f>HYPERLINK("https://www.ebi.ac.uk/ols/ontologies/uberon/terms?iri=http://purl.obolibrary.org/obo/UBERON_0002970","intermediate oculomotor nucleus")</f>
        <v/>
      </c>
      <c r="B858" t="inlineStr">
        <is>
          <t>&lt;http://purl.obolibrary.org/obo/UBERON_0002970&gt;</t>
        </is>
      </c>
      <c r="C858" t="inlineStr">
        <is>
          <t>interoculomotor nucleus</t>
        </is>
      </c>
      <c r="D858" t="inlineStr">
        <is>
          <t>&lt;http://purl.obolibrary.org/obo/DHBA_12203&gt;</t>
        </is>
      </c>
    </row>
    <row r="859">
      <c r="A859">
        <f>HYPERLINK("https://www.ebi.ac.uk/ols/ontologies/uberon/terms?iri=http://purl.obolibrary.org/obo/UBERON_0002970","intermediate oculomotor nucleus")</f>
        <v/>
      </c>
      <c r="B859" t="inlineStr">
        <is>
          <t>&lt;http://purl.obolibrary.org/obo/UBERON_0002970&gt;</t>
        </is>
      </c>
      <c r="C859" t="inlineStr">
        <is>
          <t>intermediate oculomotor nucleus, left</t>
        </is>
      </c>
      <c r="D859" t="inlineStr">
        <is>
          <t>&lt;http://purl.obolibrary.org/obo/HBA_9036&gt;</t>
        </is>
      </c>
    </row>
    <row r="860">
      <c r="A860">
        <f>HYPERLINK("https://www.ebi.ac.uk/ols/ontologies/uberon/terms?iri=http://purl.obolibrary.org/obo/UBERON_0002746","intermediate periventricular nucleus")</f>
        <v/>
      </c>
      <c r="B860" t="inlineStr">
        <is>
          <t>&lt;http://purl.obolibrary.org/obo/UBERON_0002746&gt;</t>
        </is>
      </c>
      <c r="C860" t="inlineStr">
        <is>
          <t>Periventricular hypothalamic nucleus, intermediate part</t>
        </is>
      </c>
      <c r="D860" t="inlineStr">
        <is>
          <t>&lt;http://purl.obolibrary.org/obo/MBA_118&gt;</t>
        </is>
      </c>
    </row>
    <row r="861">
      <c r="A861">
        <f>HYPERLINK("https://www.ebi.ac.uk/ols/ontologies/uberon/terms?iri=http://purl.obolibrary.org/obo/UBERON_0035562","intermediate pretectal nucleus")</f>
        <v/>
      </c>
      <c r="B861" t="inlineStr">
        <is>
          <t>&lt;http://purl.obolibrary.org/obo/UBERON_0035562&gt;</t>
        </is>
      </c>
      <c r="C861" t="inlineStr">
        <is>
          <t>intermediate pretectal nucleus</t>
        </is>
      </c>
      <c r="D861" t="inlineStr">
        <is>
          <t>&lt;http://purl.obolibrary.org/obo/DMBA_16598&gt;</t>
        </is>
      </c>
    </row>
    <row r="862">
      <c r="A862">
        <f>HYPERLINK("https://www.ebi.ac.uk/ols/ontologies/uberon/terms?iri=http://purl.obolibrary.org/obo/UBERON_0009777","intermediate reticular nucleus")</f>
        <v/>
      </c>
      <c r="B862" t="inlineStr">
        <is>
          <t>&lt;http://purl.obolibrary.org/obo/UBERON_0009777&gt;</t>
        </is>
      </c>
      <c r="C862" t="inlineStr">
        <is>
          <t>intermediate reticular nucleus</t>
        </is>
      </c>
      <c r="D862" t="inlineStr">
        <is>
          <t>&lt;http://purl.obolibrary.org/obo/DHBA_12620&gt;</t>
        </is>
      </c>
    </row>
    <row r="863">
      <c r="A863">
        <f>HYPERLINK("https://www.ebi.ac.uk/ols/ontologies/uberon/terms?iri=http://purl.obolibrary.org/obo/UBERON_0009777","intermediate reticular nucleus")</f>
        <v/>
      </c>
      <c r="B863" t="inlineStr">
        <is>
          <t>&lt;http://purl.obolibrary.org/obo/UBERON_0009777&gt;</t>
        </is>
      </c>
      <c r="C863" t="inlineStr">
        <is>
          <t>Intermediate reticular nucleus</t>
        </is>
      </c>
      <c r="D863" t="inlineStr">
        <is>
          <t>&lt;http://purl.obolibrary.org/obo/MBA_136&gt;</t>
        </is>
      </c>
    </row>
    <row r="864">
      <c r="A864">
        <f>HYPERLINK("https://www.ebi.ac.uk/ols/ontologies/uberon/terms?iri=http://purl.obolibrary.org/obo/UBERON_0006087","internal arcuate fiber bundle")</f>
        <v/>
      </c>
      <c r="B864" t="inlineStr">
        <is>
          <t>&lt;http://purl.obolibrary.org/obo/UBERON_0006087&gt;</t>
        </is>
      </c>
      <c r="C864" t="inlineStr">
        <is>
          <t>internal arcuate fibers</t>
        </is>
      </c>
      <c r="D864" t="inlineStr">
        <is>
          <t>&lt;http://purl.obolibrary.org/obo/DHBA_12756&gt;</t>
        </is>
      </c>
    </row>
    <row r="865">
      <c r="A865">
        <f>HYPERLINK("https://www.ebi.ac.uk/ols/ontologies/uberon/terms?iri=http://purl.obolibrary.org/obo/UBERON_0006087","internal arcuate fiber bundle")</f>
        <v/>
      </c>
      <c r="B865" t="inlineStr">
        <is>
          <t>&lt;http://purl.obolibrary.org/obo/UBERON_0006087&gt;</t>
        </is>
      </c>
      <c r="C865" t="inlineStr">
        <is>
          <t>internal arcuate fibers</t>
        </is>
      </c>
      <c r="D865" t="inlineStr">
        <is>
          <t>&lt;http://purl.obolibrary.org/obo/HBA_265505610&gt;</t>
        </is>
      </c>
    </row>
    <row r="866">
      <c r="A866">
        <f>HYPERLINK("https://www.ebi.ac.uk/ols/ontologies/uberon/terms?iri=http://purl.obolibrary.org/obo/UBERON_0006087","internal arcuate fiber bundle")</f>
        <v/>
      </c>
      <c r="B866" t="inlineStr">
        <is>
          <t>&lt;http://purl.obolibrary.org/obo/UBERON_0006087&gt;</t>
        </is>
      </c>
      <c r="C866" t="inlineStr">
        <is>
          <t>internal arcuate fibers</t>
        </is>
      </c>
      <c r="D866" t="inlineStr">
        <is>
          <t>&lt;http://purl.obolibrary.org/obo/MBA_396&gt;</t>
        </is>
      </c>
    </row>
    <row r="867">
      <c r="A867">
        <f>HYPERLINK("https://www.ebi.ac.uk/ols/ontologies/uberon/terms?iri=http://purl.obolibrary.org/obo/UBERON_0001887","internal capsule of telencephalon")</f>
        <v/>
      </c>
      <c r="B867" t="inlineStr">
        <is>
          <t>&lt;http://purl.obolibrary.org/obo/UBERON_0001887&gt;</t>
        </is>
      </c>
      <c r="C867" t="inlineStr">
        <is>
          <t>internal capsule</t>
        </is>
      </c>
      <c r="D867" t="inlineStr">
        <is>
          <t>&lt;http://purl.obolibrary.org/obo/DHBA_10581&gt;</t>
        </is>
      </c>
    </row>
    <row r="868">
      <c r="A868">
        <f>HYPERLINK("https://www.ebi.ac.uk/ols/ontologies/uberon/terms?iri=http://purl.obolibrary.org/obo/UBERON_0001887","internal capsule of telencephalon")</f>
        <v/>
      </c>
      <c r="B868" t="inlineStr">
        <is>
          <t>&lt;http://purl.obolibrary.org/obo/UBERON_0001887&gt;</t>
        </is>
      </c>
      <c r="C868" t="inlineStr">
        <is>
          <t>internal capsule</t>
        </is>
      </c>
      <c r="D868" t="inlineStr">
        <is>
          <t>&lt;http://purl.obolibrary.org/obo/DMBA_17770&gt;</t>
        </is>
      </c>
    </row>
    <row r="869">
      <c r="A869">
        <f>HYPERLINK("https://www.ebi.ac.uk/ols/ontologies/uberon/terms?iri=http://purl.obolibrary.org/obo/UBERON_0001887","internal capsule of telencephalon")</f>
        <v/>
      </c>
      <c r="B869" t="inlineStr">
        <is>
          <t>&lt;http://purl.obolibrary.org/obo/UBERON_0001887&gt;</t>
        </is>
      </c>
      <c r="C869" t="inlineStr">
        <is>
          <t>internal capsule</t>
        </is>
      </c>
      <c r="D869" t="inlineStr">
        <is>
          <t>&lt;http://purl.obolibrary.org/obo/HBA_9263&gt;</t>
        </is>
      </c>
    </row>
    <row r="870">
      <c r="A870">
        <f>HYPERLINK("https://www.ebi.ac.uk/ols/ontologies/uberon/terms?iri=http://purl.obolibrary.org/obo/UBERON_0001887","internal capsule of telencephalon")</f>
        <v/>
      </c>
      <c r="B870" t="inlineStr">
        <is>
          <t>&lt;http://purl.obolibrary.org/obo/UBERON_0001887&gt;</t>
        </is>
      </c>
      <c r="C870" t="inlineStr">
        <is>
          <t>internal capsule</t>
        </is>
      </c>
      <c r="D870" t="inlineStr">
        <is>
          <t>&lt;http://purl.obolibrary.org/obo/MBA_6&gt;</t>
        </is>
      </c>
    </row>
    <row r="871">
      <c r="A871">
        <f>HYPERLINK("https://www.ebi.ac.uk/ols/ontologies/uberon/terms?iri=http://purl.obolibrary.org/obo/UBERON_0001887","internal capsule of telencephalon")</f>
        <v/>
      </c>
      <c r="B871" t="inlineStr">
        <is>
          <t>&lt;http://purl.obolibrary.org/obo/UBERON_0001887&gt;</t>
        </is>
      </c>
      <c r="C871" t="inlineStr">
        <is>
          <t>internal capsule</t>
        </is>
      </c>
      <c r="D871" t="inlineStr">
        <is>
          <t>&lt;http://purl.obolibrary.org/obo/PBA_10102&gt;</t>
        </is>
      </c>
    </row>
    <row r="872">
      <c r="A872">
        <f>HYPERLINK("https://www.ebi.ac.uk/ols/ontologies/uberon/terms?iri=http://purl.obolibrary.org/obo/UBERON_0002762","internal medullary lamina of thalamus")</f>
        <v/>
      </c>
      <c r="B872" t="inlineStr">
        <is>
          <t>&lt;http://purl.obolibrary.org/obo/UBERON_0002762&gt;</t>
        </is>
      </c>
      <c r="C872" t="inlineStr">
        <is>
          <t>internal medullary lamina of thalamus</t>
        </is>
      </c>
      <c r="D872" t="inlineStr">
        <is>
          <t>&lt;http://purl.obolibrary.org/obo/DHBA_12063&gt;</t>
        </is>
      </c>
    </row>
    <row r="873">
      <c r="A873">
        <f>HYPERLINK("https://www.ebi.ac.uk/ols/ontologies/uberon/terms?iri=http://purl.obolibrary.org/obo/UBERON_0002762","internal medullary lamina of thalamus")</f>
        <v/>
      </c>
      <c r="B873" t="inlineStr">
        <is>
          <t>&lt;http://purl.obolibrary.org/obo/UBERON_0002762&gt;</t>
        </is>
      </c>
      <c r="C873" t="inlineStr">
        <is>
          <t>internal medullary lamina of thalamus</t>
        </is>
      </c>
      <c r="D873" t="inlineStr">
        <is>
          <t>&lt;http://purl.obolibrary.org/obo/HBA_265505134&gt;</t>
        </is>
      </c>
    </row>
    <row r="874">
      <c r="A874">
        <f>HYPERLINK("https://www.ebi.ac.uk/ols/ontologies/uberon/terms?iri=http://purl.obolibrary.org/obo/UBERON_0002762","internal medullary lamina of thalamus")</f>
        <v/>
      </c>
      <c r="B874" t="inlineStr">
        <is>
          <t>&lt;http://purl.obolibrary.org/obo/UBERON_0002762&gt;</t>
        </is>
      </c>
      <c r="C874" t="inlineStr">
        <is>
          <t>internal medullary lamina of the thalamus</t>
        </is>
      </c>
      <c r="D874" t="inlineStr">
        <is>
          <t>&lt;http://purl.obolibrary.org/obo/MBA_14&gt;</t>
        </is>
      </c>
    </row>
    <row r="875">
      <c r="A875">
        <f>HYPERLINK("https://www.ebi.ac.uk/ols/ontologies/uberon/terms?iri=http://purl.obolibrary.org/obo/UBERON_0002145","interpeduncular nucleus")</f>
        <v/>
      </c>
      <c r="B875" t="inlineStr">
        <is>
          <t>&lt;http://purl.obolibrary.org/obo/UBERON_0002145&gt;</t>
        </is>
      </c>
      <c r="C875" t="inlineStr">
        <is>
          <t>interpeduncular nucleus</t>
        </is>
      </c>
      <c r="D875" t="inlineStr">
        <is>
          <t>&lt;http://purl.obolibrary.org/obo/DHBA_12270&gt;</t>
        </is>
      </c>
    </row>
    <row r="876">
      <c r="A876">
        <f>HYPERLINK("https://www.ebi.ac.uk/ols/ontologies/uberon/terms?iri=http://purl.obolibrary.org/obo/UBERON_0002145","interpeduncular nucleus")</f>
        <v/>
      </c>
      <c r="B876" t="inlineStr">
        <is>
          <t>&lt;http://purl.obolibrary.org/obo/UBERON_0002145&gt;</t>
        </is>
      </c>
      <c r="C876" t="inlineStr">
        <is>
          <t>interpeduncular nucleus</t>
        </is>
      </c>
      <c r="D876" t="inlineStr">
        <is>
          <t>&lt;http://purl.obolibrary.org/obo/HBA_9012&gt;</t>
        </is>
      </c>
    </row>
    <row r="877">
      <c r="A877">
        <f>HYPERLINK("https://www.ebi.ac.uk/ols/ontologies/uberon/terms?iri=http://purl.obolibrary.org/obo/UBERON_0002145","interpeduncular nucleus")</f>
        <v/>
      </c>
      <c r="B877" t="inlineStr">
        <is>
          <t>&lt;http://purl.obolibrary.org/obo/UBERON_0002145&gt;</t>
        </is>
      </c>
      <c r="C877" t="inlineStr">
        <is>
          <t>Interpeduncular nucleus</t>
        </is>
      </c>
      <c r="D877" t="inlineStr">
        <is>
          <t>&lt;http://purl.obolibrary.org/obo/MBA_100&gt;</t>
        </is>
      </c>
    </row>
    <row r="878">
      <c r="A878">
        <f>HYPERLINK("https://www.ebi.ac.uk/ols/ontologies/uberon/terms?iri=http://purl.obolibrary.org/obo/UBERON_0002873","interpolar part of spinal trigeminal nucleus")</f>
        <v/>
      </c>
      <c r="B878" t="inlineStr">
        <is>
          <t>&lt;http://purl.obolibrary.org/obo/UBERON_0002873&gt;</t>
        </is>
      </c>
      <c r="C878" t="inlineStr">
        <is>
          <t>spinal trigeminal nucleus, interpolar part</t>
        </is>
      </c>
      <c r="D878" t="inlineStr">
        <is>
          <t>&lt;http://purl.obolibrary.org/obo/DHBA_12578&gt;</t>
        </is>
      </c>
    </row>
    <row r="879">
      <c r="A879">
        <f>HYPERLINK("https://www.ebi.ac.uk/ols/ontologies/uberon/terms?iri=http://purl.obolibrary.org/obo/UBERON_0002873","interpolar part of spinal trigeminal nucleus")</f>
        <v/>
      </c>
      <c r="B879" t="inlineStr">
        <is>
          <t>&lt;http://purl.obolibrary.org/obo/UBERON_0002873&gt;</t>
        </is>
      </c>
      <c r="C879" t="inlineStr">
        <is>
          <t>interpolar part of spinal trigeminal nucleus, left</t>
        </is>
      </c>
      <c r="D879" t="inlineStr">
        <is>
          <t>&lt;http://purl.obolibrary.org/obo/HBA_9678&gt;</t>
        </is>
      </c>
    </row>
    <row r="880">
      <c r="A880">
        <f>HYPERLINK("https://www.ebi.ac.uk/ols/ontologies/uberon/terms?iri=http://purl.obolibrary.org/obo/UBERON_0002873","interpolar part of spinal trigeminal nucleus")</f>
        <v/>
      </c>
      <c r="B880" t="inlineStr">
        <is>
          <t>&lt;http://purl.obolibrary.org/obo/UBERON_0002873&gt;</t>
        </is>
      </c>
      <c r="C880" t="inlineStr">
        <is>
          <t>Spinal nucleus of the trigeminal, interpolar part</t>
        </is>
      </c>
      <c r="D880" t="inlineStr">
        <is>
          <t>&lt;http://purl.obolibrary.org/obo/MBA_437&gt;</t>
        </is>
      </c>
    </row>
    <row r="881">
      <c r="A881">
        <f>HYPERLINK("https://www.ebi.ac.uk/ols/ontologies/uberon/terms?iri=http://purl.obolibrary.org/obo/UBERON_0002551","interstitial nucleus of Cajal")</f>
        <v/>
      </c>
      <c r="B881" t="inlineStr">
        <is>
          <t>&lt;http://purl.obolibrary.org/obo/UBERON_0002551&gt;</t>
        </is>
      </c>
      <c r="C881" t="inlineStr">
        <is>
          <t>interstitial nucleus of Cajal</t>
        </is>
      </c>
      <c r="D881" t="inlineStr">
        <is>
          <t>&lt;http://purl.obolibrary.org/obo/DHBA_12278&gt;</t>
        </is>
      </c>
    </row>
    <row r="882">
      <c r="A882">
        <f>HYPERLINK("https://www.ebi.ac.uk/ols/ontologies/uberon/terms?iri=http://purl.obolibrary.org/obo/UBERON_0002551","interstitial nucleus of Cajal")</f>
        <v/>
      </c>
      <c r="B882" t="inlineStr">
        <is>
          <t>&lt;http://purl.obolibrary.org/obo/UBERON_0002551&gt;</t>
        </is>
      </c>
      <c r="C882" t="inlineStr">
        <is>
          <t>interstitial nucleus of Cajal</t>
        </is>
      </c>
      <c r="D882" t="inlineStr">
        <is>
          <t>&lt;http://purl.obolibrary.org/obo/HBA_9015&gt;</t>
        </is>
      </c>
    </row>
    <row r="883">
      <c r="A883">
        <f>HYPERLINK("https://www.ebi.ac.uk/ols/ontologies/uberon/terms?iri=http://purl.obolibrary.org/obo/UBERON_0002551","interstitial nucleus of Cajal")</f>
        <v/>
      </c>
      <c r="B883" t="inlineStr">
        <is>
          <t>&lt;http://purl.obolibrary.org/obo/UBERON_0002551&gt;</t>
        </is>
      </c>
      <c r="C883" t="inlineStr">
        <is>
          <t>Interstitial nucleus of Cajal</t>
        </is>
      </c>
      <c r="D883" t="inlineStr">
        <is>
          <t>&lt;http://purl.obolibrary.org/obo/MBA_67&gt;</t>
        </is>
      </c>
    </row>
    <row r="884">
      <c r="A884">
        <f>HYPERLINK("https://www.ebi.ac.uk/ols/ontologies/uberon/terms?iri=http://purl.obolibrary.org/obo/UBERON_0003993","interventricular foramen of CNS")</f>
        <v/>
      </c>
      <c r="B884" t="inlineStr">
        <is>
          <t>&lt;http://purl.obolibrary.org/obo/UBERON_0003993&gt;</t>
        </is>
      </c>
      <c r="C884" t="inlineStr">
        <is>
          <t>interventricular foramen</t>
        </is>
      </c>
      <c r="D884" t="inlineStr">
        <is>
          <t>&lt;http://purl.obolibrary.org/obo/DHBA_10608&gt;</t>
        </is>
      </c>
    </row>
    <row r="885">
      <c r="A885">
        <f>HYPERLINK("https://www.ebi.ac.uk/ols/ontologies/uberon/terms?iri=http://purl.obolibrary.org/obo/UBERON_0003993","interventricular foramen of CNS")</f>
        <v/>
      </c>
      <c r="B885" t="inlineStr">
        <is>
          <t>&lt;http://purl.obolibrary.org/obo/UBERON_0003993&gt;</t>
        </is>
      </c>
      <c r="C885" t="inlineStr">
        <is>
          <t>interventricular foramen</t>
        </is>
      </c>
      <c r="D885" t="inlineStr">
        <is>
          <t>&lt;http://purl.obolibrary.org/obo/MBA_124&gt;</t>
        </is>
      </c>
    </row>
    <row r="886">
      <c r="A886">
        <f>HYPERLINK("https://www.ebi.ac.uk/ols/ontologies/uberon/terms?iri=http://purl.obolibrary.org/obo/UBERON_0035922","intraculminate fissure of cerebellum")</f>
        <v/>
      </c>
      <c r="B886" t="inlineStr">
        <is>
          <t>&lt;http://purl.obolibrary.org/obo/UBERON_0035922&gt;</t>
        </is>
      </c>
      <c r="C886" t="inlineStr">
        <is>
          <t>intraculminate fissure</t>
        </is>
      </c>
      <c r="D886" t="inlineStr">
        <is>
          <t>&lt;http://purl.obolibrary.org/obo/DHBA_266441729&gt;</t>
        </is>
      </c>
    </row>
    <row r="887">
      <c r="A887">
        <f>HYPERLINK("https://www.ebi.ac.uk/ols/ontologies/uberon/terms?iri=http://purl.obolibrary.org/obo/UBERON_0035922","intraculminate fissure of cerebellum")</f>
        <v/>
      </c>
      <c r="B887" t="inlineStr">
        <is>
          <t>&lt;http://purl.obolibrary.org/obo/UBERON_0035922&gt;</t>
        </is>
      </c>
      <c r="C887" t="inlineStr">
        <is>
          <t>intraculminate fissure</t>
        </is>
      </c>
      <c r="D887" t="inlineStr">
        <is>
          <t>&lt;http://purl.obolibrary.org/obo/HBA_9409&gt;</t>
        </is>
      </c>
    </row>
    <row r="888">
      <c r="A888">
        <f>HYPERLINK("https://www.ebi.ac.uk/ols/ontologies/uberon/terms?iri=http://purl.obolibrary.org/obo/UBERON_0002733","intralaminar nuclear group")</f>
        <v/>
      </c>
      <c r="B888" t="inlineStr">
        <is>
          <t>&lt;http://purl.obolibrary.org/obo/UBERON_0002733&gt;</t>
        </is>
      </c>
      <c r="C888" t="inlineStr">
        <is>
          <t>intralaminar nuclear complex</t>
        </is>
      </c>
      <c r="D888" t="inlineStr">
        <is>
          <t>&lt;http://purl.obolibrary.org/obo/DHBA_10442&gt;</t>
        </is>
      </c>
    </row>
    <row r="889">
      <c r="A889">
        <f>HYPERLINK("https://www.ebi.ac.uk/ols/ontologies/uberon/terms?iri=http://purl.obolibrary.org/obo/UBERON_0002733","intralaminar nuclear group")</f>
        <v/>
      </c>
      <c r="B889" t="inlineStr">
        <is>
          <t>&lt;http://purl.obolibrary.org/obo/UBERON_0002733&gt;</t>
        </is>
      </c>
      <c r="C889" t="inlineStr">
        <is>
          <t>Intralaminar nuclei of the dorsal thalamus</t>
        </is>
      </c>
      <c r="D889" t="inlineStr">
        <is>
          <t>&lt;http://purl.obolibrary.org/obo/MBA_51&gt;</t>
        </is>
      </c>
    </row>
    <row r="890">
      <c r="A890">
        <f>HYPERLINK("https://www.ebi.ac.uk/ols/ontologies/uberon/terms?iri=http://purl.obolibrary.org/obo/UBERON_0002905","intralingual sulcus")</f>
        <v/>
      </c>
      <c r="B890" t="inlineStr">
        <is>
          <t>&lt;http://purl.obolibrary.org/obo/UBERON_0002905&gt;</t>
        </is>
      </c>
      <c r="C890" t="inlineStr">
        <is>
          <t>insular lobe sulci</t>
        </is>
      </c>
      <c r="D890" t="inlineStr">
        <is>
          <t>&lt;http://purl.obolibrary.org/obo/HBA_9397&gt;</t>
        </is>
      </c>
    </row>
    <row r="891">
      <c r="A891">
        <f>HYPERLINK("https://www.ebi.ac.uk/ols/ontologies/uberon/terms?iri=http://purl.obolibrary.org/obo/UBERON_0002913","intraparietal sulcus")</f>
        <v/>
      </c>
      <c r="B891" t="inlineStr">
        <is>
          <t>&lt;http://purl.obolibrary.org/obo/UBERON_0002913&gt;</t>
        </is>
      </c>
      <c r="C891" t="inlineStr">
        <is>
          <t>intraparietal sulcus</t>
        </is>
      </c>
      <c r="D891" t="inlineStr">
        <is>
          <t>&lt;http://purl.obolibrary.org/obo/DHBA_10620&gt;</t>
        </is>
      </c>
    </row>
    <row r="892">
      <c r="A892">
        <f>HYPERLINK("https://www.ebi.ac.uk/ols/ontologies/uberon/terms?iri=http://purl.obolibrary.org/obo/UBERON_0002913","intraparietal sulcus")</f>
        <v/>
      </c>
      <c r="B892" t="inlineStr">
        <is>
          <t>&lt;http://purl.obolibrary.org/obo/UBERON_0002913&gt;</t>
        </is>
      </c>
      <c r="C892" t="inlineStr">
        <is>
          <t>intraparietal sulcus</t>
        </is>
      </c>
      <c r="D892" t="inlineStr">
        <is>
          <t>&lt;http://purl.obolibrary.org/obo/HBA_9372&gt;</t>
        </is>
      </c>
    </row>
    <row r="893">
      <c r="A893">
        <f>HYPERLINK("https://www.ebi.ac.uk/ols/ontologies/uberon/terms?iri=http://purl.obolibrary.org/obo/UBERON_0023868","isla magna of Calleja")</f>
        <v/>
      </c>
      <c r="B893" t="inlineStr">
        <is>
          <t>&lt;http://purl.obolibrary.org/obo/UBERON_0023868&gt;</t>
        </is>
      </c>
      <c r="C893" t="inlineStr">
        <is>
          <t>major island of Calleja</t>
        </is>
      </c>
      <c r="D893" t="inlineStr">
        <is>
          <t>&lt;http://purl.obolibrary.org/obo/DHBA_10359&gt;</t>
        </is>
      </c>
    </row>
    <row r="894">
      <c r="A894">
        <f>HYPERLINK("https://www.ebi.ac.uk/ols/ontologies/uberon/terms?iri=http://purl.obolibrary.org/obo/UBERON_0023868","isla magna of Calleja")</f>
        <v/>
      </c>
      <c r="B894" t="inlineStr">
        <is>
          <t>&lt;http://purl.obolibrary.org/obo/UBERON_0023868&gt;</t>
        </is>
      </c>
      <c r="C894" t="inlineStr">
        <is>
          <t>island of Calleja major</t>
        </is>
      </c>
      <c r="D894" t="inlineStr">
        <is>
          <t>&lt;http://purl.obolibrary.org/obo/DMBA_15808&gt;</t>
        </is>
      </c>
    </row>
    <row r="895">
      <c r="A895">
        <f>HYPERLINK("https://www.ebi.ac.uk/ols/ontologies/uberon/terms?iri=http://purl.obolibrary.org/obo/UBERON_0023868","isla magna of Calleja")</f>
        <v/>
      </c>
      <c r="B895" t="inlineStr">
        <is>
          <t>&lt;http://purl.obolibrary.org/obo/UBERON_0023868&gt;</t>
        </is>
      </c>
      <c r="C895" t="inlineStr">
        <is>
          <t>Major island of Calleja</t>
        </is>
      </c>
      <c r="D895" t="inlineStr">
        <is>
          <t>&lt;http://purl.obolibrary.org/obo/MBA_489&gt;</t>
        </is>
      </c>
    </row>
    <row r="896">
      <c r="A896">
        <f>HYPERLINK("https://www.ebi.ac.uk/ols/ontologies/uberon/terms?iri=http://purl.obolibrary.org/obo/UBERON_0001881","island of Calleja")</f>
        <v/>
      </c>
      <c r="B896" t="inlineStr">
        <is>
          <t>&lt;http://purl.obolibrary.org/obo/UBERON_0001881&gt;</t>
        </is>
      </c>
      <c r="C896" t="inlineStr">
        <is>
          <t>islands of Calleja</t>
        </is>
      </c>
      <c r="D896" t="inlineStr">
        <is>
          <t>&lt;http://purl.obolibrary.org/obo/DHBA_10358&gt;</t>
        </is>
      </c>
    </row>
    <row r="897">
      <c r="A897">
        <f>HYPERLINK("https://www.ebi.ac.uk/ols/ontologies/uberon/terms?iri=http://purl.obolibrary.org/obo/UBERON_0001881","island of Calleja")</f>
        <v/>
      </c>
      <c r="B897" t="inlineStr">
        <is>
          <t>&lt;http://purl.obolibrary.org/obo/UBERON_0001881&gt;</t>
        </is>
      </c>
      <c r="C897" t="inlineStr">
        <is>
          <t>islands of calleja, left</t>
        </is>
      </c>
      <c r="D897" t="inlineStr">
        <is>
          <t>&lt;http://purl.obolibrary.org/obo/HBA_265504792&gt;</t>
        </is>
      </c>
    </row>
    <row r="898">
      <c r="A898">
        <f>HYPERLINK("https://www.ebi.ac.uk/ols/ontologies/uberon/terms?iri=http://purl.obolibrary.org/obo/UBERON_0001881","island of Calleja")</f>
        <v/>
      </c>
      <c r="B898" t="inlineStr">
        <is>
          <t>&lt;http://purl.obolibrary.org/obo/UBERON_0001881&gt;</t>
        </is>
      </c>
      <c r="C898" t="inlineStr">
        <is>
          <t>Islands of Calleja</t>
        </is>
      </c>
      <c r="D898" t="inlineStr">
        <is>
          <t>&lt;http://purl.obolibrary.org/obo/MBA_481&gt;</t>
        </is>
      </c>
    </row>
    <row r="899">
      <c r="A899">
        <f>HYPERLINK("https://www.ebi.ac.uk/ols/ontologies/uberon/terms?iri=http://purl.obolibrary.org/obo/UBERON_0001881","island of Calleja")</f>
        <v/>
      </c>
      <c r="B899" t="inlineStr">
        <is>
          <t>&lt;http://purl.obolibrary.org/obo/UBERON_0001881&gt;</t>
        </is>
      </c>
      <c r="C899" t="inlineStr">
        <is>
          <t>islands of Calleja</t>
        </is>
      </c>
      <c r="D899" t="inlineStr">
        <is>
          <t>&lt;http://purl.obolibrary.org/obo/PBA_10095&gt;</t>
        </is>
      </c>
    </row>
    <row r="900">
      <c r="A900">
        <f>HYPERLINK("https://www.ebi.ac.uk/ols/ontologies/uberon/terms?iri=http://purl.obolibrary.org/obo/UBERON_0002592","juxtarestiform body")</f>
        <v/>
      </c>
      <c r="B900" t="inlineStr">
        <is>
          <t>&lt;http://purl.obolibrary.org/obo/UBERON_0002592&gt;</t>
        </is>
      </c>
      <c r="C900" t="inlineStr">
        <is>
          <t>juxtarestiform body</t>
        </is>
      </c>
      <c r="D900" t="inlineStr">
        <is>
          <t>&lt;http://purl.obolibrary.org/obo/DHBA_12750&gt;</t>
        </is>
      </c>
    </row>
    <row r="901">
      <c r="A901">
        <f>HYPERLINK("https://www.ebi.ac.uk/ols/ontologies/uberon/terms?iri=http://purl.obolibrary.org/obo/UBERON_0002592","juxtarestiform body")</f>
        <v/>
      </c>
      <c r="B901" t="inlineStr">
        <is>
          <t>&lt;http://purl.obolibrary.org/obo/UBERON_0002592&gt;</t>
        </is>
      </c>
      <c r="C901" t="inlineStr">
        <is>
          <t>juxtarestiform body</t>
        </is>
      </c>
      <c r="D901" t="inlineStr">
        <is>
          <t>&lt;http://purl.obolibrary.org/obo/MBA_650&gt;</t>
        </is>
      </c>
    </row>
    <row r="902">
      <c r="A902">
        <f>HYPERLINK("https://www.ebi.ac.uk/ols/ontologies/uberon/terms?iri=http://purl.obolibrary.org/obo/UBERON_0015117","lamina terminalis of cerebral hemisphere")</f>
        <v/>
      </c>
      <c r="B902" t="inlineStr">
        <is>
          <t>&lt;http://purl.obolibrary.org/obo/UBERON_0015117&gt;</t>
        </is>
      </c>
      <c r="C902" t="inlineStr">
        <is>
          <t>lamina terminalis</t>
        </is>
      </c>
      <c r="D902" t="inlineStr">
        <is>
          <t>&lt;http://purl.obolibrary.org/obo/DHBA_12105&gt;</t>
        </is>
      </c>
    </row>
    <row r="903">
      <c r="A903">
        <f>HYPERLINK("https://www.ebi.ac.uk/ols/ontologies/uberon/terms?iri=http://purl.obolibrary.org/obo/UBERON_0013600","lateral accessory nucleus of optic tract")</f>
        <v/>
      </c>
      <c r="B903" t="inlineStr">
        <is>
          <t>&lt;http://purl.obolibrary.org/obo/UBERON_0013600&gt;</t>
        </is>
      </c>
      <c r="C903" t="inlineStr">
        <is>
          <t>lateral terminal nucleus of accessory optic tract</t>
        </is>
      </c>
      <c r="D903" t="inlineStr">
        <is>
          <t>&lt;http://purl.obolibrary.org/obo/DHBA_13236&gt;</t>
        </is>
      </c>
    </row>
    <row r="904">
      <c r="A904">
        <f>HYPERLINK("https://www.ebi.ac.uk/ols/ontologies/uberon/terms?iri=http://purl.obolibrary.org/obo/UBERON_0013600","lateral accessory nucleus of optic tract")</f>
        <v/>
      </c>
      <c r="B904" t="inlineStr">
        <is>
          <t>&lt;http://purl.obolibrary.org/obo/UBERON_0013600&gt;</t>
        </is>
      </c>
      <c r="C904" t="inlineStr">
        <is>
          <t>Lateral terminal nucleus of the accessory optic tract</t>
        </is>
      </c>
      <c r="D904" t="inlineStr">
        <is>
          <t>&lt;http://purl.obolibrary.org/obo/MBA_66&gt;</t>
        </is>
      </c>
    </row>
    <row r="905">
      <c r="A905">
        <f>HYPERLINK("https://www.ebi.ac.uk/ols/ontologies/uberon/terms?iri=http://purl.obolibrary.org/obo/UBERON_0002886","lateral amygdaloid nucleus")</f>
        <v/>
      </c>
      <c r="B905" t="inlineStr">
        <is>
          <t>&lt;http://purl.obolibrary.org/obo/UBERON_0002886&gt;</t>
        </is>
      </c>
      <c r="C905" t="inlineStr">
        <is>
          <t>lateral nucleus</t>
        </is>
      </c>
      <c r="D905" t="inlineStr">
        <is>
          <t>&lt;http://purl.obolibrary.org/obo/DHBA_10367&gt;</t>
        </is>
      </c>
    </row>
    <row r="906">
      <c r="A906">
        <f>HYPERLINK("https://www.ebi.ac.uk/ols/ontologies/uberon/terms?iri=http://purl.obolibrary.org/obo/UBERON_0002886","lateral amygdaloid nucleus")</f>
        <v/>
      </c>
      <c r="B906" t="inlineStr">
        <is>
          <t>&lt;http://purl.obolibrary.org/obo/UBERON_0002886&gt;</t>
        </is>
      </c>
      <c r="C906" t="inlineStr">
        <is>
          <t>lateral amygdaloid nucleus</t>
        </is>
      </c>
      <c r="D906" t="inlineStr">
        <is>
          <t>&lt;http://purl.obolibrary.org/obo/DMBA_15944&gt;</t>
        </is>
      </c>
    </row>
    <row r="907">
      <c r="A907">
        <f>HYPERLINK("https://www.ebi.ac.uk/ols/ontologies/uberon/terms?iri=http://purl.obolibrary.org/obo/UBERON_0002886","lateral amygdaloid nucleus")</f>
        <v/>
      </c>
      <c r="B907" t="inlineStr">
        <is>
          <t>&lt;http://purl.obolibrary.org/obo/UBERON_0002886&gt;</t>
        </is>
      </c>
      <c r="C907" t="inlineStr">
        <is>
          <t>lateral nucleus</t>
        </is>
      </c>
      <c r="D907" t="inlineStr">
        <is>
          <t>&lt;http://purl.obolibrary.org/obo/HBA_4378&gt;</t>
        </is>
      </c>
    </row>
    <row r="908">
      <c r="A908">
        <f>HYPERLINK("https://www.ebi.ac.uk/ols/ontologies/uberon/terms?iri=http://purl.obolibrary.org/obo/UBERON_0002886","lateral amygdaloid nucleus")</f>
        <v/>
      </c>
      <c r="B908" t="inlineStr">
        <is>
          <t>&lt;http://purl.obolibrary.org/obo/UBERON_0002886&gt;</t>
        </is>
      </c>
      <c r="C908" t="inlineStr">
        <is>
          <t>Lateral amygdalar nucleus</t>
        </is>
      </c>
      <c r="D908" t="inlineStr">
        <is>
          <t>&lt;http://purl.obolibrary.org/obo/MBA_131&gt;</t>
        </is>
      </c>
    </row>
    <row r="909">
      <c r="A909">
        <f>HYPERLINK("https://www.ebi.ac.uk/ols/ontologies/uberon/terms?iri=http://purl.obolibrary.org/obo/UBERON_0002886","lateral amygdaloid nucleus")</f>
        <v/>
      </c>
      <c r="B909" t="inlineStr">
        <is>
          <t>&lt;http://purl.obolibrary.org/obo/UBERON_0002886&gt;</t>
        </is>
      </c>
      <c r="C909" t="inlineStr">
        <is>
          <t>lateral nucleus</t>
        </is>
      </c>
      <c r="D909" t="inlineStr">
        <is>
          <t>&lt;http://purl.obolibrary.org/obo/PBA_10116&gt;</t>
        </is>
      </c>
    </row>
    <row r="910">
      <c r="A910">
        <f>HYPERLINK("https://www.ebi.ac.uk/ols/ontologies/uberon/terms?iri=http://purl.obolibrary.org/obo/UBERON_0002176","lateral cervical nucleus")</f>
        <v/>
      </c>
      <c r="B910" t="inlineStr">
        <is>
          <t>&lt;http://purl.obolibrary.org/obo/UBERON_0002176&gt;</t>
        </is>
      </c>
      <c r="C910" t="inlineStr">
        <is>
          <t>lateral cervical nucleus</t>
        </is>
      </c>
      <c r="D910" t="inlineStr">
        <is>
          <t>&lt;http://purl.obolibrary.org/obo/DMBA_17691&gt;</t>
        </is>
      </c>
    </row>
    <row r="911">
      <c r="A911">
        <f>HYPERLINK("https://www.ebi.ac.uk/ols/ontologies/uberon/terms?iri=http://purl.obolibrary.org/obo/UBERON_0002589","lateral corticospinal tract")</f>
        <v/>
      </c>
      <c r="B911" t="inlineStr">
        <is>
          <t>&lt;http://purl.obolibrary.org/obo/UBERON_0002589&gt;</t>
        </is>
      </c>
      <c r="C911" t="inlineStr">
        <is>
          <t>lateral corticospinal tract</t>
        </is>
      </c>
      <c r="D911" t="inlineStr">
        <is>
          <t>&lt;http://purl.obolibrary.org/obo/DHBA_12759&gt;</t>
        </is>
      </c>
    </row>
    <row r="912">
      <c r="A912">
        <f>HYPERLINK("https://www.ebi.ac.uk/ols/ontologies/uberon/terms?iri=http://purl.obolibrary.org/obo/UBERON_0002589","lateral corticospinal tract")</f>
        <v/>
      </c>
      <c r="B912" t="inlineStr">
        <is>
          <t>&lt;http://purl.obolibrary.org/obo/UBERON_0002589&gt;</t>
        </is>
      </c>
      <c r="C912" t="inlineStr">
        <is>
          <t>corticospinal tract, crossed</t>
        </is>
      </c>
      <c r="D912" t="inlineStr">
        <is>
          <t>&lt;http://purl.obolibrary.org/obo/MBA_1019&gt;</t>
        </is>
      </c>
    </row>
    <row r="913">
      <c r="A913">
        <f>HYPERLINK("https://www.ebi.ac.uk/ols/ontologies/uberon/terms?iri=http://purl.obolibrary.org/obo/UBERON_0002984","lateral dorsal nucleus")</f>
        <v/>
      </c>
      <c r="B913" t="inlineStr">
        <is>
          <t>&lt;http://purl.obolibrary.org/obo/UBERON_0002984&gt;</t>
        </is>
      </c>
      <c r="C913" t="inlineStr">
        <is>
          <t>lateral dorsal nucleus of thalamus</t>
        </is>
      </c>
      <c r="D913" t="inlineStr">
        <is>
          <t>&lt;http://purl.obolibrary.org/obo/DHBA_10396&gt;</t>
        </is>
      </c>
    </row>
    <row r="914">
      <c r="A914">
        <f>HYPERLINK("https://www.ebi.ac.uk/ols/ontologies/uberon/terms?iri=http://purl.obolibrary.org/obo/UBERON_0002984","lateral dorsal nucleus")</f>
        <v/>
      </c>
      <c r="B914" t="inlineStr">
        <is>
          <t>&lt;http://purl.obolibrary.org/obo/UBERON_0002984&gt;</t>
        </is>
      </c>
      <c r="C914" t="inlineStr">
        <is>
          <t>lateral dorsal nucleus of the thalamus, left</t>
        </is>
      </c>
      <c r="D914" t="inlineStr">
        <is>
          <t>&lt;http://purl.obolibrary.org/obo/HBA_4399&gt;</t>
        </is>
      </c>
    </row>
    <row r="915">
      <c r="A915">
        <f>HYPERLINK("https://www.ebi.ac.uk/ols/ontologies/uberon/terms?iri=http://purl.obolibrary.org/obo/UBERON_0002984","lateral dorsal nucleus")</f>
        <v/>
      </c>
      <c r="B915" t="inlineStr">
        <is>
          <t>&lt;http://purl.obolibrary.org/obo/UBERON_0002984&gt;</t>
        </is>
      </c>
      <c r="C915" t="inlineStr">
        <is>
          <t>Lateral dorsal nucleus of thalamus</t>
        </is>
      </c>
      <c r="D915" t="inlineStr">
        <is>
          <t>&lt;http://purl.obolibrary.org/obo/MBA_155&gt;</t>
        </is>
      </c>
    </row>
    <row r="916">
      <c r="A916">
        <f>HYPERLINK("https://www.ebi.ac.uk/ols/ontologies/uberon/terms?iri=http://purl.obolibrary.org/obo/UBERON_0007225","lateral entorhinal cortex")</f>
        <v/>
      </c>
      <c r="B916" t="inlineStr">
        <is>
          <t>&lt;http://purl.obolibrary.org/obo/UBERON_0007225&gt;</t>
        </is>
      </c>
      <c r="C916" t="inlineStr">
        <is>
          <t>lateral (anterior) entorhinal cortex</t>
        </is>
      </c>
      <c r="D916" t="inlineStr">
        <is>
          <t>&lt;http://purl.obolibrary.org/obo/DHBA_10318&gt;</t>
        </is>
      </c>
    </row>
    <row r="917">
      <c r="A917">
        <f>HYPERLINK("https://www.ebi.ac.uk/ols/ontologies/uberon/terms?iri=http://purl.obolibrary.org/obo/UBERON_0007225","lateral entorhinal cortex")</f>
        <v/>
      </c>
      <c r="B917" t="inlineStr">
        <is>
          <t>&lt;http://purl.obolibrary.org/obo/UBERON_0007225&gt;</t>
        </is>
      </c>
      <c r="C917" t="inlineStr">
        <is>
          <t>Entorhinal area, lateral part</t>
        </is>
      </c>
      <c r="D917" t="inlineStr">
        <is>
          <t>&lt;http://purl.obolibrary.org/obo/MBA_918&gt;</t>
        </is>
      </c>
    </row>
    <row r="918">
      <c r="A918">
        <f>HYPERLINK("https://www.ebi.ac.uk/ols/ontologies/uberon/terms?iri=http://purl.obolibrary.org/obo/UBERON_0007225","lateral entorhinal cortex")</f>
        <v/>
      </c>
      <c r="B918" t="inlineStr">
        <is>
          <t>&lt;http://purl.obolibrary.org/obo/UBERON_0007225&gt;</t>
        </is>
      </c>
      <c r="C918" t="inlineStr">
        <is>
          <t>lateral (anterior) entorhinal cortex (LEC)</t>
        </is>
      </c>
      <c r="D918" t="inlineStr">
        <is>
          <t>&lt;http://purl.obolibrary.org/obo/PBA_128011876&gt;</t>
        </is>
      </c>
    </row>
    <row r="919">
      <c r="A919">
        <f>HYPERLINK("https://www.ebi.ac.uk/ols/ontologies/uberon/terms?iri=http://purl.obolibrary.org/obo/UBERON_0004025","lateral ganglionic eminence")</f>
        <v/>
      </c>
      <c r="B919" t="inlineStr">
        <is>
          <t>&lt;http://purl.obolibrary.org/obo/UBERON_0004025&gt;</t>
        </is>
      </c>
      <c r="C919" t="inlineStr">
        <is>
          <t>lateral ganglionic eminence</t>
        </is>
      </c>
      <c r="D919" t="inlineStr">
        <is>
          <t>&lt;http://purl.obolibrary.org/obo/DHBA_10551&gt;</t>
        </is>
      </c>
    </row>
    <row r="920">
      <c r="A920">
        <f>HYPERLINK("https://www.ebi.ac.uk/ols/ontologies/uberon/terms?iri=http://purl.obolibrary.org/obo/UBERON_0004025","lateral ganglionic eminence")</f>
        <v/>
      </c>
      <c r="B920" t="inlineStr">
        <is>
          <t>&lt;http://purl.obolibrary.org/obo/UBERON_0004025&gt;</t>
        </is>
      </c>
      <c r="C920" t="inlineStr">
        <is>
          <t>lateral ganglionic eminence</t>
        </is>
      </c>
      <c r="D920" t="inlineStr">
        <is>
          <t>&lt;http://purl.obolibrary.org/obo/PBA_128012822&gt;</t>
        </is>
      </c>
    </row>
    <row r="921">
      <c r="A921">
        <f>HYPERLINK("https://www.ebi.ac.uk/ols/ontologies/uberon/terms?iri=http://purl.obolibrary.org/obo/UBERON_0001926","lateral geniculate body")</f>
        <v/>
      </c>
      <c r="B921" t="inlineStr">
        <is>
          <t>&lt;http://purl.obolibrary.org/obo/UBERON_0001926&gt;</t>
        </is>
      </c>
      <c r="C921" t="inlineStr">
        <is>
          <t>lateral geniculate nucleus</t>
        </is>
      </c>
      <c r="D921" t="inlineStr">
        <is>
          <t>&lt;http://purl.obolibrary.org/obo/DHBA_10429&gt;</t>
        </is>
      </c>
    </row>
    <row r="922">
      <c r="A922">
        <f>HYPERLINK("https://www.ebi.ac.uk/ols/ontologies/uberon/terms?iri=http://purl.obolibrary.org/obo/UBERON_0001926","lateral geniculate body")</f>
        <v/>
      </c>
      <c r="B922" t="inlineStr">
        <is>
          <t>&lt;http://purl.obolibrary.org/obo/UBERON_0001926&gt;</t>
        </is>
      </c>
      <c r="C922" t="inlineStr">
        <is>
          <t>lateral geniculate nucleus</t>
        </is>
      </c>
      <c r="D922" t="inlineStr">
        <is>
          <t>&lt;http://purl.obolibrary.org/obo/PBA_128013070&gt;</t>
        </is>
      </c>
    </row>
    <row r="923">
      <c r="A923">
        <f>HYPERLINK("https://www.ebi.ac.uk/ols/ontologies/uberon/terms?iri=http://purl.obolibrary.org/obo/UBERON_0002476","lateral globus pallidus")</f>
        <v/>
      </c>
      <c r="B923" t="inlineStr">
        <is>
          <t>&lt;http://purl.obolibrary.org/obo/UBERON_0002476&gt;</t>
        </is>
      </c>
      <c r="C923" t="inlineStr">
        <is>
          <t>globus pallidus, external segment</t>
        </is>
      </c>
      <c r="D923" t="inlineStr">
        <is>
          <t>&lt;http://purl.obolibrary.org/obo/HBA_12897&gt;</t>
        </is>
      </c>
    </row>
    <row r="924">
      <c r="A924">
        <f>HYPERLINK("https://www.ebi.ac.uk/ols/ontologies/uberon/terms?iri=http://purl.obolibrary.org/obo/UBERON_0002476","lateral globus pallidus")</f>
        <v/>
      </c>
      <c r="B924" t="inlineStr">
        <is>
          <t>&lt;http://purl.obolibrary.org/obo/UBERON_0002476&gt;</t>
        </is>
      </c>
      <c r="C924" t="inlineStr">
        <is>
          <t>Globus pallidus, external segment</t>
        </is>
      </c>
      <c r="D924" t="inlineStr">
        <is>
          <t>&lt;http://purl.obolibrary.org/obo/MBA_1022&gt;</t>
        </is>
      </c>
    </row>
    <row r="925">
      <c r="A925">
        <f>HYPERLINK("https://www.ebi.ac.uk/ols/ontologies/uberon/terms?iri=http://purl.obolibrary.org/obo/UBERON_0002476","lateral globus pallidus")</f>
        <v/>
      </c>
      <c r="B925" t="inlineStr">
        <is>
          <t>&lt;http://purl.obolibrary.org/obo/UBERON_0002476&gt;</t>
        </is>
      </c>
      <c r="C925" t="inlineStr">
        <is>
          <t>external segment of globus pallidus</t>
        </is>
      </c>
      <c r="D925" t="inlineStr">
        <is>
          <t>&lt;http://purl.obolibrary.org/obo/PBA_10099&gt;</t>
        </is>
      </c>
    </row>
    <row r="926">
      <c r="A926">
        <f>HYPERLINK("https://www.ebi.ac.uk/ols/ontologies/uberon/terms?iri=http://purl.obolibrary.org/obo/UBERON_0001941","lateral habenular nucleus")</f>
        <v/>
      </c>
      <c r="B926" t="inlineStr">
        <is>
          <t>&lt;http://purl.obolibrary.org/obo/UBERON_0001941&gt;</t>
        </is>
      </c>
      <c r="C926" t="inlineStr">
        <is>
          <t>lateral habenular nucleus</t>
        </is>
      </c>
      <c r="D926" t="inlineStr">
        <is>
          <t>&lt;http://purl.obolibrary.org/obo/DHBA_10453&gt;</t>
        </is>
      </c>
    </row>
    <row r="927">
      <c r="A927">
        <f>HYPERLINK("https://www.ebi.ac.uk/ols/ontologies/uberon/terms?iri=http://purl.obolibrary.org/obo/UBERON_0001941","lateral habenular nucleus")</f>
        <v/>
      </c>
      <c r="B927" t="inlineStr">
        <is>
          <t>&lt;http://purl.obolibrary.org/obo/UBERON_0001941&gt;</t>
        </is>
      </c>
      <c r="C927" t="inlineStr">
        <is>
          <t>lateral habenular nucleus, left</t>
        </is>
      </c>
      <c r="D927" t="inlineStr">
        <is>
          <t>&lt;http://purl.obolibrary.org/obo/HBA_4524&gt;</t>
        </is>
      </c>
    </row>
    <row r="928">
      <c r="A928">
        <f>HYPERLINK("https://www.ebi.ac.uk/ols/ontologies/uberon/terms?iri=http://purl.obolibrary.org/obo/UBERON_0001941","lateral habenular nucleus")</f>
        <v/>
      </c>
      <c r="B928" t="inlineStr">
        <is>
          <t>&lt;http://purl.obolibrary.org/obo/UBERON_0001941&gt;</t>
        </is>
      </c>
      <c r="C928" t="inlineStr">
        <is>
          <t>Lateral habenula</t>
        </is>
      </c>
      <c r="D928" t="inlineStr">
        <is>
          <t>&lt;http://purl.obolibrary.org/obo/MBA_186&gt;</t>
        </is>
      </c>
    </row>
    <row r="929">
      <c r="A929">
        <f>HYPERLINK("https://www.ebi.ac.uk/ols/ontologies/uberon/terms?iri=http://purl.obolibrary.org/obo/UBERON_0002430","lateral hypothalamic area")</f>
        <v/>
      </c>
      <c r="B929" t="inlineStr">
        <is>
          <t>&lt;http://purl.obolibrary.org/obo/UBERON_0002430&gt;</t>
        </is>
      </c>
      <c r="C929" t="inlineStr">
        <is>
          <t>Lateral hypothalamic area</t>
        </is>
      </c>
      <c r="D929" t="inlineStr">
        <is>
          <t>&lt;http://purl.obolibrary.org/obo/MBA_194&gt;</t>
        </is>
      </c>
    </row>
    <row r="930">
      <c r="A930">
        <f>HYPERLINK("https://www.ebi.ac.uk/ols/ontologies/uberon/terms?iri=http://purl.obolibrary.org/obo/UBERON_0002953","lateral lemniscus")</f>
        <v/>
      </c>
      <c r="B930" t="inlineStr">
        <is>
          <t>&lt;http://purl.obolibrary.org/obo/UBERON_0002953&gt;</t>
        </is>
      </c>
      <c r="C930" t="inlineStr">
        <is>
          <t>lateral lemniscus</t>
        </is>
      </c>
      <c r="D930" t="inlineStr">
        <is>
          <t>&lt;http://purl.obolibrary.org/obo/DHBA_12760&gt;</t>
        </is>
      </c>
    </row>
    <row r="931">
      <c r="A931">
        <f>HYPERLINK("https://www.ebi.ac.uk/ols/ontologies/uberon/terms?iri=http://purl.obolibrary.org/obo/UBERON_0002953","lateral lemniscus")</f>
        <v/>
      </c>
      <c r="B931" t="inlineStr">
        <is>
          <t>&lt;http://purl.obolibrary.org/obo/UBERON_0002953&gt;</t>
        </is>
      </c>
      <c r="C931" t="inlineStr">
        <is>
          <t>lateral lemniscus</t>
        </is>
      </c>
      <c r="D931" t="inlineStr">
        <is>
          <t>&lt;http://purl.obolibrary.org/obo/DMBA_17774&gt;</t>
        </is>
      </c>
    </row>
    <row r="932">
      <c r="A932">
        <f>HYPERLINK("https://www.ebi.ac.uk/ols/ontologies/uberon/terms?iri=http://purl.obolibrary.org/obo/UBERON_0002953","lateral lemniscus")</f>
        <v/>
      </c>
      <c r="B932" t="inlineStr">
        <is>
          <t>&lt;http://purl.obolibrary.org/obo/UBERON_0002953&gt;</t>
        </is>
      </c>
      <c r="C932" t="inlineStr">
        <is>
          <t>lateral lemniscus, Right</t>
        </is>
      </c>
      <c r="D932" t="inlineStr">
        <is>
          <t>&lt;http://purl.obolibrary.org/obo/HBA_12958&gt;</t>
        </is>
      </c>
    </row>
    <row r="933">
      <c r="A933">
        <f>HYPERLINK("https://www.ebi.ac.uk/ols/ontologies/uberon/terms?iri=http://purl.obolibrary.org/obo/UBERON_0002953","lateral lemniscus")</f>
        <v/>
      </c>
      <c r="B933" t="inlineStr">
        <is>
          <t>&lt;http://purl.obolibrary.org/obo/UBERON_0002953&gt;</t>
        </is>
      </c>
      <c r="C933" t="inlineStr">
        <is>
          <t>lateral lemniscus</t>
        </is>
      </c>
      <c r="D933" t="inlineStr">
        <is>
          <t>&lt;http://purl.obolibrary.org/obo/MBA_658&gt;</t>
        </is>
      </c>
    </row>
    <row r="934">
      <c r="A934">
        <f>HYPERLINK("https://www.ebi.ac.uk/ols/ontologies/uberon/terms?iri=http://purl.obolibrary.org/obo/UBERON_0019283","lateral longitudinal stria")</f>
        <v/>
      </c>
      <c r="B934" t="inlineStr">
        <is>
          <t>&lt;http://purl.obolibrary.org/obo/UBERON_0019283&gt;</t>
        </is>
      </c>
      <c r="C934" t="inlineStr">
        <is>
          <t>lateral longitudinal stria</t>
        </is>
      </c>
      <c r="D934" t="inlineStr">
        <is>
          <t>&lt;http://purl.obolibrary.org/obo/DHBA_12064&gt;</t>
        </is>
      </c>
    </row>
    <row r="935">
      <c r="A935">
        <f>HYPERLINK("https://www.ebi.ac.uk/ols/ontologies/uberon/terms?iri=http://purl.obolibrary.org/obo/UBERON_0019283","lateral longitudinal stria")</f>
        <v/>
      </c>
      <c r="B935" t="inlineStr">
        <is>
          <t>&lt;http://purl.obolibrary.org/obo/UBERON_0019283&gt;</t>
        </is>
      </c>
      <c r="C935" t="inlineStr">
        <is>
          <t>lateral longitudinal stria</t>
        </is>
      </c>
      <c r="D935" t="inlineStr">
        <is>
          <t>&lt;http://purl.obolibrary.org/obo/HBA_265505146&gt;</t>
        </is>
      </c>
    </row>
    <row r="936">
      <c r="A936">
        <f>HYPERLINK("https://www.ebi.ac.uk/ols/ontologies/uberon/terms?iri=http://purl.obolibrary.org/obo/UBERON_0001938","lateral mammillary nucleus")</f>
        <v/>
      </c>
      <c r="B936" t="inlineStr">
        <is>
          <t>&lt;http://purl.obolibrary.org/obo/UBERON_0001938&gt;</t>
        </is>
      </c>
      <c r="C936" t="inlineStr">
        <is>
          <t>lateral mammillary nucleus</t>
        </is>
      </c>
      <c r="D936" t="inlineStr">
        <is>
          <t>&lt;http://purl.obolibrary.org/obo/DHBA_10502&gt;</t>
        </is>
      </c>
    </row>
    <row r="937">
      <c r="A937">
        <f>HYPERLINK("https://www.ebi.ac.uk/ols/ontologies/uberon/terms?iri=http://purl.obolibrary.org/obo/UBERON_0001938","lateral mammillary nucleus")</f>
        <v/>
      </c>
      <c r="B937" t="inlineStr">
        <is>
          <t>&lt;http://purl.obolibrary.org/obo/UBERON_0001938&gt;</t>
        </is>
      </c>
      <c r="C937" t="inlineStr">
        <is>
          <t>lateral mammillary nucleus</t>
        </is>
      </c>
      <c r="D937" t="inlineStr">
        <is>
          <t>&lt;http://purl.obolibrary.org/obo/DMBA_15734&gt;</t>
        </is>
      </c>
    </row>
    <row r="938">
      <c r="A938">
        <f>HYPERLINK("https://www.ebi.ac.uk/ols/ontologies/uberon/terms?iri=http://purl.obolibrary.org/obo/UBERON_0001938","lateral mammillary nucleus")</f>
        <v/>
      </c>
      <c r="B938" t="inlineStr">
        <is>
          <t>&lt;http://purl.obolibrary.org/obo/UBERON_0001938&gt;</t>
        </is>
      </c>
      <c r="C938" t="inlineStr">
        <is>
          <t>lateral mammillary nucleus, left</t>
        </is>
      </c>
      <c r="D938" t="inlineStr">
        <is>
          <t>&lt;http://purl.obolibrary.org/obo/HBA_4675&gt;</t>
        </is>
      </c>
    </row>
    <row r="939">
      <c r="A939">
        <f>HYPERLINK("https://www.ebi.ac.uk/ols/ontologies/uberon/terms?iri=http://purl.obolibrary.org/obo/UBERON_0001938","lateral mammillary nucleus")</f>
        <v/>
      </c>
      <c r="B939" t="inlineStr">
        <is>
          <t>&lt;http://purl.obolibrary.org/obo/UBERON_0001938&gt;</t>
        </is>
      </c>
      <c r="C939" t="inlineStr">
        <is>
          <t>Lateral mammillary nucleus</t>
        </is>
      </c>
      <c r="D939" t="inlineStr">
        <is>
          <t>&lt;http://purl.obolibrary.org/obo/MBA_210&gt;</t>
        </is>
      </c>
    </row>
    <row r="940">
      <c r="A940">
        <f>HYPERLINK("https://www.ebi.ac.uk/ols/ontologies/uberon/terms?iri=http://purl.obolibrary.org/obo/UBERON_0002765","lateral medullary lamina of globus pallidus")</f>
        <v/>
      </c>
      <c r="B940" t="inlineStr">
        <is>
          <t>&lt;http://purl.obolibrary.org/obo/UBERON_0002765&gt;</t>
        </is>
      </c>
      <c r="C940" t="inlineStr">
        <is>
          <t>external medullary lamina of globus pallidus</t>
        </is>
      </c>
      <c r="D940" t="inlineStr">
        <is>
          <t>&lt;http://purl.obolibrary.org/obo/DHBA_12037&gt;</t>
        </is>
      </c>
    </row>
    <row r="941">
      <c r="A941">
        <f>HYPERLINK("https://www.ebi.ac.uk/ols/ontologies/uberon/terms?iri=http://purl.obolibrary.org/obo/UBERON_0002765","lateral medullary lamina of globus pallidus")</f>
        <v/>
      </c>
      <c r="B941" t="inlineStr">
        <is>
          <t>&lt;http://purl.obolibrary.org/obo/UBERON_0002765&gt;</t>
        </is>
      </c>
      <c r="C941" t="inlineStr">
        <is>
          <t>external medullary lamina of globus pallidus</t>
        </is>
      </c>
      <c r="D941" t="inlineStr">
        <is>
          <t>&lt;http://purl.obolibrary.org/obo/HBA_265505086&gt;</t>
        </is>
      </c>
    </row>
    <row r="942">
      <c r="A942">
        <f>HYPERLINK("https://www.ebi.ac.uk/ols/ontologies/uberon/terms?iri=http://purl.obolibrary.org/obo/UBERON_0009775","lateral medullary reticular complex")</f>
        <v/>
      </c>
      <c r="B942" t="inlineStr">
        <is>
          <t>&lt;http://purl.obolibrary.org/obo/UBERON_0009775&gt;</t>
        </is>
      </c>
      <c r="C942" t="inlineStr">
        <is>
          <t>lateral medullary reticular group</t>
        </is>
      </c>
      <c r="D942" t="inlineStr">
        <is>
          <t>&lt;http://purl.obolibrary.org/obo/HBA_9613&gt;</t>
        </is>
      </c>
    </row>
    <row r="943">
      <c r="A943">
        <f>HYPERLINK("https://www.ebi.ac.uk/ols/ontologies/uberon/terms?iri=http://purl.obolibrary.org/obo/UBERON_0002736","lateral nuclear group of thalamus")</f>
        <v/>
      </c>
      <c r="B943" t="inlineStr">
        <is>
          <t>&lt;http://purl.obolibrary.org/obo/UBERON_0002736&gt;</t>
        </is>
      </c>
      <c r="C943" t="inlineStr">
        <is>
          <t>lateral group of nuclei</t>
        </is>
      </c>
      <c r="D943" t="inlineStr">
        <is>
          <t>&lt;http://purl.obolibrary.org/obo/HBA_12923&gt;</t>
        </is>
      </c>
    </row>
    <row r="944">
      <c r="A944">
        <f>HYPERLINK("https://www.ebi.ac.uk/ols/ontologies/uberon/terms?iri=http://purl.obolibrary.org/obo/UBERON_0002736","lateral nuclear group of thalamus")</f>
        <v/>
      </c>
      <c r="B944" t="inlineStr">
        <is>
          <t>&lt;http://purl.obolibrary.org/obo/UBERON_0002736&gt;</t>
        </is>
      </c>
      <c r="C944" t="inlineStr">
        <is>
          <t>Lateral group of the dorsal thalamus</t>
        </is>
      </c>
      <c r="D944" t="inlineStr">
        <is>
          <t>&lt;http://purl.obolibrary.org/obo/MBA_138&gt;</t>
        </is>
      </c>
    </row>
    <row r="945">
      <c r="A945">
        <f>HYPERLINK("https://www.ebi.ac.uk/ols/ontologies/uberon/terms?iri=http://purl.obolibrary.org/obo/UBERON_0034894","lateral nucleus of stria terminalis")</f>
        <v/>
      </c>
      <c r="B945" t="inlineStr">
        <is>
          <t>&lt;http://purl.obolibrary.org/obo/UBERON_0034894&gt;</t>
        </is>
      </c>
      <c r="C945" t="inlineStr">
        <is>
          <t>lateral subdivision of BNST</t>
        </is>
      </c>
      <c r="D945" t="inlineStr">
        <is>
          <t>&lt;http://purl.obolibrary.org/obo/DHBA_10386&gt;</t>
        </is>
      </c>
    </row>
    <row r="946">
      <c r="A946">
        <f>HYPERLINK("https://www.ebi.ac.uk/ols/ontologies/uberon/terms?iri=http://purl.obolibrary.org/obo/UBERON_0016843","lateral nucleus of trapezoid body")</f>
        <v/>
      </c>
      <c r="B946" t="inlineStr">
        <is>
          <t>&lt;http://purl.obolibrary.org/obo/UBERON_0016843&gt;</t>
        </is>
      </c>
      <c r="C946" t="inlineStr">
        <is>
          <t>lateral nucleus of trapezoid body</t>
        </is>
      </c>
      <c r="D946" t="inlineStr">
        <is>
          <t>&lt;http://purl.obolibrary.org/obo/DHBA_12459&gt;</t>
        </is>
      </c>
    </row>
    <row r="947">
      <c r="A947">
        <f>HYPERLINK("https://www.ebi.ac.uk/ols/ontologies/uberon/terms?iri=http://purl.obolibrary.org/obo/UBERON_0016843","lateral nucleus of trapezoid body")</f>
        <v/>
      </c>
      <c r="B947" t="inlineStr">
        <is>
          <t>&lt;http://purl.obolibrary.org/obo/UBERON_0016843&gt;</t>
        </is>
      </c>
      <c r="C947" t="inlineStr">
        <is>
          <t>lateral trapezoid nucleus</t>
        </is>
      </c>
      <c r="D947" t="inlineStr">
        <is>
          <t>&lt;http://purl.obolibrary.org/obo/DMBA_17274&gt;</t>
        </is>
      </c>
    </row>
    <row r="948">
      <c r="A948">
        <f>HYPERLINK("https://www.ebi.ac.uk/ols/ontologies/uberon/terms?iri=http://purl.obolibrary.org/obo/UBERON_0002904","lateral occipital sulcus")</f>
        <v/>
      </c>
      <c r="B948" t="inlineStr">
        <is>
          <t>&lt;http://purl.obolibrary.org/obo/UBERON_0002904&gt;</t>
        </is>
      </c>
      <c r="C948" t="inlineStr">
        <is>
          <t>lateral occipital sulcus</t>
        </is>
      </c>
      <c r="D948" t="inlineStr">
        <is>
          <t>&lt;http://purl.obolibrary.org/obo/HBA_9389&gt;</t>
        </is>
      </c>
    </row>
    <row r="949">
      <c r="A949">
        <f>HYPERLINK("https://www.ebi.ac.uk/ols/ontologies/uberon/terms?iri=http://purl.obolibrary.org/obo/UBERON_0001888","lateral olfactory stria")</f>
        <v/>
      </c>
      <c r="B949" t="inlineStr">
        <is>
          <t>&lt;http://purl.obolibrary.org/obo/UBERON_0001888&gt;</t>
        </is>
      </c>
      <c r="C949" t="inlineStr">
        <is>
          <t>lateral olfactory stria</t>
        </is>
      </c>
      <c r="D949" t="inlineStr">
        <is>
          <t>&lt;http://purl.obolibrary.org/obo/DHBA_12075&gt;</t>
        </is>
      </c>
    </row>
    <row r="950">
      <c r="A950">
        <f>HYPERLINK("https://www.ebi.ac.uk/ols/ontologies/uberon/terms?iri=http://purl.obolibrary.org/obo/UBERON_0001888","lateral olfactory stria")</f>
        <v/>
      </c>
      <c r="B950" t="inlineStr">
        <is>
          <t>&lt;http://purl.obolibrary.org/obo/UBERON_0001888&gt;</t>
        </is>
      </c>
      <c r="C950" t="inlineStr">
        <is>
          <t>lateral olfactory tract</t>
        </is>
      </c>
      <c r="D950" t="inlineStr">
        <is>
          <t>&lt;http://purl.obolibrary.org/obo/DMBA_17773&gt;</t>
        </is>
      </c>
    </row>
    <row r="951">
      <c r="A951">
        <f>HYPERLINK("https://www.ebi.ac.uk/ols/ontologies/uberon/terms?iri=http://purl.obolibrary.org/obo/UBERON_0001888","lateral olfactory stria")</f>
        <v/>
      </c>
      <c r="B951" t="inlineStr">
        <is>
          <t>&lt;http://purl.obolibrary.org/obo/UBERON_0001888&gt;</t>
        </is>
      </c>
      <c r="C951" t="inlineStr">
        <is>
          <t>lateral olfactory tract, left</t>
        </is>
      </c>
      <c r="D951" t="inlineStr">
        <is>
          <t>&lt;http://purl.obolibrary.org/obo/HBA_265505514&gt;</t>
        </is>
      </c>
    </row>
    <row r="952">
      <c r="A952">
        <f>HYPERLINK("https://www.ebi.ac.uk/ols/ontologies/uberon/terms?iri=http://purl.obolibrary.org/obo/UBERON_0001888","lateral olfactory stria")</f>
        <v/>
      </c>
      <c r="B952" t="inlineStr">
        <is>
          <t>&lt;http://purl.obolibrary.org/obo/UBERON_0001888&gt;</t>
        </is>
      </c>
      <c r="C952" t="inlineStr">
        <is>
          <t>lateral olfactory tract, body</t>
        </is>
      </c>
      <c r="D952" t="inlineStr">
        <is>
          <t>&lt;http://purl.obolibrary.org/obo/MBA_665&gt;</t>
        </is>
      </c>
    </row>
    <row r="953">
      <c r="A953">
        <f>HYPERLINK("https://www.ebi.ac.uk/ols/ontologies/uberon/terms?iri=http://purl.obolibrary.org/obo/UBERON_0002564","lateral orbital gyrus")</f>
        <v/>
      </c>
      <c r="B953" t="inlineStr">
        <is>
          <t>&lt;http://purl.obolibrary.org/obo/UBERON_0002564&gt;</t>
        </is>
      </c>
      <c r="C953" t="inlineStr">
        <is>
          <t>lateral orbital gyrus</t>
        </is>
      </c>
      <c r="D953" t="inlineStr">
        <is>
          <t>&lt;http://purl.obolibrary.org/obo/DHBA_12125&gt;</t>
        </is>
      </c>
    </row>
    <row r="954">
      <c r="A954">
        <f>HYPERLINK("https://www.ebi.ac.uk/ols/ontologies/uberon/terms?iri=http://purl.obolibrary.org/obo/UBERON_0002564","lateral orbital gyrus")</f>
        <v/>
      </c>
      <c r="B954" t="inlineStr">
        <is>
          <t>&lt;http://purl.obolibrary.org/obo/UBERON_0002564&gt;</t>
        </is>
      </c>
      <c r="C954" t="inlineStr">
        <is>
          <t>lateral orbital gyrus</t>
        </is>
      </c>
      <c r="D954" t="inlineStr">
        <is>
          <t>&lt;http://purl.obolibrary.org/obo/HBA_4059&gt;</t>
        </is>
      </c>
    </row>
    <row r="955">
      <c r="A955">
        <f>HYPERLINK("https://www.ebi.ac.uk/ols/ontologies/uberon/terms?iri=http://purl.obolibrary.org/obo/UBERON_0014741","lateral pallium")</f>
        <v/>
      </c>
      <c r="B955" t="inlineStr">
        <is>
          <t>&lt;http://purl.obolibrary.org/obo/UBERON_0014741&gt;</t>
        </is>
      </c>
      <c r="C955" t="inlineStr">
        <is>
          <t>lateral pallium</t>
        </is>
      </c>
      <c r="D955" t="inlineStr">
        <is>
          <t>&lt;http://purl.obolibrary.org/obo/DMBA_15956&gt;</t>
        </is>
      </c>
    </row>
    <row r="956">
      <c r="A956">
        <f>HYPERLINK("https://www.ebi.ac.uk/ols/ontologies/uberon/terms?iri=http://purl.obolibrary.org/obo/UBERON_0003007","lateral parabrachial nucleus")</f>
        <v/>
      </c>
      <c r="B956" t="inlineStr">
        <is>
          <t>&lt;http://purl.obolibrary.org/obo/UBERON_0003007&gt;</t>
        </is>
      </c>
      <c r="C956" t="inlineStr">
        <is>
          <t>lateral parabrachial nucleus</t>
        </is>
      </c>
      <c r="D956" t="inlineStr">
        <is>
          <t>&lt;http://purl.obolibrary.org/obo/DHBA_12482&gt;</t>
        </is>
      </c>
    </row>
    <row r="957">
      <c r="A957">
        <f>HYPERLINK("https://www.ebi.ac.uk/ols/ontologies/uberon/terms?iri=http://purl.obolibrary.org/obo/UBERON_0003007","lateral parabrachial nucleus")</f>
        <v/>
      </c>
      <c r="B957" t="inlineStr">
        <is>
          <t>&lt;http://purl.obolibrary.org/obo/UBERON_0003007&gt;</t>
        </is>
      </c>
      <c r="C957" t="inlineStr">
        <is>
          <t>lateral parabrachial nucleus</t>
        </is>
      </c>
      <c r="D957" t="inlineStr">
        <is>
          <t>&lt;http://purl.obolibrary.org/obo/DMBA_16852&gt;</t>
        </is>
      </c>
    </row>
    <row r="958">
      <c r="A958">
        <f>HYPERLINK("https://www.ebi.ac.uk/ols/ontologies/uberon/terms?iri=http://purl.obolibrary.org/obo/UBERON_0003007","lateral parabrachial nucleus")</f>
        <v/>
      </c>
      <c r="B958" t="inlineStr">
        <is>
          <t>&lt;http://purl.obolibrary.org/obo/UBERON_0003007&gt;</t>
        </is>
      </c>
      <c r="C958" t="inlineStr">
        <is>
          <t>lateral parabrachial nucleus</t>
        </is>
      </c>
      <c r="D958" t="inlineStr">
        <is>
          <t>&lt;http://purl.obolibrary.org/obo/HBA_9145&gt;</t>
        </is>
      </c>
    </row>
    <row r="959">
      <c r="A959">
        <f>HYPERLINK("https://www.ebi.ac.uk/ols/ontologies/uberon/terms?iri=http://purl.obolibrary.org/obo/UBERON_0003007","lateral parabrachial nucleus")</f>
        <v/>
      </c>
      <c r="B959" t="inlineStr">
        <is>
          <t>&lt;http://purl.obolibrary.org/obo/UBERON_0003007&gt;</t>
        </is>
      </c>
      <c r="C959" t="inlineStr">
        <is>
          <t>Parabrachial nucleus, lateral division</t>
        </is>
      </c>
      <c r="D959" t="inlineStr">
        <is>
          <t>&lt;http://purl.obolibrary.org/obo/MBA_881&gt;</t>
        </is>
      </c>
    </row>
    <row r="960">
      <c r="A960">
        <f>HYPERLINK("https://www.ebi.ac.uk/ols/ontologies/uberon/terms?iri=http://purl.obolibrary.org/obo/UBERON_0016824","lateral paragigantocellular nucleus")</f>
        <v/>
      </c>
      <c r="B960" t="inlineStr">
        <is>
          <t>&lt;http://purl.obolibrary.org/obo/UBERON_0016824&gt;</t>
        </is>
      </c>
      <c r="C960" t="inlineStr">
        <is>
          <t>lateral paragigantocellular nucleus</t>
        </is>
      </c>
      <c r="D960" t="inlineStr">
        <is>
          <t>&lt;http://purl.obolibrary.org/obo/DHBA_12629&gt;</t>
        </is>
      </c>
    </row>
    <row r="961">
      <c r="A961">
        <f>HYPERLINK("https://www.ebi.ac.uk/ols/ontologies/uberon/terms?iri=http://purl.obolibrary.org/obo/UBERON_0016824","lateral paragigantocellular nucleus")</f>
        <v/>
      </c>
      <c r="B961" t="inlineStr">
        <is>
          <t>&lt;http://purl.obolibrary.org/obo/UBERON_0016824&gt;</t>
        </is>
      </c>
      <c r="C961" t="inlineStr">
        <is>
          <t>lateral paragigantocellular nucleus, left</t>
        </is>
      </c>
      <c r="D961" t="inlineStr">
        <is>
          <t>&lt;http://purl.obolibrary.org/obo/HBA_9601&gt;</t>
        </is>
      </c>
    </row>
    <row r="962">
      <c r="A962">
        <f>HYPERLINK("https://www.ebi.ac.uk/ols/ontologies/uberon/terms?iri=http://purl.obolibrary.org/obo/UBERON_0016824","lateral paragigantocellular nucleus")</f>
        <v/>
      </c>
      <c r="B962" t="inlineStr">
        <is>
          <t>&lt;http://purl.obolibrary.org/obo/UBERON_0016824&gt;</t>
        </is>
      </c>
      <c r="C962" t="inlineStr">
        <is>
          <t>Paragigantocellular reticular nucleus, lateral part</t>
        </is>
      </c>
      <c r="D962" t="inlineStr">
        <is>
          <t>&lt;http://purl.obolibrary.org/obo/MBA_978&gt;</t>
        </is>
      </c>
    </row>
    <row r="963">
      <c r="A963">
        <f>HYPERLINK("https://www.ebi.ac.uk/ols/ontologies/uberon/terms?iri=http://purl.obolibrary.org/obo/UBERON_0002664","lateral part of medial mammillary nucleus")</f>
        <v/>
      </c>
      <c r="B963" t="inlineStr">
        <is>
          <t>&lt;http://purl.obolibrary.org/obo/UBERON_0002664&gt;</t>
        </is>
      </c>
      <c r="C963" t="inlineStr">
        <is>
          <t>lateral part of medial mammillary nucleus</t>
        </is>
      </c>
      <c r="D963" t="inlineStr">
        <is>
          <t>&lt;http://purl.obolibrary.org/obo/DHBA_10500&gt;</t>
        </is>
      </c>
    </row>
    <row r="964">
      <c r="A964">
        <f>HYPERLINK("https://www.ebi.ac.uk/ols/ontologies/uberon/terms?iri=http://purl.obolibrary.org/obo/UBERON_0002664","lateral part of medial mammillary nucleus")</f>
        <v/>
      </c>
      <c r="B964" t="inlineStr">
        <is>
          <t>&lt;http://purl.obolibrary.org/obo/UBERON_0002664&gt;</t>
        </is>
      </c>
      <c r="C964" t="inlineStr">
        <is>
          <t>lateral part of MM</t>
        </is>
      </c>
      <c r="D964" t="inlineStr">
        <is>
          <t>&lt;http://purl.obolibrary.org/obo/DMBA_15731&gt;</t>
        </is>
      </c>
    </row>
    <row r="965">
      <c r="A965">
        <f>HYPERLINK("https://www.ebi.ac.uk/ols/ontologies/uberon/terms?iri=http://purl.obolibrary.org/obo/UBERON_0002664","lateral part of medial mammillary nucleus")</f>
        <v/>
      </c>
      <c r="B965" t="inlineStr">
        <is>
          <t>&lt;http://purl.obolibrary.org/obo/UBERON_0002664&gt;</t>
        </is>
      </c>
      <c r="C965" t="inlineStr">
        <is>
          <t>medial mammillary nucleus, left, lateral part</t>
        </is>
      </c>
      <c r="D965" t="inlineStr">
        <is>
          <t>&lt;http://purl.obolibrary.org/obo/HBA_4673&gt;</t>
        </is>
      </c>
    </row>
    <row r="966">
      <c r="A966">
        <f>HYPERLINK("https://www.ebi.ac.uk/ols/ontologies/uberon/terms?iri=http://purl.obolibrary.org/obo/UBERON_0035114","lateral part of mediodorsal nucleus of the thalamus")</f>
        <v/>
      </c>
      <c r="B966" t="inlineStr">
        <is>
          <t>&lt;http://purl.obolibrary.org/obo/UBERON_0035114&gt;</t>
        </is>
      </c>
      <c r="C966" t="inlineStr">
        <is>
          <t>Mediodorsal nucleus of the thalamus, lateral part</t>
        </is>
      </c>
      <c r="D966" t="inlineStr">
        <is>
          <t>&lt;http://purl.obolibrary.org/obo/MBA_626&gt;</t>
        </is>
      </c>
    </row>
    <row r="967">
      <c r="A967">
        <f>HYPERLINK("https://www.ebi.ac.uk/ols/ontologies/uberon/terms?iri=http://purl.obolibrary.org/obo/UBERON_0002874","lateral pericuneate nucleus")</f>
        <v/>
      </c>
      <c r="B967" t="inlineStr">
        <is>
          <t>&lt;http://purl.obolibrary.org/obo/UBERON_0002874&gt;</t>
        </is>
      </c>
      <c r="C967" t="inlineStr">
        <is>
          <t>lateral pericuneate nucleus</t>
        </is>
      </c>
      <c r="D967" t="inlineStr">
        <is>
          <t>&lt;http://purl.obolibrary.org/obo/DHBA_12526&gt;</t>
        </is>
      </c>
    </row>
    <row r="968">
      <c r="A968">
        <f>HYPERLINK("https://www.ebi.ac.uk/ols/ontologies/uberon/terms?iri=http://purl.obolibrary.org/obo/UBERON_0002874","lateral pericuneate nucleus")</f>
        <v/>
      </c>
      <c r="B968" t="inlineStr">
        <is>
          <t>&lt;http://purl.obolibrary.org/obo/UBERON_0002874&gt;</t>
        </is>
      </c>
      <c r="C968" t="inlineStr">
        <is>
          <t>lateral pericuneate nucleus</t>
        </is>
      </c>
      <c r="D968" t="inlineStr">
        <is>
          <t>&lt;http://purl.obolibrary.org/obo/HBA_9581&gt;</t>
        </is>
      </c>
    </row>
    <row r="969">
      <c r="A969">
        <f>HYPERLINK("https://www.ebi.ac.uk/ols/ontologies/uberon/terms?iri=http://purl.obolibrary.org/obo/UBERON_0016637","lateral periolivary nucleus")</f>
        <v/>
      </c>
      <c r="B969" t="inlineStr">
        <is>
          <t>&lt;http://purl.obolibrary.org/obo/UBERON_0016637&gt;</t>
        </is>
      </c>
      <c r="C969" t="inlineStr">
        <is>
          <t>lateral periolivary nucleus</t>
        </is>
      </c>
      <c r="D969" t="inlineStr">
        <is>
          <t>&lt;http://purl.obolibrary.org/obo/DHBA_12465&gt;</t>
        </is>
      </c>
    </row>
    <row r="970">
      <c r="A970">
        <f>HYPERLINK("https://www.ebi.ac.uk/ols/ontologies/uberon/terms?iri=http://purl.obolibrary.org/obo/UBERON_0002983","lateral posterior nucleus of thalamus")</f>
        <v/>
      </c>
      <c r="B970" t="inlineStr">
        <is>
          <t>&lt;http://purl.obolibrary.org/obo/UBERON_0002983&gt;</t>
        </is>
      </c>
      <c r="C970" t="inlineStr">
        <is>
          <t>lateral posterior nucleus of thalamus</t>
        </is>
      </c>
      <c r="D970" t="inlineStr">
        <is>
          <t>&lt;http://purl.obolibrary.org/obo/DHBA_10408&gt;</t>
        </is>
      </c>
    </row>
    <row r="971">
      <c r="A971">
        <f>HYPERLINK("https://www.ebi.ac.uk/ols/ontologies/uberon/terms?iri=http://purl.obolibrary.org/obo/UBERON_0002983","lateral posterior nucleus of thalamus")</f>
        <v/>
      </c>
      <c r="B971" t="inlineStr">
        <is>
          <t>&lt;http://purl.obolibrary.org/obo/UBERON_0002983&gt;</t>
        </is>
      </c>
      <c r="C971" t="inlineStr">
        <is>
          <t>lateral posterior nucleus</t>
        </is>
      </c>
      <c r="D971" t="inlineStr">
        <is>
          <t>&lt;http://purl.obolibrary.org/obo/DMBA_16435&gt;</t>
        </is>
      </c>
    </row>
    <row r="972">
      <c r="A972">
        <f>HYPERLINK("https://www.ebi.ac.uk/ols/ontologies/uberon/terms?iri=http://purl.obolibrary.org/obo/UBERON_0002983","lateral posterior nucleus of thalamus")</f>
        <v/>
      </c>
      <c r="B972" t="inlineStr">
        <is>
          <t>&lt;http://purl.obolibrary.org/obo/UBERON_0002983&gt;</t>
        </is>
      </c>
      <c r="C972" t="inlineStr">
        <is>
          <t>lateral posterior nucleus of the thalamus, left</t>
        </is>
      </c>
      <c r="D972" t="inlineStr">
        <is>
          <t>&lt;http://purl.obolibrary.org/obo/HBA_4410&gt;</t>
        </is>
      </c>
    </row>
    <row r="973">
      <c r="A973">
        <f>HYPERLINK("https://www.ebi.ac.uk/ols/ontologies/uberon/terms?iri=http://purl.obolibrary.org/obo/UBERON_0002983","lateral posterior nucleus of thalamus")</f>
        <v/>
      </c>
      <c r="B973" t="inlineStr">
        <is>
          <t>&lt;http://purl.obolibrary.org/obo/UBERON_0002983&gt;</t>
        </is>
      </c>
      <c r="C973" t="inlineStr">
        <is>
          <t>Lateral posterior nucleus of the thalamus</t>
        </is>
      </c>
      <c r="D973" t="inlineStr">
        <is>
          <t>&lt;http://purl.obolibrary.org/obo/MBA_218&gt;</t>
        </is>
      </c>
    </row>
    <row r="974">
      <c r="A974">
        <f>HYPERLINK("https://www.ebi.ac.uk/ols/ontologies/uberon/terms?iri=http://purl.obolibrary.org/obo/UBERON_0001931","lateral preoptic nucleus")</f>
        <v/>
      </c>
      <c r="B974" t="inlineStr">
        <is>
          <t>&lt;http://purl.obolibrary.org/obo/UBERON_0001931&gt;</t>
        </is>
      </c>
      <c r="C974" t="inlineStr">
        <is>
          <t>lateral preoptic area</t>
        </is>
      </c>
      <c r="D974" t="inlineStr">
        <is>
          <t>&lt;http://purl.obolibrary.org/obo/DHBA_10471&gt;</t>
        </is>
      </c>
    </row>
    <row r="975">
      <c r="A975">
        <f>HYPERLINK("https://www.ebi.ac.uk/ols/ontologies/uberon/terms?iri=http://purl.obolibrary.org/obo/UBERON_0001931","lateral preoptic nucleus")</f>
        <v/>
      </c>
      <c r="B975" t="inlineStr">
        <is>
          <t>&lt;http://purl.obolibrary.org/obo/UBERON_0001931&gt;</t>
        </is>
      </c>
      <c r="C975" t="inlineStr">
        <is>
          <t>lateral preoptic area, left</t>
        </is>
      </c>
      <c r="D975" t="inlineStr">
        <is>
          <t>&lt;http://purl.obolibrary.org/obo/HBA_4552&gt;</t>
        </is>
      </c>
    </row>
    <row r="976">
      <c r="A976">
        <f>HYPERLINK("https://www.ebi.ac.uk/ols/ontologies/uberon/terms?iri=http://purl.obolibrary.org/obo/UBERON_0001931","lateral preoptic nucleus")</f>
        <v/>
      </c>
      <c r="B976" t="inlineStr">
        <is>
          <t>&lt;http://purl.obolibrary.org/obo/UBERON_0001931&gt;</t>
        </is>
      </c>
      <c r="C976" t="inlineStr">
        <is>
          <t>Lateral preoptic area</t>
        </is>
      </c>
      <c r="D976" t="inlineStr">
        <is>
          <t>&lt;http://purl.obolibrary.org/obo/MBA_226&gt;</t>
        </is>
      </c>
    </row>
    <row r="977">
      <c r="A977">
        <f>HYPERLINK("https://www.ebi.ac.uk/ols/ontologies/uberon/terms?iri=http://purl.obolibrary.org/obo/UBERON_0002636","lateral pulvinar nucleus")</f>
        <v/>
      </c>
      <c r="B977" t="inlineStr">
        <is>
          <t>&lt;http://purl.obolibrary.org/obo/UBERON_0002636&gt;</t>
        </is>
      </c>
      <c r="C977" t="inlineStr">
        <is>
          <t>lateral nucleus of pulvinar</t>
        </is>
      </c>
      <c r="D977" t="inlineStr">
        <is>
          <t>&lt;http://purl.obolibrary.org/obo/DHBA_10412&gt;</t>
        </is>
      </c>
    </row>
    <row r="978">
      <c r="A978">
        <f>HYPERLINK("https://www.ebi.ac.uk/ols/ontologies/uberon/terms?iri=http://purl.obolibrary.org/obo/UBERON_0007656","lateral recess of fourth ventricle")</f>
        <v/>
      </c>
      <c r="B978" t="inlineStr">
        <is>
          <t>&lt;http://purl.obolibrary.org/obo/UBERON_0007656&gt;</t>
        </is>
      </c>
      <c r="C978" t="inlineStr">
        <is>
          <t>lateral recess of fourth ventricle</t>
        </is>
      </c>
      <c r="D978" t="inlineStr">
        <is>
          <t>&lt;http://purl.obolibrary.org/obo/DHBA_12810&gt;</t>
        </is>
      </c>
    </row>
    <row r="979">
      <c r="A979">
        <f>HYPERLINK("https://www.ebi.ac.uk/ols/ontologies/uberon/terms?iri=http://purl.obolibrary.org/obo/UBERON_0007656","lateral recess of fourth ventricle")</f>
        <v/>
      </c>
      <c r="B979" t="inlineStr">
        <is>
          <t>&lt;http://purl.obolibrary.org/obo/UBERON_0007656&gt;</t>
        </is>
      </c>
      <c r="C979" t="inlineStr">
        <is>
          <t>lateral recess</t>
        </is>
      </c>
      <c r="D979" t="inlineStr">
        <is>
          <t>&lt;http://purl.obolibrary.org/obo/MBA_153&gt;</t>
        </is>
      </c>
    </row>
    <row r="980">
      <c r="A980">
        <f>HYPERLINK("https://www.ebi.ac.uk/ols/ontologies/uberon/terms?iri=http://purl.obolibrary.org/obo/UBERON_0002154","lateral reticular nucleus")</f>
        <v/>
      </c>
      <c r="B980" t="inlineStr">
        <is>
          <t>&lt;http://purl.obolibrary.org/obo/UBERON_0002154&gt;</t>
        </is>
      </c>
      <c r="C980" t="inlineStr">
        <is>
          <t>lateral reticular nucleus, left</t>
        </is>
      </c>
      <c r="D980" t="inlineStr">
        <is>
          <t>&lt;http://purl.obolibrary.org/obo/HBA_9616&gt;</t>
        </is>
      </c>
    </row>
    <row r="981">
      <c r="A981">
        <f>HYPERLINK("https://www.ebi.ac.uk/ols/ontologies/uberon/terms?iri=http://purl.obolibrary.org/obo/UBERON_0002154","lateral reticular nucleus")</f>
        <v/>
      </c>
      <c r="B981" t="inlineStr">
        <is>
          <t>&lt;http://purl.obolibrary.org/obo/UBERON_0002154&gt;</t>
        </is>
      </c>
      <c r="C981" t="inlineStr">
        <is>
          <t>Lateral reticular nucleus</t>
        </is>
      </c>
      <c r="D981" t="inlineStr">
        <is>
          <t>&lt;http://purl.obolibrary.org/obo/MBA_235&gt;</t>
        </is>
      </c>
    </row>
    <row r="982">
      <c r="A982">
        <f>HYPERLINK("https://www.ebi.ac.uk/ols/ontologies/uberon/terms?iri=http://purl.obolibrary.org/obo/UBERON_0007628","lateral septal complex")</f>
        <v/>
      </c>
      <c r="B982" t="inlineStr">
        <is>
          <t>&lt;http://purl.obolibrary.org/obo/UBERON_0007628&gt;</t>
        </is>
      </c>
      <c r="C982" t="inlineStr">
        <is>
          <t>Lateral septal complex</t>
        </is>
      </c>
      <c r="D982" t="inlineStr">
        <is>
          <t>&lt;http://purl.obolibrary.org/obo/MBA_275&gt;</t>
        </is>
      </c>
    </row>
    <row r="983">
      <c r="A983">
        <f>HYPERLINK("https://www.ebi.ac.uk/ols/ontologies/uberon/terms?iri=http://purl.obolibrary.org/obo/UBERON_0002667","lateral septal nucleus")</f>
        <v/>
      </c>
      <c r="B983" t="inlineStr">
        <is>
          <t>&lt;http://purl.obolibrary.org/obo/UBERON_0002667&gt;</t>
        </is>
      </c>
      <c r="C983" t="inlineStr">
        <is>
          <t>lateral septal nucleus</t>
        </is>
      </c>
      <c r="D983" t="inlineStr">
        <is>
          <t>&lt;http://purl.obolibrary.org/obo/DHBA_10352&gt;</t>
        </is>
      </c>
    </row>
    <row r="984">
      <c r="A984">
        <f>HYPERLINK("https://www.ebi.ac.uk/ols/ontologies/uberon/terms?iri=http://purl.obolibrary.org/obo/UBERON_0002667","lateral septal nucleus")</f>
        <v/>
      </c>
      <c r="B984" t="inlineStr">
        <is>
          <t>&lt;http://purl.obolibrary.org/obo/UBERON_0002667&gt;</t>
        </is>
      </c>
      <c r="C984" t="inlineStr">
        <is>
          <t>lateral septal nucleus, left</t>
        </is>
      </c>
      <c r="D984" t="inlineStr">
        <is>
          <t>&lt;http://purl.obolibrary.org/obo/HBA_4303&gt;</t>
        </is>
      </c>
    </row>
    <row r="985">
      <c r="A985">
        <f>HYPERLINK("https://www.ebi.ac.uk/ols/ontologies/uberon/terms?iri=http://purl.obolibrary.org/obo/UBERON_0002667","lateral septal nucleus")</f>
        <v/>
      </c>
      <c r="B985" t="inlineStr">
        <is>
          <t>&lt;http://purl.obolibrary.org/obo/UBERON_0002667&gt;</t>
        </is>
      </c>
      <c r="C985" t="inlineStr">
        <is>
          <t>Lateral septal nucleus</t>
        </is>
      </c>
      <c r="D985" t="inlineStr">
        <is>
          <t>&lt;http://purl.obolibrary.org/obo/MBA_242&gt;</t>
        </is>
      </c>
    </row>
    <row r="986">
      <c r="A986">
        <f>HYPERLINK("https://www.ebi.ac.uk/ols/ontologies/uberon/terms?iri=http://purl.obolibrary.org/obo/UBERON_0035024","lateral spinal nucleus")</f>
        <v/>
      </c>
      <c r="B986" t="inlineStr">
        <is>
          <t>&lt;http://purl.obolibrary.org/obo/UBERON_0035024&gt;</t>
        </is>
      </c>
      <c r="C986" t="inlineStr">
        <is>
          <t>lateral spinal nucleus</t>
        </is>
      </c>
      <c r="D986" t="inlineStr">
        <is>
          <t>&lt;http://purl.obolibrary.org/obo/DMBA_17690&gt;</t>
        </is>
      </c>
    </row>
    <row r="987">
      <c r="A987">
        <f>HYPERLINK("https://www.ebi.ac.uk/ols/ontologies/uberon/terms?iri=http://purl.obolibrary.org/obo/UBERON_0002721","lateral sulcus")</f>
        <v/>
      </c>
      <c r="B987" t="inlineStr">
        <is>
          <t>&lt;http://purl.obolibrary.org/obo/UBERON_0002721&gt;</t>
        </is>
      </c>
      <c r="C987" t="inlineStr">
        <is>
          <t>lateral (sylvian) fissure</t>
        </is>
      </c>
      <c r="D987" t="inlineStr">
        <is>
          <t>&lt;http://purl.obolibrary.org/obo/DHBA_10621&gt;</t>
        </is>
      </c>
    </row>
    <row r="988">
      <c r="A988">
        <f>HYPERLINK("https://www.ebi.ac.uk/ols/ontologies/uberon/terms?iri=http://purl.obolibrary.org/obo/UBERON_0002721","lateral sulcus")</f>
        <v/>
      </c>
      <c r="B988" t="inlineStr">
        <is>
          <t>&lt;http://purl.obolibrary.org/obo/UBERON_0002721&gt;</t>
        </is>
      </c>
      <c r="C988" t="inlineStr">
        <is>
          <t>transverse cerebral  fissure</t>
        </is>
      </c>
      <c r="D988" t="inlineStr">
        <is>
          <t>&lt;http://purl.obolibrary.org/obo/DHBA_12110&gt;</t>
        </is>
      </c>
    </row>
    <row r="989">
      <c r="A989">
        <f>HYPERLINK("https://www.ebi.ac.uk/ols/ontologies/uberon/terms?iri=http://purl.obolibrary.org/obo/UBERON_0002721","lateral sulcus")</f>
        <v/>
      </c>
      <c r="B989" t="inlineStr">
        <is>
          <t>&lt;http://purl.obolibrary.org/obo/UBERON_0002721&gt;</t>
        </is>
      </c>
      <c r="C989" t="inlineStr">
        <is>
          <t>sylvian fissure</t>
        </is>
      </c>
      <c r="D989" t="inlineStr">
        <is>
          <t>&lt;http://purl.obolibrary.org/obo/HBA_9402&gt;</t>
        </is>
      </c>
    </row>
    <row r="990">
      <c r="A990">
        <f>HYPERLINK("https://www.ebi.ac.uk/ols/ontologies/uberon/terms?iri=http://purl.obolibrary.org/obo/UBERON_0002779","lateral superior olivary nucleus")</f>
        <v/>
      </c>
      <c r="B990" t="inlineStr">
        <is>
          <t>&lt;http://purl.obolibrary.org/obo/UBERON_0002779&gt;</t>
        </is>
      </c>
      <c r="C990" t="inlineStr">
        <is>
          <t>lateral superior olivary nucleus</t>
        </is>
      </c>
      <c r="D990" t="inlineStr">
        <is>
          <t>&lt;http://purl.obolibrary.org/obo/DHBA_12469&gt;</t>
        </is>
      </c>
    </row>
    <row r="991">
      <c r="A991">
        <f>HYPERLINK("https://www.ebi.ac.uk/ols/ontologies/uberon/terms?iri=http://purl.obolibrary.org/obo/UBERON_0002779","lateral superior olivary nucleus")</f>
        <v/>
      </c>
      <c r="B991" t="inlineStr">
        <is>
          <t>&lt;http://purl.obolibrary.org/obo/UBERON_0002779&gt;</t>
        </is>
      </c>
      <c r="C991" t="inlineStr">
        <is>
          <t>lateral superior olive</t>
        </is>
      </c>
      <c r="D991" t="inlineStr">
        <is>
          <t>&lt;http://purl.obolibrary.org/obo/DMBA_17261&gt;</t>
        </is>
      </c>
    </row>
    <row r="992">
      <c r="A992">
        <f>HYPERLINK("https://www.ebi.ac.uk/ols/ontologies/uberon/terms?iri=http://purl.obolibrary.org/obo/UBERON_0002779","lateral superior olivary nucleus")</f>
        <v/>
      </c>
      <c r="B992" t="inlineStr">
        <is>
          <t>&lt;http://purl.obolibrary.org/obo/UBERON_0002779&gt;</t>
        </is>
      </c>
      <c r="C992" t="inlineStr">
        <is>
          <t>lateral superior olivary nucleus, left</t>
        </is>
      </c>
      <c r="D992" t="inlineStr">
        <is>
          <t>&lt;http://purl.obolibrary.org/obo/HBA_9183&gt;</t>
        </is>
      </c>
    </row>
    <row r="993">
      <c r="A993">
        <f>HYPERLINK("https://www.ebi.ac.uk/ols/ontologies/uberon/terms?iri=http://purl.obolibrary.org/obo/UBERON_0002779","lateral superior olivary nucleus")</f>
        <v/>
      </c>
      <c r="B993" t="inlineStr">
        <is>
          <t>&lt;http://purl.obolibrary.org/obo/UBERON_0002779&gt;</t>
        </is>
      </c>
      <c r="C993" t="inlineStr">
        <is>
          <t>Superior olivary complex, lateral part</t>
        </is>
      </c>
      <c r="D993" t="inlineStr">
        <is>
          <t>&lt;http://purl.obolibrary.org/obo/MBA_114&gt;</t>
        </is>
      </c>
    </row>
    <row r="994">
      <c r="A994">
        <f>HYPERLINK("https://www.ebi.ac.uk/ols/ontologies/uberon/terms?iri=http://purl.obolibrary.org/obo/UBERON_0000435","lateral tuberal nucleus")</f>
        <v/>
      </c>
      <c r="B994" t="inlineStr">
        <is>
          <t>&lt;http://purl.obolibrary.org/obo/UBERON_0000435&gt;</t>
        </is>
      </c>
      <c r="C994" t="inlineStr">
        <is>
          <t>lateral tuberal nuclei</t>
        </is>
      </c>
      <c r="D994" t="inlineStr">
        <is>
          <t>&lt;http://purl.obolibrary.org/obo/DHBA_10493&gt;</t>
        </is>
      </c>
    </row>
    <row r="995">
      <c r="A995">
        <f>HYPERLINK("https://www.ebi.ac.uk/ols/ontologies/uberon/terms?iri=http://purl.obolibrary.org/obo/UBERON_0000435","lateral tuberal nucleus")</f>
        <v/>
      </c>
      <c r="B995" t="inlineStr">
        <is>
          <t>&lt;http://purl.obolibrary.org/obo/UBERON_0000435&gt;</t>
        </is>
      </c>
      <c r="C995" t="inlineStr">
        <is>
          <t>lateral tuberal nucleus</t>
        </is>
      </c>
      <c r="D995" t="inlineStr">
        <is>
          <t>&lt;http://purl.obolibrary.org/obo/DMBA_16271&gt;</t>
        </is>
      </c>
    </row>
    <row r="996">
      <c r="A996">
        <f>HYPERLINK("https://www.ebi.ac.uk/ols/ontologies/uberon/terms?iri=http://purl.obolibrary.org/obo/UBERON_0000435","lateral tuberal nucleus")</f>
        <v/>
      </c>
      <c r="B996" t="inlineStr">
        <is>
          <t>&lt;http://purl.obolibrary.org/obo/UBERON_0000435&gt;</t>
        </is>
      </c>
      <c r="C996" t="inlineStr">
        <is>
          <t>lateral tuberal nucleus</t>
        </is>
      </c>
      <c r="D996" t="inlineStr">
        <is>
          <t>&lt;http://purl.obolibrary.org/obo/HBA_12915&gt;</t>
        </is>
      </c>
    </row>
    <row r="997">
      <c r="A997">
        <f>HYPERLINK("https://www.ebi.ac.uk/ols/ontologies/uberon/terms?iri=http://purl.obolibrary.org/obo/UBERON_0007230","lateral vestibular nucleus")</f>
        <v/>
      </c>
      <c r="B997" t="inlineStr">
        <is>
          <t>&lt;http://purl.obolibrary.org/obo/UBERON_0007230&gt;</t>
        </is>
      </c>
      <c r="C997" t="inlineStr">
        <is>
          <t>lateral vestibular nucleus</t>
        </is>
      </c>
      <c r="D997" t="inlineStr">
        <is>
          <t>&lt;http://purl.obolibrary.org/obo/DHBA_12449&gt;</t>
        </is>
      </c>
    </row>
    <row r="998">
      <c r="A998">
        <f>HYPERLINK("https://www.ebi.ac.uk/ols/ontologies/uberon/terms?iri=http://purl.obolibrary.org/obo/UBERON_0007230","lateral vestibular nucleus")</f>
        <v/>
      </c>
      <c r="B998" t="inlineStr">
        <is>
          <t>&lt;http://purl.obolibrary.org/obo/UBERON_0007230&gt;</t>
        </is>
      </c>
      <c r="C998" t="inlineStr">
        <is>
          <t>lateral vestibular nucleus, left</t>
        </is>
      </c>
      <c r="D998" t="inlineStr">
        <is>
          <t>&lt;http://purl.obolibrary.org/obo/HBA_9699&gt;</t>
        </is>
      </c>
    </row>
    <row r="999">
      <c r="A999">
        <f>HYPERLINK("https://www.ebi.ac.uk/ols/ontologies/uberon/terms?iri=http://purl.obolibrary.org/obo/UBERON_0007230","lateral vestibular nucleus")</f>
        <v/>
      </c>
      <c r="B999" t="inlineStr">
        <is>
          <t>&lt;http://purl.obolibrary.org/obo/UBERON_0007230&gt;</t>
        </is>
      </c>
      <c r="C999" t="inlineStr">
        <is>
          <t>Lateral vestibular nucleus</t>
        </is>
      </c>
      <c r="D999" t="inlineStr">
        <is>
          <t>&lt;http://purl.obolibrary.org/obo/MBA_209&gt;</t>
        </is>
      </c>
    </row>
    <row r="1000">
      <c r="A1000">
        <f>HYPERLINK("https://www.ebi.ac.uk/ols/ontologies/uberon/terms?iri=http://purl.obolibrary.org/obo/UBERON_0035895","lateral visual area")</f>
        <v/>
      </c>
      <c r="B1000" t="inlineStr">
        <is>
          <t>&lt;http://purl.obolibrary.org/obo/UBERON_0035895&gt;</t>
        </is>
      </c>
      <c r="C1000" t="inlineStr">
        <is>
          <t>Lateral visual area</t>
        </is>
      </c>
      <c r="D1000" t="inlineStr">
        <is>
          <t>&lt;http://purl.obolibrary.org/obo/MBA_409&gt;</t>
        </is>
      </c>
    </row>
    <row r="1001">
      <c r="A1001">
        <f>HYPERLINK("https://www.ebi.ac.uk/ols/ontologies/uberon/terms?iri=http://purl.obolibrary.org/obo/UBERON_0035915","lateral visual area, layer 4")</f>
        <v/>
      </c>
      <c r="B1001" t="inlineStr">
        <is>
          <t>&lt;http://purl.obolibrary.org/obo/UBERON_0035915&gt;</t>
        </is>
      </c>
      <c r="C1001" t="inlineStr">
        <is>
          <t>Lateral visual area, layer 4</t>
        </is>
      </c>
      <c r="D1001" t="inlineStr">
        <is>
          <t>&lt;http://purl.obolibrary.org/obo/MBA_573&gt;</t>
        </is>
      </c>
    </row>
    <row r="1002">
      <c r="A1002">
        <f>HYPERLINK("https://www.ebi.ac.uk/ols/ontologies/uberon/terms?iri=http://purl.obolibrary.org/obo/UBERON_0035916","lateral visual area, layer 5")</f>
        <v/>
      </c>
      <c r="B1002" t="inlineStr">
        <is>
          <t>&lt;http://purl.obolibrary.org/obo/UBERON_0035916&gt;</t>
        </is>
      </c>
      <c r="C1002" t="inlineStr">
        <is>
          <t>Lateral visual area, layer 5</t>
        </is>
      </c>
      <c r="D1002" t="inlineStr">
        <is>
          <t>&lt;http://purl.obolibrary.org/obo/MBA_613&gt;</t>
        </is>
      </c>
    </row>
    <row r="1003">
      <c r="A1003">
        <f>HYPERLINK("https://www.ebi.ac.uk/ols/ontologies/uberon/terms?iri=http://purl.obolibrary.org/obo/UBERON_0035918","lateral visual area, layer 6a")</f>
        <v/>
      </c>
      <c r="B1003" t="inlineStr">
        <is>
          <t>&lt;http://purl.obolibrary.org/obo/UBERON_0035918&gt;</t>
        </is>
      </c>
      <c r="C1003" t="inlineStr">
        <is>
          <t>Lateral visual area, layer 6a</t>
        </is>
      </c>
      <c r="D1003" t="inlineStr">
        <is>
          <t>&lt;http://purl.obolibrary.org/obo/MBA_74&gt;</t>
        </is>
      </c>
    </row>
    <row r="1004">
      <c r="A1004">
        <f>HYPERLINK("https://www.ebi.ac.uk/ols/ontologies/uberon/terms?iri=http://purl.obolibrary.org/obo/UBERON_0002273","lateral zone of hypothalamus")</f>
        <v/>
      </c>
      <c r="B1004" t="inlineStr">
        <is>
          <t>&lt;http://purl.obolibrary.org/obo/UBERON_0002273&gt;</t>
        </is>
      </c>
      <c r="C1004" t="inlineStr">
        <is>
          <t>Hypothalamic lateral zone</t>
        </is>
      </c>
      <c r="D1004" t="inlineStr">
        <is>
          <t>&lt;http://purl.obolibrary.org/obo/MBA_290&gt;</t>
        </is>
      </c>
    </row>
    <row r="1005">
      <c r="A1005">
        <f>HYPERLINK("https://www.ebi.ac.uk/ols/ontologies/uberon/terms?iri=http://purl.obolibrary.org/obo/UBERON_0002267","laterodorsal tegmental nucleus")</f>
        <v/>
      </c>
      <c r="B1005" t="inlineStr">
        <is>
          <t>&lt;http://purl.obolibrary.org/obo/UBERON_0002267&gt;</t>
        </is>
      </c>
      <c r="C1005" t="inlineStr">
        <is>
          <t>laterodorsal tegmental nucleus</t>
        </is>
      </c>
      <c r="D1005" t="inlineStr">
        <is>
          <t>&lt;http://purl.obolibrary.org/obo/DHBA_12519&gt;</t>
        </is>
      </c>
    </row>
    <row r="1006">
      <c r="A1006">
        <f>HYPERLINK("https://www.ebi.ac.uk/ols/ontologies/uberon/terms?iri=http://purl.obolibrary.org/obo/UBERON_0002267","laterodorsal tegmental nucleus")</f>
        <v/>
      </c>
      <c r="B1006" t="inlineStr">
        <is>
          <t>&lt;http://purl.obolibrary.org/obo/UBERON_0002267&gt;</t>
        </is>
      </c>
      <c r="C1006" t="inlineStr">
        <is>
          <t>laterodorsal tegmental nucleus</t>
        </is>
      </c>
      <c r="D1006" t="inlineStr">
        <is>
          <t>&lt;http://purl.obolibrary.org/obo/DMBA_16964&gt;</t>
        </is>
      </c>
    </row>
    <row r="1007">
      <c r="A1007">
        <f>HYPERLINK("https://www.ebi.ac.uk/ols/ontologies/uberon/terms?iri=http://purl.obolibrary.org/obo/UBERON_0002267","laterodorsal tegmental nucleus")</f>
        <v/>
      </c>
      <c r="B1007" t="inlineStr">
        <is>
          <t>&lt;http://purl.obolibrary.org/obo/UBERON_0002267&gt;</t>
        </is>
      </c>
      <c r="C1007" t="inlineStr">
        <is>
          <t>Laterodorsal tegmental nucleus</t>
        </is>
      </c>
      <c r="D1007" t="inlineStr">
        <is>
          <t>&lt;http://purl.obolibrary.org/obo/MBA_162&gt;</t>
        </is>
      </c>
    </row>
    <row r="1008">
      <c r="A1008">
        <f>HYPERLINK("https://www.ebi.ac.uk/ols/ontologies/uberon/terms?iri=http://purl.obolibrary.org/obo/UBERON_0008884","left putamen")</f>
        <v/>
      </c>
      <c r="B1008" t="inlineStr">
        <is>
          <t>&lt;http://purl.obolibrary.org/obo/UBERON_0008884&gt;</t>
        </is>
      </c>
      <c r="C1008" t="inlineStr">
        <is>
          <t>putamen, left</t>
        </is>
      </c>
      <c r="D1008" t="inlineStr">
        <is>
          <t>&lt;http://purl.obolibrary.org/obo/HBA_4288&gt;</t>
        </is>
      </c>
    </row>
    <row r="1009">
      <c r="A1009">
        <f>HYPERLINK("https://www.ebi.ac.uk/ols/ontologies/uberon/terms?iri=http://purl.obolibrary.org/obo/UBERON_0014529","lenticular fasciculus")</f>
        <v/>
      </c>
      <c r="B1009" t="inlineStr">
        <is>
          <t>&lt;http://purl.obolibrary.org/obo/UBERON_0014529&gt;</t>
        </is>
      </c>
      <c r="C1009" t="inlineStr">
        <is>
          <t>lenticular fasciculus</t>
        </is>
      </c>
      <c r="D1009" t="inlineStr">
        <is>
          <t>&lt;http://purl.obolibrary.org/obo/DHBA_10585&gt;</t>
        </is>
      </c>
    </row>
    <row r="1010">
      <c r="A1010">
        <f>HYPERLINK("https://www.ebi.ac.uk/ols/ontologies/uberon/terms?iri=http://purl.obolibrary.org/obo/UBERON_0014529","lenticular fasciculus")</f>
        <v/>
      </c>
      <c r="B1010" t="inlineStr">
        <is>
          <t>&lt;http://purl.obolibrary.org/obo/UBERON_0014529&gt;</t>
        </is>
      </c>
      <c r="C1010" t="inlineStr">
        <is>
          <t>lenticular fasciculus</t>
        </is>
      </c>
      <c r="D1010" t="inlineStr">
        <is>
          <t>&lt;http://purl.obolibrary.org/obo/HBA_265505158&gt;</t>
        </is>
      </c>
    </row>
    <row r="1011">
      <c r="A1011">
        <f>HYPERLINK("https://www.ebi.ac.uk/ols/ontologies/uberon/terms?iri=http://purl.obolibrary.org/obo/UBERON_0002600","limbic lobe")</f>
        <v/>
      </c>
      <c r="B1011" t="inlineStr">
        <is>
          <t>&lt;http://purl.obolibrary.org/obo/UBERON_0002600&gt;</t>
        </is>
      </c>
      <c r="C1011" t="inlineStr">
        <is>
          <t>limbic lobe</t>
        </is>
      </c>
      <c r="D1011" t="inlineStr">
        <is>
          <t>&lt;http://purl.obolibrary.org/obo/DHBA_12155&gt;</t>
        </is>
      </c>
    </row>
    <row r="1012">
      <c r="A1012">
        <f>HYPERLINK("https://www.ebi.ac.uk/ols/ontologies/uberon/terms?iri=http://purl.obolibrary.org/obo/UBERON_0002600","limbic lobe")</f>
        <v/>
      </c>
      <c r="B1012" t="inlineStr">
        <is>
          <t>&lt;http://purl.obolibrary.org/obo/UBERON_0002600&gt;</t>
        </is>
      </c>
      <c r="C1012" t="inlineStr">
        <is>
          <t>limbic lobe</t>
        </is>
      </c>
      <c r="D1012" t="inlineStr">
        <is>
          <t>&lt;http://purl.obolibrary.org/obo/HBA_4219&gt;</t>
        </is>
      </c>
    </row>
    <row r="1013">
      <c r="A1013">
        <f>HYPERLINK("https://www.ebi.ac.uk/ols/ontologies/uberon/terms?iri=http://purl.obolibrary.org/obo/UBERON_0002724","limen of insula")</f>
        <v/>
      </c>
      <c r="B1013" t="inlineStr">
        <is>
          <t>&lt;http://purl.obolibrary.org/obo/UBERON_0002724&gt;</t>
        </is>
      </c>
      <c r="C1013" t="inlineStr">
        <is>
          <t>limen insula</t>
        </is>
      </c>
      <c r="D1013" t="inlineStr">
        <is>
          <t>&lt;http://purl.obolibrary.org/obo/DHBA_12179&gt;</t>
        </is>
      </c>
    </row>
    <row r="1014">
      <c r="A1014">
        <f>HYPERLINK("https://www.ebi.ac.uk/ols/ontologies/uberon/terms?iri=http://purl.obolibrary.org/obo/UBERON_0003026","limitans nucleus")</f>
        <v/>
      </c>
      <c r="B1014" t="inlineStr">
        <is>
          <t>&lt;http://purl.obolibrary.org/obo/UBERON_0003026&gt;</t>
        </is>
      </c>
      <c r="C1014" t="inlineStr">
        <is>
          <t>limitans nucleus</t>
        </is>
      </c>
      <c r="D1014" t="inlineStr">
        <is>
          <t>&lt;http://purl.obolibrary.org/obo/DHBA_13043&gt;</t>
        </is>
      </c>
    </row>
    <row r="1015">
      <c r="A1015">
        <f>HYPERLINK("https://www.ebi.ac.uk/ols/ontologies/uberon/terms?iri=http://purl.obolibrary.org/obo/UBERON_0003026","limitans nucleus")</f>
        <v/>
      </c>
      <c r="B1015" t="inlineStr">
        <is>
          <t>&lt;http://purl.obolibrary.org/obo/UBERON_0003026&gt;</t>
        </is>
      </c>
      <c r="C1015" t="inlineStr">
        <is>
          <t>limitans nucleus of the thalamus, left</t>
        </is>
      </c>
      <c r="D1015" t="inlineStr">
        <is>
          <t>&lt;http://purl.obolibrary.org/obo/HBA_4429&gt;</t>
        </is>
      </c>
    </row>
    <row r="1016">
      <c r="A1016">
        <f>HYPERLINK("https://www.ebi.ac.uk/ols/ontologies/uberon/terms?iri=http://purl.obolibrary.org/obo/UBERON_0002557","linear nucleus")</f>
        <v/>
      </c>
      <c r="B1016" t="inlineStr">
        <is>
          <t>&lt;http://purl.obolibrary.org/obo/UBERON_0002557&gt;</t>
        </is>
      </c>
      <c r="C1016" t="inlineStr">
        <is>
          <t>linear nucleus of the midbrain</t>
        </is>
      </c>
      <c r="D1016" t="inlineStr">
        <is>
          <t>&lt;http://purl.obolibrary.org/obo/DHBA_12230&gt;</t>
        </is>
      </c>
    </row>
    <row r="1017">
      <c r="A1017">
        <f>HYPERLINK("https://www.ebi.ac.uk/ols/ontologies/uberon/terms?iri=http://purl.obolibrary.org/obo/UBERON_0002943","lingual gyrus")</f>
        <v/>
      </c>
      <c r="B1017" t="inlineStr">
        <is>
          <t>&lt;http://purl.obolibrary.org/obo/UBERON_0002943&gt;</t>
        </is>
      </c>
      <c r="C1017" t="inlineStr">
        <is>
          <t>lingual gyrus</t>
        </is>
      </c>
      <c r="D1017" t="inlineStr">
        <is>
          <t>&lt;http://purl.obolibrary.org/obo/DHBA_12151&gt;</t>
        </is>
      </c>
    </row>
    <row r="1018">
      <c r="A1018">
        <f>HYPERLINK("https://www.ebi.ac.uk/ols/ontologies/uberon/terms?iri=http://purl.obolibrary.org/obo/UBERON_0002943","lingual gyrus")</f>
        <v/>
      </c>
      <c r="B1018" t="inlineStr">
        <is>
          <t>&lt;http://purl.obolibrary.org/obo/UBERON_0002943&gt;</t>
        </is>
      </c>
      <c r="C1018" t="inlineStr">
        <is>
          <t>lingual gyrus</t>
        </is>
      </c>
      <c r="D1018" t="inlineStr">
        <is>
          <t>&lt;http://purl.obolibrary.org/obo/HBA_4191&gt;</t>
        </is>
      </c>
    </row>
    <row r="1019">
      <c r="A1019">
        <f>HYPERLINK("https://www.ebi.ac.uk/ols/ontologies/uberon/terms?iri=http://purl.obolibrary.org/obo/UBERON_0005350","lobule simplex")</f>
        <v/>
      </c>
      <c r="B1019" t="inlineStr">
        <is>
          <t>&lt;http://purl.obolibrary.org/obo/UBERON_0005350&gt;</t>
        </is>
      </c>
      <c r="C1019" t="inlineStr">
        <is>
          <t>simple lobule</t>
        </is>
      </c>
      <c r="D1019" t="inlineStr">
        <is>
          <t>&lt;http://purl.obolibrary.org/obo/DMBA_16940&gt;</t>
        </is>
      </c>
    </row>
    <row r="1020">
      <c r="A1020">
        <f>HYPERLINK("https://www.ebi.ac.uk/ols/ontologies/uberon/terms?iri=http://purl.obolibrary.org/obo/UBERON_0005350","lobule simplex")</f>
        <v/>
      </c>
      <c r="B1020" t="inlineStr">
        <is>
          <t>&lt;http://purl.obolibrary.org/obo/UBERON_0005350&gt;</t>
        </is>
      </c>
      <c r="C1020" t="inlineStr">
        <is>
          <t>Simple lobule</t>
        </is>
      </c>
      <c r="D1020" t="inlineStr">
        <is>
          <t>&lt;http://purl.obolibrary.org/obo/MBA_1007&gt;</t>
        </is>
      </c>
    </row>
    <row r="1021">
      <c r="A1021">
        <f>HYPERLINK("https://www.ebi.ac.uk/ols/ontologies/uberon/terms?iri=http://purl.obolibrary.org/obo/UBERON_0002148","locus ceruleus")</f>
        <v/>
      </c>
      <c r="B1021" t="inlineStr">
        <is>
          <t>&lt;http://purl.obolibrary.org/obo/UBERON_0002148&gt;</t>
        </is>
      </c>
      <c r="C1021" t="inlineStr">
        <is>
          <t>locus coeruleus</t>
        </is>
      </c>
      <c r="D1021" t="inlineStr">
        <is>
          <t>&lt;http://purl.obolibrary.org/obo/DHBA_12819&gt;</t>
        </is>
      </c>
    </row>
    <row r="1022">
      <c r="A1022">
        <f>HYPERLINK("https://www.ebi.ac.uk/ols/ontologies/uberon/terms?iri=http://purl.obolibrary.org/obo/UBERON_0002148","locus ceruleus")</f>
        <v/>
      </c>
      <c r="B1022" t="inlineStr">
        <is>
          <t>&lt;http://purl.obolibrary.org/obo/UBERON_0002148&gt;</t>
        </is>
      </c>
      <c r="C1022" t="inlineStr">
        <is>
          <t>locus coeruleus</t>
        </is>
      </c>
      <c r="D1022" t="inlineStr">
        <is>
          <t>&lt;http://purl.obolibrary.org/obo/DMBA_16972&gt;</t>
        </is>
      </c>
    </row>
    <row r="1023">
      <c r="A1023">
        <f>HYPERLINK("https://www.ebi.ac.uk/ols/ontologies/uberon/terms?iri=http://purl.obolibrary.org/obo/UBERON_0002148","locus ceruleus")</f>
        <v/>
      </c>
      <c r="B1023" t="inlineStr">
        <is>
          <t>&lt;http://purl.obolibrary.org/obo/UBERON_0002148&gt;</t>
        </is>
      </c>
      <c r="C1023" t="inlineStr">
        <is>
          <t>locus ceruleus</t>
        </is>
      </c>
      <c r="D1023" t="inlineStr">
        <is>
          <t>&lt;http://purl.obolibrary.org/obo/HBA_9148&gt;</t>
        </is>
      </c>
    </row>
    <row r="1024">
      <c r="A1024">
        <f>HYPERLINK("https://www.ebi.ac.uk/ols/ontologies/uberon/terms?iri=http://purl.obolibrary.org/obo/UBERON_0002148","locus ceruleus")</f>
        <v/>
      </c>
      <c r="B1024" t="inlineStr">
        <is>
          <t>&lt;http://purl.obolibrary.org/obo/UBERON_0002148&gt;</t>
        </is>
      </c>
      <c r="C1024" t="inlineStr">
        <is>
          <t>Locus ceruleus</t>
        </is>
      </c>
      <c r="D1024" t="inlineStr">
        <is>
          <t>&lt;http://purl.obolibrary.org/obo/MBA_147&gt;</t>
        </is>
      </c>
    </row>
    <row r="1025">
      <c r="A1025">
        <f>HYPERLINK("https://www.ebi.ac.uk/ols/ontologies/uberon/terms?iri=http://purl.obolibrary.org/obo/UBERON_0002921","longitudinal fissure")</f>
        <v/>
      </c>
      <c r="B1025" t="inlineStr">
        <is>
          <t>&lt;http://purl.obolibrary.org/obo/UBERON_0002921&gt;</t>
        </is>
      </c>
      <c r="C1025" t="inlineStr">
        <is>
          <t>longitudinal fissure</t>
        </is>
      </c>
      <c r="D1025" t="inlineStr">
        <is>
          <t>&lt;http://purl.obolibrary.org/obo/DHBA_10622&gt;</t>
        </is>
      </c>
    </row>
    <row r="1026">
      <c r="A1026">
        <f>HYPERLINK("https://www.ebi.ac.uk/ols/ontologies/uberon/terms?iri=http://purl.obolibrary.org/obo/UBERON_0002921","longitudinal fissure")</f>
        <v/>
      </c>
      <c r="B1026" t="inlineStr">
        <is>
          <t>&lt;http://purl.obolibrary.org/obo/UBERON_0002921&gt;</t>
        </is>
      </c>
      <c r="C1026" t="inlineStr">
        <is>
          <t>longitudinal fissure</t>
        </is>
      </c>
      <c r="D1026" t="inlineStr">
        <is>
          <t>&lt;http://purl.obolibrary.org/obo/HBA_9401&gt;</t>
        </is>
      </c>
    </row>
    <row r="1027">
      <c r="A1027">
        <f>HYPERLINK("https://www.ebi.ac.uk/ols/ontologies/uberon/terms?iri=http://purl.obolibrary.org/obo/UBERON_0002732","longitudinal pontine fibers")</f>
        <v/>
      </c>
      <c r="B1027" t="inlineStr">
        <is>
          <t>&lt;http://purl.obolibrary.org/obo/UBERON_0002732&gt;</t>
        </is>
      </c>
      <c r="C1027" t="inlineStr">
        <is>
          <t>longitudinal fasciculus of the pons</t>
        </is>
      </c>
      <c r="D1027" t="inlineStr">
        <is>
          <t>&lt;http://purl.obolibrary.org/obo/DHBA_12762&gt;</t>
        </is>
      </c>
    </row>
    <row r="1028">
      <c r="A1028">
        <f>HYPERLINK("https://www.ebi.ac.uk/ols/ontologies/uberon/terms?iri=http://purl.obolibrary.org/obo/UBERON_0002732","longitudinal pontine fibers")</f>
        <v/>
      </c>
      <c r="B1028" t="inlineStr">
        <is>
          <t>&lt;http://purl.obolibrary.org/obo/UBERON_0002732&gt;</t>
        </is>
      </c>
      <c r="C1028" t="inlineStr">
        <is>
          <t>longitudinal fasciculus of the pons</t>
        </is>
      </c>
      <c r="D1028" t="inlineStr">
        <is>
          <t>&lt;http://purl.obolibrary.org/obo/HBA_265505502&gt;</t>
        </is>
      </c>
    </row>
    <row r="1029">
      <c r="A1029">
        <f>HYPERLINK("https://www.ebi.ac.uk/ols/ontologies/uberon/terms?iri=http://purl.obolibrary.org/obo/UBERON_0009840","lower rhombic lip")</f>
        <v/>
      </c>
      <c r="B1029" t="inlineStr">
        <is>
          <t>&lt;http://purl.obolibrary.org/obo/UBERON_0009840&gt;</t>
        </is>
      </c>
      <c r="C1029" t="inlineStr">
        <is>
          <t>lower (caudal) rhombic lip</t>
        </is>
      </c>
      <c r="D1029" t="inlineStr">
        <is>
          <t>&lt;http://purl.obolibrary.org/obo/DHBA_10666&gt;</t>
        </is>
      </c>
    </row>
    <row r="1030">
      <c r="A1030">
        <f>HYPERLINK("https://www.ebi.ac.uk/ols/ontologies/uberon/terms?iri=http://purl.obolibrary.org/obo/UBERON_0002903","lunate sulcus")</f>
        <v/>
      </c>
      <c r="B1030" t="inlineStr">
        <is>
          <t>&lt;http://purl.obolibrary.org/obo/UBERON_0002903&gt;</t>
        </is>
      </c>
      <c r="C1030" t="inlineStr">
        <is>
          <t>lunate sulcus</t>
        </is>
      </c>
      <c r="D1030" t="inlineStr">
        <is>
          <t>&lt;http://purl.obolibrary.org/obo/DHBA_146034812&gt;</t>
        </is>
      </c>
    </row>
    <row r="1031">
      <c r="A1031">
        <f>HYPERLINK("https://www.ebi.ac.uk/ols/ontologies/uberon/terms?iri=http://purl.obolibrary.org/obo/UBERON_0002903","lunate sulcus")</f>
        <v/>
      </c>
      <c r="B1031" t="inlineStr">
        <is>
          <t>&lt;http://purl.obolibrary.org/obo/UBERON_0002903&gt;</t>
        </is>
      </c>
      <c r="C1031" t="inlineStr">
        <is>
          <t>lunate sulcus</t>
        </is>
      </c>
      <c r="D1031" t="inlineStr">
        <is>
          <t>&lt;http://purl.obolibrary.org/obo/HBA_9390&gt;</t>
        </is>
      </c>
    </row>
    <row r="1032">
      <c r="A1032">
        <f>HYPERLINK("https://www.ebi.ac.uk/ols/ontologies/uberon/terms?iri=http://purl.obolibrary.org/obo/UBERON_0013606","magnocellular layer of dorsal nucleus of lateral geniculate body")</f>
        <v/>
      </c>
      <c r="B1032" t="inlineStr">
        <is>
          <t>&lt;http://purl.obolibrary.org/obo/UBERON_0013606&gt;</t>
        </is>
      </c>
      <c r="C1032" t="inlineStr">
        <is>
          <t>magnocellular layer of DLG</t>
        </is>
      </c>
      <c r="D1032" t="inlineStr">
        <is>
          <t>&lt;http://purl.obolibrary.org/obo/DHBA_10431&gt;</t>
        </is>
      </c>
    </row>
    <row r="1033">
      <c r="A1033">
        <f>HYPERLINK("https://www.ebi.ac.uk/ols/ontologies/uberon/terms?iri=http://purl.obolibrary.org/obo/UBERON_0013606","magnocellular layer of dorsal nucleus of lateral geniculate body")</f>
        <v/>
      </c>
      <c r="B1033" t="inlineStr">
        <is>
          <t>&lt;http://purl.obolibrary.org/obo/UBERON_0013606&gt;</t>
        </is>
      </c>
      <c r="C1033" t="inlineStr">
        <is>
          <t>dorsal lateral geniculate nucleus, magnocellular layers</t>
        </is>
      </c>
      <c r="D1033" t="inlineStr">
        <is>
          <t>&lt;http://purl.obolibrary.org/obo/PBA_128013078&gt;</t>
        </is>
      </c>
    </row>
    <row r="1034">
      <c r="A1034">
        <f>HYPERLINK("https://www.ebi.ac.uk/ols/ontologies/uberon/terms?iri=http://purl.obolibrary.org/obo/UBERON_0002759","magnocellular nucleus of medial geniculate body")</f>
        <v/>
      </c>
      <c r="B1034" t="inlineStr">
        <is>
          <t>&lt;http://purl.obolibrary.org/obo/UBERON_0002759&gt;</t>
        </is>
      </c>
      <c r="C1034" t="inlineStr">
        <is>
          <t>magnocellular (medial) nucleus</t>
        </is>
      </c>
      <c r="D1034" t="inlineStr">
        <is>
          <t>&lt;http://purl.obolibrary.org/obo/DHBA_10439&gt;</t>
        </is>
      </c>
    </row>
    <row r="1035">
      <c r="A1035">
        <f>HYPERLINK("https://www.ebi.ac.uk/ols/ontologies/uberon/terms?iri=http://purl.obolibrary.org/obo/UBERON_0002759","magnocellular nucleus of medial geniculate body")</f>
        <v/>
      </c>
      <c r="B1035" t="inlineStr">
        <is>
          <t>&lt;http://purl.obolibrary.org/obo/UBERON_0002759&gt;</t>
        </is>
      </c>
      <c r="C1035" t="inlineStr">
        <is>
          <t>magnocellular nucleus of the medial geniculate complex, left</t>
        </is>
      </c>
      <c r="D1035" t="inlineStr">
        <is>
          <t>&lt;http://purl.obolibrary.org/obo/HBA_4448&gt;</t>
        </is>
      </c>
    </row>
    <row r="1036">
      <c r="A1036">
        <f>HYPERLINK("https://www.ebi.ac.uk/ols/ontologies/uberon/terms?iri=http://purl.obolibrary.org/obo/UBERON_0002759","magnocellular nucleus of medial geniculate body")</f>
        <v/>
      </c>
      <c r="B1036" t="inlineStr">
        <is>
          <t>&lt;http://purl.obolibrary.org/obo/UBERON_0002759&gt;</t>
        </is>
      </c>
      <c r="C1036" t="inlineStr">
        <is>
          <t>Medial geniculate complex, medial part</t>
        </is>
      </c>
      <c r="D1036" t="inlineStr">
        <is>
          <t>&lt;http://purl.obolibrary.org/obo/MBA_1088&gt;</t>
        </is>
      </c>
    </row>
    <row r="1037">
      <c r="A1037">
        <f>HYPERLINK("https://www.ebi.ac.uk/ols/ontologies/uberon/terms?iri=http://purl.obolibrary.org/obo/UBERON_0007627","magnocellular nucleus of stria terminalis")</f>
        <v/>
      </c>
      <c r="B1037" t="inlineStr">
        <is>
          <t>&lt;http://purl.obolibrary.org/obo/UBERON_0007627&gt;</t>
        </is>
      </c>
      <c r="C1037" t="inlineStr">
        <is>
          <t>Bed nuclei of the stria terminalis, anterior division, magnocellular nucleus</t>
        </is>
      </c>
      <c r="D1037" t="inlineStr">
        <is>
          <t>&lt;http://purl.obolibrary.org/obo/MBA_521&gt;</t>
        </is>
      </c>
    </row>
    <row r="1038">
      <c r="A1038">
        <f>HYPERLINK("https://www.ebi.ac.uk/ols/ontologies/uberon/terms?iri=http://purl.obolibrary.org/obo/UBERON_0002647","magnocellular part of medial dorsal nucleus")</f>
        <v/>
      </c>
      <c r="B1038" t="inlineStr">
        <is>
          <t>&lt;http://purl.obolibrary.org/obo/UBERON_0002647&gt;</t>
        </is>
      </c>
      <c r="C1038" t="inlineStr">
        <is>
          <t>magnocellular (medial) division of MD</t>
        </is>
      </c>
      <c r="D1038" t="inlineStr">
        <is>
          <t>&lt;http://purl.obolibrary.org/obo/DHBA_10400&gt;</t>
        </is>
      </c>
    </row>
    <row r="1039">
      <c r="A1039">
        <f>HYPERLINK("https://www.ebi.ac.uk/ols/ontologies/uberon/terms?iri=http://purl.obolibrary.org/obo/UBERON_0002647","magnocellular part of medial dorsal nucleus")</f>
        <v/>
      </c>
      <c r="B1039" t="inlineStr">
        <is>
          <t>&lt;http://purl.obolibrary.org/obo/UBERON_0002647&gt;</t>
        </is>
      </c>
      <c r="C1039" t="inlineStr">
        <is>
          <t>mediodorsal nucleus of the thalamus, left, magnocellular division</t>
        </is>
      </c>
      <c r="D1039" t="inlineStr">
        <is>
          <t>&lt;http://purl.obolibrary.org/obo/HBA_4403&gt;</t>
        </is>
      </c>
    </row>
    <row r="1040">
      <c r="A1040">
        <f>HYPERLINK("https://www.ebi.ac.uk/ols/ontologies/uberon/terms?iri=http://purl.obolibrary.org/obo/UBERON_0002647","magnocellular part of medial dorsal nucleus")</f>
        <v/>
      </c>
      <c r="B1040" t="inlineStr">
        <is>
          <t>&lt;http://purl.obolibrary.org/obo/UBERON_0002647&gt;</t>
        </is>
      </c>
      <c r="C1040" t="inlineStr">
        <is>
          <t>Mediodorsal nucleus of the thalamus, medial part</t>
        </is>
      </c>
      <c r="D1040" t="inlineStr">
        <is>
          <t>&lt;http://purl.obolibrary.org/obo/MBA_636&gt;</t>
        </is>
      </c>
    </row>
    <row r="1041">
      <c r="A1041">
        <f>HYPERLINK("https://www.ebi.ac.uk/ols/ontologies/uberon/terms?iri=http://purl.obolibrary.org/obo/UBERON_0002936","magnocellular part of red nucleus")</f>
        <v/>
      </c>
      <c r="B1041" t="inlineStr">
        <is>
          <t>&lt;http://purl.obolibrary.org/obo/UBERON_0002936&gt;</t>
        </is>
      </c>
      <c r="C1041" t="inlineStr">
        <is>
          <t>red nucleus, magnocellular part</t>
        </is>
      </c>
      <c r="D1041" t="inlineStr">
        <is>
          <t>&lt;http://purl.obolibrary.org/obo/DHBA_12249&gt;</t>
        </is>
      </c>
    </row>
    <row r="1042">
      <c r="A1042">
        <f>HYPERLINK("https://www.ebi.ac.uk/ols/ontologies/uberon/terms?iri=http://purl.obolibrary.org/obo/UBERON_0002936","magnocellular part of red nucleus")</f>
        <v/>
      </c>
      <c r="B1042" t="inlineStr">
        <is>
          <t>&lt;http://purl.obolibrary.org/obo/UBERON_0002936&gt;</t>
        </is>
      </c>
      <c r="C1042" t="inlineStr">
        <is>
          <t>red nucleus, magnocellular part</t>
        </is>
      </c>
      <c r="D1042" t="inlineStr">
        <is>
          <t>&lt;http://purl.obolibrary.org/obo/DMBA_16737&gt;</t>
        </is>
      </c>
    </row>
    <row r="1043">
      <c r="A1043">
        <f>HYPERLINK("https://www.ebi.ac.uk/ols/ontologies/uberon/terms?iri=http://purl.obolibrary.org/obo/UBERON_0002936","magnocellular part of red nucleus")</f>
        <v/>
      </c>
      <c r="B1043" t="inlineStr">
        <is>
          <t>&lt;http://purl.obolibrary.org/obo/UBERON_0002936&gt;</t>
        </is>
      </c>
      <c r="C1043" t="inlineStr">
        <is>
          <t>magnocellular part of the red nucleus, left</t>
        </is>
      </c>
      <c r="D1043" t="inlineStr">
        <is>
          <t>&lt;http://purl.obolibrary.org/obo/HBA_9055&gt;</t>
        </is>
      </c>
    </row>
    <row r="1044">
      <c r="A1044">
        <f>HYPERLINK("https://www.ebi.ac.uk/ols/ontologies/uberon/terms?iri=http://purl.obolibrary.org/obo/UBERON_0002935","magnocellular part of ventral anterior nucleus")</f>
        <v/>
      </c>
      <c r="B1044" t="inlineStr">
        <is>
          <t>&lt;http://purl.obolibrary.org/obo/UBERON_0002935&gt;</t>
        </is>
      </c>
      <c r="C1044" t="inlineStr">
        <is>
          <t>magnocellular division of VA</t>
        </is>
      </c>
      <c r="D1044" t="inlineStr">
        <is>
          <t>&lt;http://purl.obolibrary.org/obo/DHBA_10419&gt;</t>
        </is>
      </c>
    </row>
    <row r="1045">
      <c r="A1045">
        <f>HYPERLINK("https://www.ebi.ac.uk/ols/ontologies/uberon/terms?iri=http://purl.obolibrary.org/obo/UBERON_0002935","magnocellular part of ventral anterior nucleus")</f>
        <v/>
      </c>
      <c r="B1045" t="inlineStr">
        <is>
          <t>&lt;http://purl.obolibrary.org/obo/UBERON_0002935&gt;</t>
        </is>
      </c>
      <c r="C1045" t="inlineStr">
        <is>
          <t>ventral anterior nucleus of the thalamus, left, magnocellular division</t>
        </is>
      </c>
      <c r="D1045" t="inlineStr">
        <is>
          <t>&lt;http://purl.obolibrary.org/obo/HBA_4420&gt;</t>
        </is>
      </c>
    </row>
    <row r="1046">
      <c r="A1046">
        <f>HYPERLINK("https://www.ebi.ac.uk/ols/ontologies/uberon/terms?iri=http://purl.obolibrary.org/obo/UBERON_0009951","main olfactory bulb")</f>
        <v/>
      </c>
      <c r="B1046" t="inlineStr">
        <is>
          <t>&lt;http://purl.obolibrary.org/obo/UBERON_0009951&gt;</t>
        </is>
      </c>
      <c r="C1046" t="inlineStr">
        <is>
          <t>Main olfactory bulb</t>
        </is>
      </c>
      <c r="D1046" t="inlineStr">
        <is>
          <t>&lt;http://purl.obolibrary.org/obo/MBA_507&gt;</t>
        </is>
      </c>
    </row>
    <row r="1047">
      <c r="A1047">
        <f>HYPERLINK("https://www.ebi.ac.uk/ols/ontologies/uberon/terms?iri=http://purl.obolibrary.org/obo/UBERON_0002206","mammillary body")</f>
        <v/>
      </c>
      <c r="B1047" t="inlineStr">
        <is>
          <t>&lt;http://purl.obolibrary.org/obo/UBERON_0002206&gt;</t>
        </is>
      </c>
      <c r="C1047" t="inlineStr">
        <is>
          <t>mammillary body</t>
        </is>
      </c>
      <c r="D1047" t="inlineStr">
        <is>
          <t>&lt;http://purl.obolibrary.org/obo/DHBA_15546&gt;</t>
        </is>
      </c>
    </row>
    <row r="1048">
      <c r="A1048">
        <f>HYPERLINK("https://www.ebi.ac.uk/ols/ontologies/uberon/terms?iri=http://purl.obolibrary.org/obo/UBERON_0002206","mammillary body")</f>
        <v/>
      </c>
      <c r="B1048" t="inlineStr">
        <is>
          <t>&lt;http://purl.obolibrary.org/obo/UBERON_0002206&gt;</t>
        </is>
      </c>
      <c r="C1048" t="inlineStr">
        <is>
          <t>mammillary area</t>
        </is>
      </c>
      <c r="D1048" t="inlineStr">
        <is>
          <t>&lt;http://purl.obolibrary.org/obo/DMBA_15723&gt;</t>
        </is>
      </c>
    </row>
    <row r="1049">
      <c r="A1049">
        <f>HYPERLINK("https://www.ebi.ac.uk/ols/ontologies/uberon/terms?iri=http://purl.obolibrary.org/obo/UBERON_0002206","mammillary body")</f>
        <v/>
      </c>
      <c r="B1049" t="inlineStr">
        <is>
          <t>&lt;http://purl.obolibrary.org/obo/UBERON_0002206&gt;</t>
        </is>
      </c>
      <c r="C1049" t="inlineStr">
        <is>
          <t>mammillary body</t>
        </is>
      </c>
      <c r="D1049" t="inlineStr">
        <is>
          <t>&lt;http://purl.obolibrary.org/obo/HBA_12909&gt;</t>
        </is>
      </c>
    </row>
    <row r="1050">
      <c r="A1050">
        <f>HYPERLINK("https://www.ebi.ac.uk/ols/ontologies/uberon/terms?iri=http://purl.obolibrary.org/obo/UBERON_0002206","mammillary body")</f>
        <v/>
      </c>
      <c r="B1050" t="inlineStr">
        <is>
          <t>&lt;http://purl.obolibrary.org/obo/UBERON_0002206&gt;</t>
        </is>
      </c>
      <c r="C1050" t="inlineStr">
        <is>
          <t>Mammillary body</t>
        </is>
      </c>
      <c r="D1050" t="inlineStr">
        <is>
          <t>&lt;http://purl.obolibrary.org/obo/MBA_331&gt;</t>
        </is>
      </c>
    </row>
    <row r="1051">
      <c r="A1051">
        <f>HYPERLINK("https://www.ebi.ac.uk/ols/ontologies/uberon/terms?iri=http://purl.obolibrary.org/obo/UBERON_0002720","mammillary peduncle")</f>
        <v/>
      </c>
      <c r="B1051" t="inlineStr">
        <is>
          <t>&lt;http://purl.obolibrary.org/obo/UBERON_0002720&gt;</t>
        </is>
      </c>
      <c r="C1051" t="inlineStr">
        <is>
          <t>mammillary peduncle</t>
        </is>
      </c>
      <c r="D1051" t="inlineStr">
        <is>
          <t>&lt;http://purl.obolibrary.org/obo/DHBA_266441609&gt;</t>
        </is>
      </c>
    </row>
    <row r="1052">
      <c r="A1052">
        <f>HYPERLINK("https://www.ebi.ac.uk/ols/ontologies/uberon/terms?iri=http://purl.obolibrary.org/obo/UBERON_0002720","mammillary peduncle")</f>
        <v/>
      </c>
      <c r="B1052" t="inlineStr">
        <is>
          <t>&lt;http://purl.obolibrary.org/obo/UBERON_0002720&gt;</t>
        </is>
      </c>
      <c r="C1052" t="inlineStr">
        <is>
          <t>mammillary peduncle</t>
        </is>
      </c>
      <c r="D1052" t="inlineStr">
        <is>
          <t>&lt;http://purl.obolibrary.org/obo/DMBA_17780&gt;</t>
        </is>
      </c>
    </row>
    <row r="1053">
      <c r="A1053">
        <f>HYPERLINK("https://www.ebi.ac.uk/ols/ontologies/uberon/terms?iri=http://purl.obolibrary.org/obo/UBERON_0002720","mammillary peduncle")</f>
        <v/>
      </c>
      <c r="B1053" t="inlineStr">
        <is>
          <t>&lt;http://purl.obolibrary.org/obo/UBERON_0002720&gt;</t>
        </is>
      </c>
      <c r="C1053" t="inlineStr">
        <is>
          <t>mammillary peduncle</t>
        </is>
      </c>
      <c r="D1053" t="inlineStr">
        <is>
          <t>&lt;http://purl.obolibrary.org/obo/HBA_265505166&gt;</t>
        </is>
      </c>
    </row>
    <row r="1054">
      <c r="A1054">
        <f>HYPERLINK("https://www.ebi.ac.uk/ols/ontologies/uberon/terms?iri=http://purl.obolibrary.org/obo/UBERON_0002720","mammillary peduncle")</f>
        <v/>
      </c>
      <c r="B1054" t="inlineStr">
        <is>
          <t>&lt;http://purl.obolibrary.org/obo/UBERON_0002720&gt;</t>
        </is>
      </c>
      <c r="C1054" t="inlineStr">
        <is>
          <t>mammillary peduncle</t>
        </is>
      </c>
      <c r="D1054" t="inlineStr">
        <is>
          <t>&lt;http://purl.obolibrary.org/obo/MBA_673&gt;</t>
        </is>
      </c>
    </row>
    <row r="1055">
      <c r="A1055">
        <f>HYPERLINK("https://www.ebi.ac.uk/ols/ontologies/uberon/terms?iri=http://purl.obolibrary.org/obo/UBERON_0002723","mammillary princeps fasciculus")</f>
        <v/>
      </c>
      <c r="B1055" t="inlineStr">
        <is>
          <t>&lt;http://purl.obolibrary.org/obo/UBERON_0002723&gt;</t>
        </is>
      </c>
      <c r="C1055" t="inlineStr">
        <is>
          <t>principal mammillary tract</t>
        </is>
      </c>
      <c r="D1055" t="inlineStr">
        <is>
          <t>&lt;http://purl.obolibrary.org/obo/MBA_753&gt;</t>
        </is>
      </c>
    </row>
    <row r="1056">
      <c r="A1056">
        <f>HYPERLINK("https://www.ebi.ac.uk/ols/ontologies/uberon/terms?iri=http://purl.obolibrary.org/obo/UBERON_0006698","mammillotegmental axonal tract")</f>
        <v/>
      </c>
      <c r="B1056" t="inlineStr">
        <is>
          <t>&lt;http://purl.obolibrary.org/obo/UBERON_0006698&gt;</t>
        </is>
      </c>
      <c r="C1056" t="inlineStr">
        <is>
          <t>mammillotegmental tract</t>
        </is>
      </c>
      <c r="D1056" t="inlineStr">
        <is>
          <t>&lt;http://purl.obolibrary.org/obo/DHBA_12065&gt;</t>
        </is>
      </c>
    </row>
    <row r="1057">
      <c r="A1057">
        <f>HYPERLINK("https://www.ebi.ac.uk/ols/ontologies/uberon/terms?iri=http://purl.obolibrary.org/obo/UBERON_0006698","mammillotegmental axonal tract")</f>
        <v/>
      </c>
      <c r="B1057" t="inlineStr">
        <is>
          <t>&lt;http://purl.obolibrary.org/obo/UBERON_0006698&gt;</t>
        </is>
      </c>
      <c r="C1057" t="inlineStr">
        <is>
          <t>mammillotegmental tract</t>
        </is>
      </c>
      <c r="D1057" t="inlineStr">
        <is>
          <t>&lt;http://purl.obolibrary.org/obo/DMBA_17781&gt;</t>
        </is>
      </c>
    </row>
    <row r="1058">
      <c r="A1058">
        <f>HYPERLINK("https://www.ebi.ac.uk/ols/ontologies/uberon/terms?iri=http://purl.obolibrary.org/obo/UBERON_0006698","mammillotegmental axonal tract")</f>
        <v/>
      </c>
      <c r="B1058" t="inlineStr">
        <is>
          <t>&lt;http://purl.obolibrary.org/obo/UBERON_0006698&gt;</t>
        </is>
      </c>
      <c r="C1058" t="inlineStr">
        <is>
          <t>mammillotegmental tract</t>
        </is>
      </c>
      <c r="D1058" t="inlineStr">
        <is>
          <t>&lt;http://purl.obolibrary.org/obo/HBA_265505178&gt;</t>
        </is>
      </c>
    </row>
    <row r="1059">
      <c r="A1059">
        <f>HYPERLINK("https://www.ebi.ac.uk/ols/ontologies/uberon/terms?iri=http://purl.obolibrary.org/obo/UBERON_0006698","mammillotegmental axonal tract")</f>
        <v/>
      </c>
      <c r="B1059" t="inlineStr">
        <is>
          <t>&lt;http://purl.obolibrary.org/obo/UBERON_0006698&gt;</t>
        </is>
      </c>
      <c r="C1059" t="inlineStr">
        <is>
          <t>mammillotegmental tract</t>
        </is>
      </c>
      <c r="D1059" t="inlineStr">
        <is>
          <t>&lt;http://purl.obolibrary.org/obo/MBA_681&gt;</t>
        </is>
      </c>
    </row>
    <row r="1060">
      <c r="A1060">
        <f>HYPERLINK("https://www.ebi.ac.uk/ols/ontologies/uberon/terms?iri=http://purl.obolibrary.org/obo/UBERON_0006696","mammillothalamic axonal tract")</f>
        <v/>
      </c>
      <c r="B1060" t="inlineStr">
        <is>
          <t>&lt;http://purl.obolibrary.org/obo/UBERON_0006696&gt;</t>
        </is>
      </c>
      <c r="C1060" t="inlineStr">
        <is>
          <t>mammillothalamic tract</t>
        </is>
      </c>
      <c r="D1060" t="inlineStr">
        <is>
          <t>&lt;http://purl.obolibrary.org/obo/DHBA_10586&gt;</t>
        </is>
      </c>
    </row>
    <row r="1061">
      <c r="A1061">
        <f>HYPERLINK("https://www.ebi.ac.uk/ols/ontologies/uberon/terms?iri=http://purl.obolibrary.org/obo/UBERON_0006696","mammillothalamic axonal tract")</f>
        <v/>
      </c>
      <c r="B1061" t="inlineStr">
        <is>
          <t>&lt;http://purl.obolibrary.org/obo/UBERON_0006696&gt;</t>
        </is>
      </c>
      <c r="C1061" t="inlineStr">
        <is>
          <t>mammillothalamic tract</t>
        </is>
      </c>
      <c r="D1061" t="inlineStr">
        <is>
          <t>&lt;http://purl.obolibrary.org/obo/DMBA_17782&gt;</t>
        </is>
      </c>
    </row>
    <row r="1062">
      <c r="A1062">
        <f>HYPERLINK("https://www.ebi.ac.uk/ols/ontologies/uberon/terms?iri=http://purl.obolibrary.org/obo/UBERON_0006696","mammillothalamic axonal tract")</f>
        <v/>
      </c>
      <c r="B1062" t="inlineStr">
        <is>
          <t>&lt;http://purl.obolibrary.org/obo/UBERON_0006696&gt;</t>
        </is>
      </c>
      <c r="C1062" t="inlineStr">
        <is>
          <t>mammillothalamic tract</t>
        </is>
      </c>
      <c r="D1062" t="inlineStr">
        <is>
          <t>&lt;http://purl.obolibrary.org/obo/HBA_9266&gt;</t>
        </is>
      </c>
    </row>
    <row r="1063">
      <c r="A1063">
        <f>HYPERLINK("https://www.ebi.ac.uk/ols/ontologies/uberon/terms?iri=http://purl.obolibrary.org/obo/UBERON_0002159","medial accessory inferior olivary nucleus")</f>
        <v/>
      </c>
      <c r="B1063" t="inlineStr">
        <is>
          <t>&lt;http://purl.obolibrary.org/obo/UBERON_0002159&gt;</t>
        </is>
      </c>
      <c r="C1063" t="inlineStr">
        <is>
          <t>inferior olive, medial nucleus</t>
        </is>
      </c>
      <c r="D1063" t="inlineStr">
        <is>
          <t>&lt;http://purl.obolibrary.org/obo/DHBA_12605&gt;</t>
        </is>
      </c>
    </row>
    <row r="1064">
      <c r="A1064">
        <f>HYPERLINK("https://www.ebi.ac.uk/ols/ontologies/uberon/terms?iri=http://purl.obolibrary.org/obo/UBERON_0002159","medial accessory inferior olivary nucleus")</f>
        <v/>
      </c>
      <c r="B1064" t="inlineStr">
        <is>
          <t>&lt;http://purl.obolibrary.org/obo/UBERON_0002159&gt;</t>
        </is>
      </c>
      <c r="C1064" t="inlineStr">
        <is>
          <t>medial accessory inferior olivary nucleus, left</t>
        </is>
      </c>
      <c r="D1064" t="inlineStr">
        <is>
          <t>&lt;http://purl.obolibrary.org/obo/HBA_9563&gt;</t>
        </is>
      </c>
    </row>
    <row r="1065">
      <c r="A1065">
        <f>HYPERLINK("https://www.ebi.ac.uk/ols/ontologies/uberon/terms?iri=http://purl.obolibrary.org/obo/UBERON_0013601","medial accessory nucleus of optic tract")</f>
        <v/>
      </c>
      <c r="B1065" t="inlineStr">
        <is>
          <t>&lt;http://purl.obolibrary.org/obo/UBERON_0013601&gt;</t>
        </is>
      </c>
      <c r="C1065" t="inlineStr">
        <is>
          <t>Medial terminal nucleus of the accessory optic tract</t>
        </is>
      </c>
      <c r="D1065" t="inlineStr">
        <is>
          <t>&lt;http://purl.obolibrary.org/obo/MBA_58&gt;</t>
        </is>
      </c>
    </row>
    <row r="1066">
      <c r="A1066">
        <f>HYPERLINK("https://www.ebi.ac.uk/ols/ontologies/uberon/terms?iri=http://purl.obolibrary.org/obo/UBERON_0002892","medial amygdaloid nucleus")</f>
        <v/>
      </c>
      <c r="B1066" t="inlineStr">
        <is>
          <t>&lt;http://purl.obolibrary.org/obo/UBERON_0002892&gt;</t>
        </is>
      </c>
      <c r="C1066" t="inlineStr">
        <is>
          <t>Medial amygdalar nucleus</t>
        </is>
      </c>
      <c r="D1066" t="inlineStr">
        <is>
          <t>&lt;http://purl.obolibrary.org/obo/MBA_403&gt;</t>
        </is>
      </c>
    </row>
    <row r="1067">
      <c r="A1067">
        <f>HYPERLINK("https://www.ebi.ac.uk/ols/ontologies/uberon/terms?iri=http://purl.obolibrary.org/obo/UBERON_0002739","medial dorsal nucleus of thalamus")</f>
        <v/>
      </c>
      <c r="B1067" t="inlineStr">
        <is>
          <t>&lt;http://purl.obolibrary.org/obo/UBERON_0002739&gt;</t>
        </is>
      </c>
      <c r="C1067" t="inlineStr">
        <is>
          <t>mediodorsal nucleus of thalamus</t>
        </is>
      </c>
      <c r="D1067" t="inlineStr">
        <is>
          <t>&lt;http://purl.obolibrary.org/obo/DHBA_10398&gt;</t>
        </is>
      </c>
    </row>
    <row r="1068">
      <c r="A1068">
        <f>HYPERLINK("https://www.ebi.ac.uk/ols/ontologies/uberon/terms?iri=http://purl.obolibrary.org/obo/UBERON_0002739","medial dorsal nucleus of thalamus")</f>
        <v/>
      </c>
      <c r="B1068" t="inlineStr">
        <is>
          <t>&lt;http://purl.obolibrary.org/obo/UBERON_0002739&gt;</t>
        </is>
      </c>
      <c r="C1068" t="inlineStr">
        <is>
          <t>mediodorsal nucleus of the thalamus, left</t>
        </is>
      </c>
      <c r="D1068" t="inlineStr">
        <is>
          <t>&lt;http://purl.obolibrary.org/obo/HBA_4401&gt;</t>
        </is>
      </c>
    </row>
    <row r="1069">
      <c r="A1069">
        <f>HYPERLINK("https://www.ebi.ac.uk/ols/ontologies/uberon/terms?iri=http://purl.obolibrary.org/obo/UBERON_0002739","medial dorsal nucleus of thalamus")</f>
        <v/>
      </c>
      <c r="B1069" t="inlineStr">
        <is>
          <t>&lt;http://purl.obolibrary.org/obo/UBERON_0002739&gt;</t>
        </is>
      </c>
      <c r="C1069" t="inlineStr">
        <is>
          <t>Mediodorsal nucleus of thalamus</t>
        </is>
      </c>
      <c r="D1069" t="inlineStr">
        <is>
          <t>&lt;http://purl.obolibrary.org/obo/MBA_362&gt;</t>
        </is>
      </c>
    </row>
    <row r="1070">
      <c r="A1070">
        <f>HYPERLINK("https://www.ebi.ac.uk/ols/ontologies/uberon/terms?iri=http://purl.obolibrary.org/obo/UBERON_0007224","medial entorhinal cortex")</f>
        <v/>
      </c>
      <c r="B1070" t="inlineStr">
        <is>
          <t>&lt;http://purl.obolibrary.org/obo/UBERON_0007224&gt;</t>
        </is>
      </c>
      <c r="C1070" t="inlineStr">
        <is>
          <t>medial (posterior) entorhinal cortex</t>
        </is>
      </c>
      <c r="D1070" t="inlineStr">
        <is>
          <t>&lt;http://purl.obolibrary.org/obo/DHBA_10319&gt;</t>
        </is>
      </c>
    </row>
    <row r="1071">
      <c r="A1071">
        <f>HYPERLINK("https://www.ebi.ac.uk/ols/ontologies/uberon/terms?iri=http://purl.obolibrary.org/obo/UBERON_0007224","medial entorhinal cortex")</f>
        <v/>
      </c>
      <c r="B1071" t="inlineStr">
        <is>
          <t>&lt;http://purl.obolibrary.org/obo/UBERON_0007224&gt;</t>
        </is>
      </c>
      <c r="C1071" t="inlineStr">
        <is>
          <t>medial (posterior) entorhinal cortex (MEC)</t>
        </is>
      </c>
      <c r="D1071" t="inlineStr">
        <is>
          <t>&lt;http://purl.obolibrary.org/obo/PBA_128011936&gt;</t>
        </is>
      </c>
    </row>
    <row r="1072">
      <c r="A1072">
        <f>HYPERLINK("https://www.ebi.ac.uk/ols/ontologies/uberon/terms?iri=http://purl.obolibrary.org/obo/UBERON_0001910","medial forebrain bundle")</f>
        <v/>
      </c>
      <c r="B1072" t="inlineStr">
        <is>
          <t>&lt;http://purl.obolibrary.org/obo/UBERON_0001910&gt;</t>
        </is>
      </c>
      <c r="C1072" t="inlineStr">
        <is>
          <t>medial forebrain bundle</t>
        </is>
      </c>
      <c r="D1072" t="inlineStr">
        <is>
          <t>&lt;http://purl.obolibrary.org/obo/DHBA_10587&gt;</t>
        </is>
      </c>
    </row>
    <row r="1073">
      <c r="A1073">
        <f>HYPERLINK("https://www.ebi.ac.uk/ols/ontologies/uberon/terms?iri=http://purl.obolibrary.org/obo/UBERON_0001910","medial forebrain bundle")</f>
        <v/>
      </c>
      <c r="B1073" t="inlineStr">
        <is>
          <t>&lt;http://purl.obolibrary.org/obo/UBERON_0001910&gt;</t>
        </is>
      </c>
      <c r="C1073" t="inlineStr">
        <is>
          <t>medial forebrain bundle</t>
        </is>
      </c>
      <c r="D1073" t="inlineStr">
        <is>
          <t>&lt;http://purl.obolibrary.org/obo/HBA_265505190&gt;</t>
        </is>
      </c>
    </row>
    <row r="1074">
      <c r="A1074">
        <f>HYPERLINK("https://www.ebi.ac.uk/ols/ontologies/uberon/terms?iri=http://purl.obolibrary.org/obo/UBERON_0001910","medial forebrain bundle")</f>
        <v/>
      </c>
      <c r="B1074" t="inlineStr">
        <is>
          <t>&lt;http://purl.obolibrary.org/obo/UBERON_0001910&gt;</t>
        </is>
      </c>
      <c r="C1074" t="inlineStr">
        <is>
          <t>medial forebrain bundle</t>
        </is>
      </c>
      <c r="D1074" t="inlineStr">
        <is>
          <t>&lt;http://purl.obolibrary.org/obo/MBA_54&gt;</t>
        </is>
      </c>
    </row>
    <row r="1075">
      <c r="A1075">
        <f>HYPERLINK("https://www.ebi.ac.uk/ols/ontologies/uberon/terms?iri=http://purl.obolibrary.org/obo/UBERON_0004024","medial ganglionic eminence")</f>
        <v/>
      </c>
      <c r="B1075" t="inlineStr">
        <is>
          <t>&lt;http://purl.obolibrary.org/obo/UBERON_0004024&gt;</t>
        </is>
      </c>
      <c r="C1075" t="inlineStr">
        <is>
          <t>medial ganglionic eminence</t>
        </is>
      </c>
      <c r="D1075" t="inlineStr">
        <is>
          <t>&lt;http://purl.obolibrary.org/obo/DHBA_10550&gt;</t>
        </is>
      </c>
    </row>
    <row r="1076">
      <c r="A1076">
        <f>HYPERLINK("https://www.ebi.ac.uk/ols/ontologies/uberon/terms?iri=http://purl.obolibrary.org/obo/UBERON_0004024","medial ganglionic eminence")</f>
        <v/>
      </c>
      <c r="B1076" t="inlineStr">
        <is>
          <t>&lt;http://purl.obolibrary.org/obo/UBERON_0004024&gt;</t>
        </is>
      </c>
      <c r="C1076" t="inlineStr">
        <is>
          <t>medial ganglionic eminence</t>
        </is>
      </c>
      <c r="D1076" t="inlineStr">
        <is>
          <t>&lt;http://purl.obolibrary.org/obo/PBA_128012834&gt;</t>
        </is>
      </c>
    </row>
    <row r="1077">
      <c r="A1077">
        <f>HYPERLINK("https://www.ebi.ac.uk/ols/ontologies/uberon/terms?iri=http://purl.obolibrary.org/obo/UBERON_0001927","medial geniculate body")</f>
        <v/>
      </c>
      <c r="B1077" t="inlineStr">
        <is>
          <t>&lt;http://purl.obolibrary.org/obo/UBERON_0001927&gt;</t>
        </is>
      </c>
      <c r="C1077" t="inlineStr">
        <is>
          <t>medial geniculate nuclei</t>
        </is>
      </c>
      <c r="D1077" t="inlineStr">
        <is>
          <t>&lt;http://purl.obolibrary.org/obo/DHBA_10434&gt;</t>
        </is>
      </c>
    </row>
    <row r="1078">
      <c r="A1078">
        <f>HYPERLINK("https://www.ebi.ac.uk/ols/ontologies/uberon/terms?iri=http://purl.obolibrary.org/obo/UBERON_0001927","medial geniculate body")</f>
        <v/>
      </c>
      <c r="B1078" t="inlineStr">
        <is>
          <t>&lt;http://purl.obolibrary.org/obo/UBERON_0001927&gt;</t>
        </is>
      </c>
      <c r="C1078" t="inlineStr">
        <is>
          <t>medial geniculate nucleus</t>
        </is>
      </c>
      <c r="D1078" t="inlineStr">
        <is>
          <t>&lt;http://purl.obolibrary.org/obo/DMBA_16462&gt;</t>
        </is>
      </c>
    </row>
    <row r="1079">
      <c r="A1079">
        <f>HYPERLINK("https://www.ebi.ac.uk/ols/ontologies/uberon/terms?iri=http://purl.obolibrary.org/obo/UBERON_0001927","medial geniculate body")</f>
        <v/>
      </c>
      <c r="B1079" t="inlineStr">
        <is>
          <t>&lt;http://purl.obolibrary.org/obo/UBERON_0001927&gt;</t>
        </is>
      </c>
      <c r="C1079" t="inlineStr">
        <is>
          <t>medial geniculate complex</t>
        </is>
      </c>
      <c r="D1079" t="inlineStr">
        <is>
          <t>&lt;http://purl.obolibrary.org/obo/HBA_12926&gt;</t>
        </is>
      </c>
    </row>
    <row r="1080">
      <c r="A1080">
        <f>HYPERLINK("https://www.ebi.ac.uk/ols/ontologies/uberon/terms?iri=http://purl.obolibrary.org/obo/UBERON_0001927","medial geniculate body")</f>
        <v/>
      </c>
      <c r="B1080" t="inlineStr">
        <is>
          <t>&lt;http://purl.obolibrary.org/obo/UBERON_0001927&gt;</t>
        </is>
      </c>
      <c r="C1080" t="inlineStr">
        <is>
          <t>Medial geniculate complex</t>
        </is>
      </c>
      <c r="D1080" t="inlineStr">
        <is>
          <t>&lt;http://purl.obolibrary.org/obo/MBA_475&gt;</t>
        </is>
      </c>
    </row>
    <row r="1081">
      <c r="A1081">
        <f>HYPERLINK("https://www.ebi.ac.uk/ols/ontologies/uberon/terms?iri=http://purl.obolibrary.org/obo/UBERON_0002477","medial globus pallidus")</f>
        <v/>
      </c>
      <c r="B1081" t="inlineStr">
        <is>
          <t>&lt;http://purl.obolibrary.org/obo/UBERON_0002477&gt;</t>
        </is>
      </c>
      <c r="C1081" t="inlineStr">
        <is>
          <t>internal segment of globus pallidus</t>
        </is>
      </c>
      <c r="D1081" t="inlineStr">
        <is>
          <t>&lt;http://purl.obolibrary.org/obo/DHBA_10344&gt;</t>
        </is>
      </c>
    </row>
    <row r="1082">
      <c r="A1082">
        <f>HYPERLINK("https://www.ebi.ac.uk/ols/ontologies/uberon/terms?iri=http://purl.obolibrary.org/obo/UBERON_0002477","medial globus pallidus")</f>
        <v/>
      </c>
      <c r="B1082" t="inlineStr">
        <is>
          <t>&lt;http://purl.obolibrary.org/obo/UBERON_0002477&gt;</t>
        </is>
      </c>
      <c r="C1082" t="inlineStr">
        <is>
          <t>internal globus pallidus</t>
        </is>
      </c>
      <c r="D1082" t="inlineStr">
        <is>
          <t>&lt;http://purl.obolibrary.org/obo/DMBA_15830&gt;</t>
        </is>
      </c>
    </row>
    <row r="1083">
      <c r="A1083">
        <f>HYPERLINK("https://www.ebi.ac.uk/ols/ontologies/uberon/terms?iri=http://purl.obolibrary.org/obo/UBERON_0002477","medial globus pallidus")</f>
        <v/>
      </c>
      <c r="B1083" t="inlineStr">
        <is>
          <t>&lt;http://purl.obolibrary.org/obo/UBERON_0002477&gt;</t>
        </is>
      </c>
      <c r="C1083" t="inlineStr">
        <is>
          <t>globus pallidus, internal segment</t>
        </is>
      </c>
      <c r="D1083" t="inlineStr">
        <is>
          <t>&lt;http://purl.obolibrary.org/obo/HBA_12898&gt;</t>
        </is>
      </c>
    </row>
    <row r="1084">
      <c r="A1084">
        <f>HYPERLINK("https://www.ebi.ac.uk/ols/ontologies/uberon/terms?iri=http://purl.obolibrary.org/obo/UBERON_0002477","medial globus pallidus")</f>
        <v/>
      </c>
      <c r="B1084" t="inlineStr">
        <is>
          <t>&lt;http://purl.obolibrary.org/obo/UBERON_0002477&gt;</t>
        </is>
      </c>
      <c r="C1084" t="inlineStr">
        <is>
          <t>Globus pallidus, internal segment</t>
        </is>
      </c>
      <c r="D1084" t="inlineStr">
        <is>
          <t>&lt;http://purl.obolibrary.org/obo/MBA_1031&gt;</t>
        </is>
      </c>
    </row>
    <row r="1085">
      <c r="A1085">
        <f>HYPERLINK("https://www.ebi.ac.uk/ols/ontologies/uberon/terms?iri=http://purl.obolibrary.org/obo/UBERON_0002477","medial globus pallidus")</f>
        <v/>
      </c>
      <c r="B1085" t="inlineStr">
        <is>
          <t>&lt;http://purl.obolibrary.org/obo/UBERON_0002477&gt;</t>
        </is>
      </c>
      <c r="C1085" t="inlineStr">
        <is>
          <t>internal segment of globus pallidus</t>
        </is>
      </c>
      <c r="D1085" t="inlineStr">
        <is>
          <t>&lt;http://purl.obolibrary.org/obo/PBA_10098&gt;</t>
        </is>
      </c>
    </row>
    <row r="1086">
      <c r="A1086">
        <f>HYPERLINK("https://www.ebi.ac.uk/ols/ontologies/uberon/terms?iri=http://purl.obolibrary.org/obo/UBERON_0001942","medial habenular nucleus")</f>
        <v/>
      </c>
      <c r="B1086" t="inlineStr">
        <is>
          <t>&lt;http://purl.obolibrary.org/obo/UBERON_0001942&gt;</t>
        </is>
      </c>
      <c r="C1086" t="inlineStr">
        <is>
          <t>medial habenular nucleus</t>
        </is>
      </c>
      <c r="D1086" t="inlineStr">
        <is>
          <t>&lt;http://purl.obolibrary.org/obo/DHBA_10456&gt;</t>
        </is>
      </c>
    </row>
    <row r="1087">
      <c r="A1087">
        <f>HYPERLINK("https://www.ebi.ac.uk/ols/ontologies/uberon/terms?iri=http://purl.obolibrary.org/obo/UBERON_0001942","medial habenular nucleus")</f>
        <v/>
      </c>
      <c r="B1087" t="inlineStr">
        <is>
          <t>&lt;http://purl.obolibrary.org/obo/UBERON_0001942&gt;</t>
        </is>
      </c>
      <c r="C1087" t="inlineStr">
        <is>
          <t>medial habenular nucleus</t>
        </is>
      </c>
      <c r="D1087" t="inlineStr">
        <is>
          <t>&lt;http://purl.obolibrary.org/obo/DMBA_16388&gt;</t>
        </is>
      </c>
    </row>
    <row r="1088">
      <c r="A1088">
        <f>HYPERLINK("https://www.ebi.ac.uk/ols/ontologies/uberon/terms?iri=http://purl.obolibrary.org/obo/UBERON_0001942","medial habenular nucleus")</f>
        <v/>
      </c>
      <c r="B1088" t="inlineStr">
        <is>
          <t>&lt;http://purl.obolibrary.org/obo/UBERON_0001942&gt;</t>
        </is>
      </c>
      <c r="C1088" t="inlineStr">
        <is>
          <t>medial habenular nucleus, left</t>
        </is>
      </c>
      <c r="D1088" t="inlineStr">
        <is>
          <t>&lt;http://purl.obolibrary.org/obo/HBA_4523&gt;</t>
        </is>
      </c>
    </row>
    <row r="1089">
      <c r="A1089">
        <f>HYPERLINK("https://www.ebi.ac.uk/ols/ontologies/uberon/terms?iri=http://purl.obolibrary.org/obo/UBERON_0001942","medial habenular nucleus")</f>
        <v/>
      </c>
      <c r="B1089" t="inlineStr">
        <is>
          <t>&lt;http://purl.obolibrary.org/obo/UBERON_0001942&gt;</t>
        </is>
      </c>
      <c r="C1089" t="inlineStr">
        <is>
          <t>Medial habenula</t>
        </is>
      </c>
      <c r="D1089" t="inlineStr">
        <is>
          <t>&lt;http://purl.obolibrary.org/obo/MBA_483&gt;</t>
        </is>
      </c>
    </row>
    <row r="1090">
      <c r="A1090">
        <f>HYPERLINK("https://www.ebi.ac.uk/ols/ontologies/uberon/terms?iri=http://purl.obolibrary.org/obo/UBERON_0003002","medial lemniscus")</f>
        <v/>
      </c>
      <c r="B1090" t="inlineStr">
        <is>
          <t>&lt;http://purl.obolibrary.org/obo/UBERON_0003002&gt;</t>
        </is>
      </c>
      <c r="C1090" t="inlineStr">
        <is>
          <t>medial lemniscus</t>
        </is>
      </c>
      <c r="D1090" t="inlineStr">
        <is>
          <t>&lt;http://purl.obolibrary.org/obo/DHBA_12763&gt;</t>
        </is>
      </c>
    </row>
    <row r="1091">
      <c r="A1091">
        <f>HYPERLINK("https://www.ebi.ac.uk/ols/ontologies/uberon/terms?iri=http://purl.obolibrary.org/obo/UBERON_0003002","medial lemniscus")</f>
        <v/>
      </c>
      <c r="B1091" t="inlineStr">
        <is>
          <t>&lt;http://purl.obolibrary.org/obo/UBERON_0003002&gt;</t>
        </is>
      </c>
      <c r="C1091" t="inlineStr">
        <is>
          <t>medial lemniscus</t>
        </is>
      </c>
      <c r="D1091" t="inlineStr">
        <is>
          <t>&lt;http://purl.obolibrary.org/obo/DMBA_17776&gt;</t>
        </is>
      </c>
    </row>
    <row r="1092">
      <c r="A1092">
        <f>HYPERLINK("https://www.ebi.ac.uk/ols/ontologies/uberon/terms?iri=http://purl.obolibrary.org/obo/UBERON_0003002","medial lemniscus")</f>
        <v/>
      </c>
      <c r="B1092" t="inlineStr">
        <is>
          <t>&lt;http://purl.obolibrary.org/obo/UBERON_0003002&gt;</t>
        </is>
      </c>
      <c r="C1092" t="inlineStr">
        <is>
          <t>medial lemniscus, Right</t>
        </is>
      </c>
      <c r="D1092" t="inlineStr">
        <is>
          <t>&lt;http://purl.obolibrary.org/obo/HBA_12961&gt;</t>
        </is>
      </c>
    </row>
    <row r="1093">
      <c r="A1093">
        <f>HYPERLINK("https://www.ebi.ac.uk/ols/ontologies/uberon/terms?iri=http://purl.obolibrary.org/obo/UBERON_0003002","medial lemniscus")</f>
        <v/>
      </c>
      <c r="B1093" t="inlineStr">
        <is>
          <t>&lt;http://purl.obolibrary.org/obo/UBERON_0003002&gt;</t>
        </is>
      </c>
      <c r="C1093" t="inlineStr">
        <is>
          <t>medial lemniscus</t>
        </is>
      </c>
      <c r="D1093" t="inlineStr">
        <is>
          <t>&lt;http://purl.obolibrary.org/obo/MBA_697&gt;</t>
        </is>
      </c>
    </row>
    <row r="1094">
      <c r="A1094">
        <f>HYPERLINK("https://www.ebi.ac.uk/ols/ontologies/uberon/terms?iri=http://purl.obolibrary.org/obo/UBERON_0002309","medial longitudinal fasciculus")</f>
        <v/>
      </c>
      <c r="B1094" t="inlineStr">
        <is>
          <t>&lt;http://purl.obolibrary.org/obo/UBERON_0002309&gt;</t>
        </is>
      </c>
      <c r="C1094" t="inlineStr">
        <is>
          <t>medial longitudinal fasciculus</t>
        </is>
      </c>
      <c r="D1094" t="inlineStr">
        <is>
          <t>&lt;http://purl.obolibrary.org/obo/DHBA_12764&gt;</t>
        </is>
      </c>
    </row>
    <row r="1095">
      <c r="A1095">
        <f>HYPERLINK("https://www.ebi.ac.uk/ols/ontologies/uberon/terms?iri=http://purl.obolibrary.org/obo/UBERON_0002309","medial longitudinal fasciculus")</f>
        <v/>
      </c>
      <c r="B1095" t="inlineStr">
        <is>
          <t>&lt;http://purl.obolibrary.org/obo/UBERON_0002309&gt;</t>
        </is>
      </c>
      <c r="C1095" t="inlineStr">
        <is>
          <t>medial longitudinal fasciculus, Right</t>
        </is>
      </c>
      <c r="D1095" t="inlineStr">
        <is>
          <t>&lt;http://purl.obolibrary.org/obo/HBA_9351&gt;</t>
        </is>
      </c>
    </row>
    <row r="1096">
      <c r="A1096">
        <f>HYPERLINK("https://www.ebi.ac.uk/ols/ontologies/uberon/terms?iri=http://purl.obolibrary.org/obo/UBERON_0002309","medial longitudinal fasciculus")</f>
        <v/>
      </c>
      <c r="B1096" t="inlineStr">
        <is>
          <t>&lt;http://purl.obolibrary.org/obo/UBERON_0002309&gt;</t>
        </is>
      </c>
      <c r="C1096" t="inlineStr">
        <is>
          <t>medial longitudinal fascicle</t>
        </is>
      </c>
      <c r="D1096" t="inlineStr">
        <is>
          <t>&lt;http://purl.obolibrary.org/obo/MBA_62&gt;</t>
        </is>
      </c>
    </row>
    <row r="1097">
      <c r="A1097">
        <f>HYPERLINK("https://www.ebi.ac.uk/ols/ontologies/uberon/terms?iri=http://purl.obolibrary.org/obo/UBERON_0022234","medial longitudinal stria")</f>
        <v/>
      </c>
      <c r="B1097" t="inlineStr">
        <is>
          <t>&lt;http://purl.obolibrary.org/obo/UBERON_0022234&gt;</t>
        </is>
      </c>
      <c r="C1097" t="inlineStr">
        <is>
          <t>medial longitudinal stria</t>
        </is>
      </c>
      <c r="D1097" t="inlineStr">
        <is>
          <t>&lt;http://purl.obolibrary.org/obo/DHBA_12066&gt;</t>
        </is>
      </c>
    </row>
    <row r="1098">
      <c r="A1098">
        <f>HYPERLINK("https://www.ebi.ac.uk/ols/ontologies/uberon/terms?iri=http://purl.obolibrary.org/obo/UBERON_0022234","medial longitudinal stria")</f>
        <v/>
      </c>
      <c r="B1098" t="inlineStr">
        <is>
          <t>&lt;http://purl.obolibrary.org/obo/UBERON_0022234&gt;</t>
        </is>
      </c>
      <c r="C1098" t="inlineStr">
        <is>
          <t>medial longitudinal stria</t>
        </is>
      </c>
      <c r="D1098" t="inlineStr">
        <is>
          <t>&lt;http://purl.obolibrary.org/obo/HBA_265505202&gt;</t>
        </is>
      </c>
    </row>
    <row r="1099">
      <c r="A1099">
        <f>HYPERLINK("https://www.ebi.ac.uk/ols/ontologies/uberon/terms?iri=http://purl.obolibrary.org/obo/UBERON_0001939","medial mammillary nucleus")</f>
        <v/>
      </c>
      <c r="B1099" t="inlineStr">
        <is>
          <t>&lt;http://purl.obolibrary.org/obo/UBERON_0001939&gt;</t>
        </is>
      </c>
      <c r="C1099" t="inlineStr">
        <is>
          <t>medial mammillary nucleus</t>
        </is>
      </c>
      <c r="D1099" t="inlineStr">
        <is>
          <t>&lt;http://purl.obolibrary.org/obo/DHBA_10499&gt;</t>
        </is>
      </c>
    </row>
    <row r="1100">
      <c r="A1100">
        <f>HYPERLINK("https://www.ebi.ac.uk/ols/ontologies/uberon/terms?iri=http://purl.obolibrary.org/obo/UBERON_0001939","medial mammillary nucleus")</f>
        <v/>
      </c>
      <c r="B1100" t="inlineStr">
        <is>
          <t>&lt;http://purl.obolibrary.org/obo/UBERON_0001939&gt;</t>
        </is>
      </c>
      <c r="C1100" t="inlineStr">
        <is>
          <t>medial mammillary nucleus</t>
        </is>
      </c>
      <c r="D1100" t="inlineStr">
        <is>
          <t>&lt;http://purl.obolibrary.org/obo/DMBA_15729&gt;</t>
        </is>
      </c>
    </row>
    <row r="1101">
      <c r="A1101">
        <f>HYPERLINK("https://www.ebi.ac.uk/ols/ontologies/uberon/terms?iri=http://purl.obolibrary.org/obo/UBERON_0001939","medial mammillary nucleus")</f>
        <v/>
      </c>
      <c r="B1101" t="inlineStr">
        <is>
          <t>&lt;http://purl.obolibrary.org/obo/UBERON_0001939&gt;</t>
        </is>
      </c>
      <c r="C1101" t="inlineStr">
        <is>
          <t>medial mammillary nucleus, left</t>
        </is>
      </c>
      <c r="D1101" t="inlineStr">
        <is>
          <t>&lt;http://purl.obolibrary.org/obo/HBA_4672&gt;</t>
        </is>
      </c>
    </row>
    <row r="1102">
      <c r="A1102">
        <f>HYPERLINK("https://www.ebi.ac.uk/ols/ontologies/uberon/terms?iri=http://purl.obolibrary.org/obo/UBERON_0001939","medial mammillary nucleus")</f>
        <v/>
      </c>
      <c r="B1102" t="inlineStr">
        <is>
          <t>&lt;http://purl.obolibrary.org/obo/UBERON_0001939&gt;</t>
        </is>
      </c>
      <c r="C1102" t="inlineStr">
        <is>
          <t>Medial mammillary nucleus</t>
        </is>
      </c>
      <c r="D1102" t="inlineStr">
        <is>
          <t>&lt;http://purl.obolibrary.org/obo/MBA_491&gt;</t>
        </is>
      </c>
    </row>
    <row r="1103">
      <c r="A1103">
        <f>HYPERLINK("https://www.ebi.ac.uk/ols/ontologies/uberon/terms?iri=http://purl.obolibrary.org/obo/UBERON_0002727","medial medullary lamina of globus pallidus")</f>
        <v/>
      </c>
      <c r="B1103" t="inlineStr">
        <is>
          <t>&lt;http://purl.obolibrary.org/obo/UBERON_0002727&gt;</t>
        </is>
      </c>
      <c r="C1103" t="inlineStr">
        <is>
          <t>internal medullary lamina of globus pallidus</t>
        </is>
      </c>
      <c r="D1103" t="inlineStr">
        <is>
          <t>&lt;http://purl.obolibrary.org/obo/DHBA_12062&gt;</t>
        </is>
      </c>
    </row>
    <row r="1104">
      <c r="A1104">
        <f>HYPERLINK("https://www.ebi.ac.uk/ols/ontologies/uberon/terms?iri=http://purl.obolibrary.org/obo/UBERON_0002727","medial medullary lamina of globus pallidus")</f>
        <v/>
      </c>
      <c r="B1104" t="inlineStr">
        <is>
          <t>&lt;http://purl.obolibrary.org/obo/UBERON_0002727&gt;</t>
        </is>
      </c>
      <c r="C1104" t="inlineStr">
        <is>
          <t>internal medullary lamina of globus pallidus</t>
        </is>
      </c>
      <c r="D1104" t="inlineStr">
        <is>
          <t>&lt;http://purl.obolibrary.org/obo/HBA_265505122&gt;</t>
        </is>
      </c>
    </row>
    <row r="1105">
      <c r="A1105">
        <f>HYPERLINK("https://www.ebi.ac.uk/ols/ontologies/uberon/terms?iri=http://purl.obolibrary.org/obo/UBERON_0009052","medial nucleus of solitary tract")</f>
        <v/>
      </c>
      <c r="B1105" t="inlineStr">
        <is>
          <t>&lt;http://purl.obolibrary.org/obo/UBERON_0009052&gt;</t>
        </is>
      </c>
      <c r="C1105" t="inlineStr">
        <is>
          <t>Nucleus of the solitary tract, medial part</t>
        </is>
      </c>
      <c r="D1105" t="inlineStr">
        <is>
          <t>&lt;http://purl.obolibrary.org/obo/MBA_691&gt;</t>
        </is>
      </c>
    </row>
    <row r="1106">
      <c r="A1106">
        <f>HYPERLINK("https://www.ebi.ac.uk/ols/ontologies/uberon/terms?iri=http://purl.obolibrary.org/obo/UBERON_0034895","medial nucleus of stria terminalis")</f>
        <v/>
      </c>
      <c r="B1106" t="inlineStr">
        <is>
          <t>&lt;http://purl.obolibrary.org/obo/UBERON_0034895&gt;</t>
        </is>
      </c>
      <c r="C1106" t="inlineStr">
        <is>
          <t>medial subdivision of BNST</t>
        </is>
      </c>
      <c r="D1106" t="inlineStr">
        <is>
          <t>&lt;http://purl.obolibrary.org/obo/DHBA_10385&gt;</t>
        </is>
      </c>
    </row>
    <row r="1107">
      <c r="A1107">
        <f>HYPERLINK("https://www.ebi.ac.uk/ols/ontologies/uberon/terms?iri=http://purl.obolibrary.org/obo/UBERON_0002833","medial nucleus of trapezoid body")</f>
        <v/>
      </c>
      <c r="B1107" t="inlineStr">
        <is>
          <t>&lt;http://purl.obolibrary.org/obo/UBERON_0002833&gt;</t>
        </is>
      </c>
      <c r="C1107" t="inlineStr">
        <is>
          <t>medial nucleus of trapezoid body</t>
        </is>
      </c>
      <c r="D1107" t="inlineStr">
        <is>
          <t>&lt;http://purl.obolibrary.org/obo/DHBA_12460&gt;</t>
        </is>
      </c>
    </row>
    <row r="1108">
      <c r="A1108">
        <f>HYPERLINK("https://www.ebi.ac.uk/ols/ontologies/uberon/terms?iri=http://purl.obolibrary.org/obo/UBERON_0002833","medial nucleus of trapezoid body")</f>
        <v/>
      </c>
      <c r="B1108" t="inlineStr">
        <is>
          <t>&lt;http://purl.obolibrary.org/obo/UBERON_0002833&gt;</t>
        </is>
      </c>
      <c r="C1108" t="inlineStr">
        <is>
          <t>medial trapezoid nucleus</t>
        </is>
      </c>
      <c r="D1108" t="inlineStr">
        <is>
          <t>&lt;http://purl.obolibrary.org/obo/DMBA_17287&gt;</t>
        </is>
      </c>
    </row>
    <row r="1109">
      <c r="A1109">
        <f>HYPERLINK("https://www.ebi.ac.uk/ols/ontologies/uberon/terms?iri=http://purl.obolibrary.org/obo/UBERON_0002975","medial oculomotor nucleus")</f>
        <v/>
      </c>
      <c r="B1109" t="inlineStr">
        <is>
          <t>&lt;http://purl.obolibrary.org/obo/UBERON_0002975&gt;</t>
        </is>
      </c>
      <c r="C1109" t="inlineStr">
        <is>
          <t>medial oculomotor nucleus</t>
        </is>
      </c>
      <c r="D1109" t="inlineStr">
        <is>
          <t>&lt;http://purl.obolibrary.org/obo/DHBA_12204&gt;</t>
        </is>
      </c>
    </row>
    <row r="1110">
      <c r="A1110">
        <f>HYPERLINK("https://www.ebi.ac.uk/ols/ontologies/uberon/terms?iri=http://purl.obolibrary.org/obo/UBERON_0002975","medial oculomotor nucleus")</f>
        <v/>
      </c>
      <c r="B1110" t="inlineStr">
        <is>
          <t>&lt;http://purl.obolibrary.org/obo/UBERON_0002975&gt;</t>
        </is>
      </c>
      <c r="C1110" t="inlineStr">
        <is>
          <t>medial oculomotor nucleus, left</t>
        </is>
      </c>
      <c r="D1110" t="inlineStr">
        <is>
          <t>&lt;http://purl.obolibrary.org/obo/HBA_9037&gt;</t>
        </is>
      </c>
    </row>
    <row r="1111">
      <c r="A1111">
        <f>HYPERLINK("https://www.ebi.ac.uk/ols/ontologies/uberon/terms?iri=http://purl.obolibrary.org/obo/UBERON_0034734","medial olfactory stria")</f>
        <v/>
      </c>
      <c r="B1111" t="inlineStr">
        <is>
          <t>&lt;http://purl.obolibrary.org/obo/UBERON_0034734&gt;</t>
        </is>
      </c>
      <c r="C1111" t="inlineStr">
        <is>
          <t>medial olfactory stria</t>
        </is>
      </c>
      <c r="D1111" t="inlineStr">
        <is>
          <t>&lt;http://purl.obolibrary.org/obo/DHBA_12076&gt;</t>
        </is>
      </c>
    </row>
    <row r="1112">
      <c r="A1112">
        <f>HYPERLINK("https://www.ebi.ac.uk/ols/ontologies/uberon/terms?iri=http://purl.obolibrary.org/obo/UBERON_0034734","medial olfactory stria")</f>
        <v/>
      </c>
      <c r="B1112" t="inlineStr">
        <is>
          <t>&lt;http://purl.obolibrary.org/obo/UBERON_0034734&gt;</t>
        </is>
      </c>
      <c r="C1112" t="inlineStr">
        <is>
          <t>medial olfactory tract</t>
        </is>
      </c>
      <c r="D1112" t="inlineStr">
        <is>
          <t>&lt;http://purl.obolibrary.org/obo/DMBA_17779&gt;</t>
        </is>
      </c>
    </row>
    <row r="1113">
      <c r="A1113">
        <f>HYPERLINK("https://www.ebi.ac.uk/ols/ontologies/uberon/terms?iri=http://purl.obolibrary.org/obo/UBERON_0034734","medial olfactory stria")</f>
        <v/>
      </c>
      <c r="B1113" t="inlineStr">
        <is>
          <t>&lt;http://purl.obolibrary.org/obo/UBERON_0034734&gt;</t>
        </is>
      </c>
      <c r="C1113" t="inlineStr">
        <is>
          <t>medial olfactory tract, left</t>
        </is>
      </c>
      <c r="D1113" t="inlineStr">
        <is>
          <t>&lt;http://purl.obolibrary.org/obo/HBA_265505518&gt;</t>
        </is>
      </c>
    </row>
    <row r="1114">
      <c r="A1114">
        <f>HYPERLINK("https://www.ebi.ac.uk/ols/ontologies/uberon/terms?iri=http://purl.obolibrary.org/obo/UBERON_0002570","medial orbital gyrus")</f>
        <v/>
      </c>
      <c r="B1114" t="inlineStr">
        <is>
          <t>&lt;http://purl.obolibrary.org/obo/UBERON_0002570&gt;</t>
        </is>
      </c>
      <c r="C1114" t="inlineStr">
        <is>
          <t>medial orbital gyrus</t>
        </is>
      </c>
      <c r="D1114" t="inlineStr">
        <is>
          <t>&lt;http://purl.obolibrary.org/obo/DHBA_12122&gt;</t>
        </is>
      </c>
    </row>
    <row r="1115">
      <c r="A1115">
        <f>HYPERLINK("https://www.ebi.ac.uk/ols/ontologies/uberon/terms?iri=http://purl.obolibrary.org/obo/UBERON_0002570","medial orbital gyrus")</f>
        <v/>
      </c>
      <c r="B1115" t="inlineStr">
        <is>
          <t>&lt;http://purl.obolibrary.org/obo/UBERON_0002570&gt;</t>
        </is>
      </c>
      <c r="C1115" t="inlineStr">
        <is>
          <t>medial orbital gyrus</t>
        </is>
      </c>
      <c r="D1115" t="inlineStr">
        <is>
          <t>&lt;http://purl.obolibrary.org/obo/HBA_4050&gt;</t>
        </is>
      </c>
    </row>
    <row r="1116">
      <c r="A1116">
        <f>HYPERLINK("https://www.ebi.ac.uk/ols/ontologies/uberon/terms?iri=http://purl.obolibrary.org/obo/UBERON_0002918","medial parabrachial nucleus")</f>
        <v/>
      </c>
      <c r="B1116" t="inlineStr">
        <is>
          <t>&lt;http://purl.obolibrary.org/obo/UBERON_0002918&gt;</t>
        </is>
      </c>
      <c r="C1116" t="inlineStr">
        <is>
          <t>medial parabrachial nucleus</t>
        </is>
      </c>
      <c r="D1116" t="inlineStr">
        <is>
          <t>&lt;http://purl.obolibrary.org/obo/DHBA_12487&gt;</t>
        </is>
      </c>
    </row>
    <row r="1117">
      <c r="A1117">
        <f>HYPERLINK("https://www.ebi.ac.uk/ols/ontologies/uberon/terms?iri=http://purl.obolibrary.org/obo/UBERON_0002918","medial parabrachial nucleus")</f>
        <v/>
      </c>
      <c r="B1117" t="inlineStr">
        <is>
          <t>&lt;http://purl.obolibrary.org/obo/UBERON_0002918&gt;</t>
        </is>
      </c>
      <c r="C1117" t="inlineStr">
        <is>
          <t>medial parabrachial nucleus</t>
        </is>
      </c>
      <c r="D1117" t="inlineStr">
        <is>
          <t>&lt;http://purl.obolibrary.org/obo/DMBA_16850&gt;</t>
        </is>
      </c>
    </row>
    <row r="1118">
      <c r="A1118">
        <f>HYPERLINK("https://www.ebi.ac.uk/ols/ontologies/uberon/terms?iri=http://purl.obolibrary.org/obo/UBERON_0002918","medial parabrachial nucleus")</f>
        <v/>
      </c>
      <c r="B1118" t="inlineStr">
        <is>
          <t>&lt;http://purl.obolibrary.org/obo/UBERON_0002918&gt;</t>
        </is>
      </c>
      <c r="C1118" t="inlineStr">
        <is>
          <t>medial parabrachial nucleus,right</t>
        </is>
      </c>
      <c r="D1118" t="inlineStr">
        <is>
          <t>&lt;http://purl.obolibrary.org/obo/HBA_9153&gt;</t>
        </is>
      </c>
    </row>
    <row r="1119">
      <c r="A1119">
        <f>HYPERLINK("https://www.ebi.ac.uk/ols/ontologies/uberon/terms?iri=http://purl.obolibrary.org/obo/UBERON_0002918","medial parabrachial nucleus")</f>
        <v/>
      </c>
      <c r="B1119" t="inlineStr">
        <is>
          <t>&lt;http://purl.obolibrary.org/obo/UBERON_0002918&gt;</t>
        </is>
      </c>
      <c r="C1119" t="inlineStr">
        <is>
          <t>Parabrachial nucleus, medial division</t>
        </is>
      </c>
      <c r="D1119" t="inlineStr">
        <is>
          <t>&lt;http://purl.obolibrary.org/obo/MBA_890&gt;</t>
        </is>
      </c>
    </row>
    <row r="1120">
      <c r="A1120">
        <f>HYPERLINK("https://www.ebi.ac.uk/ols/ontologies/uberon/terms?iri=http://purl.obolibrary.org/obo/UBERON_0002889","medial part of basal amygdaloid nucleus")</f>
        <v/>
      </c>
      <c r="B1120" t="inlineStr">
        <is>
          <t>&lt;http://purl.obolibrary.org/obo/UBERON_0002889&gt;</t>
        </is>
      </c>
      <c r="C1120" t="inlineStr">
        <is>
          <t>basomedial amygdaloid nucleus, anterior part</t>
        </is>
      </c>
      <c r="D1120" t="inlineStr">
        <is>
          <t>&lt;http://purl.obolibrary.org/obo/DMBA_15947&gt;</t>
        </is>
      </c>
    </row>
    <row r="1121">
      <c r="A1121">
        <f>HYPERLINK("https://www.ebi.ac.uk/ols/ontologies/uberon/terms?iri=http://purl.obolibrary.org/obo/UBERON_0002889","medial part of basal amygdaloid nucleus")</f>
        <v/>
      </c>
      <c r="B1121" t="inlineStr">
        <is>
          <t>&lt;http://purl.obolibrary.org/obo/UBERON_0002889&gt;</t>
        </is>
      </c>
      <c r="C1121" t="inlineStr">
        <is>
          <t>Basomedial amygdalar nucleus</t>
        </is>
      </c>
      <c r="D1121" t="inlineStr">
        <is>
          <t>&lt;http://purl.obolibrary.org/obo/MBA_319&gt;</t>
        </is>
      </c>
    </row>
    <row r="1122">
      <c r="A1122">
        <f>HYPERLINK("https://www.ebi.ac.uk/ols/ontologies/uberon/terms?iri=http://purl.obolibrary.org/obo/UBERON_0002632","medial part of medial mammillary nucleus")</f>
        <v/>
      </c>
      <c r="B1122" t="inlineStr">
        <is>
          <t>&lt;http://purl.obolibrary.org/obo/UBERON_0002632&gt;</t>
        </is>
      </c>
      <c r="C1122" t="inlineStr">
        <is>
          <t>medial part of medial mammillary nucleus</t>
        </is>
      </c>
      <c r="D1122" t="inlineStr">
        <is>
          <t>&lt;http://purl.obolibrary.org/obo/DHBA_10501&gt;</t>
        </is>
      </c>
    </row>
    <row r="1123">
      <c r="A1123">
        <f>HYPERLINK("https://www.ebi.ac.uk/ols/ontologies/uberon/terms?iri=http://purl.obolibrary.org/obo/UBERON_0002632","medial part of medial mammillary nucleus")</f>
        <v/>
      </c>
      <c r="B1123" t="inlineStr">
        <is>
          <t>&lt;http://purl.obolibrary.org/obo/UBERON_0002632&gt;</t>
        </is>
      </c>
      <c r="C1123" t="inlineStr">
        <is>
          <t>medial part of MM</t>
        </is>
      </c>
      <c r="D1123" t="inlineStr">
        <is>
          <t>&lt;http://purl.obolibrary.org/obo/DMBA_15730&gt;</t>
        </is>
      </c>
    </row>
    <row r="1124">
      <c r="A1124">
        <f>HYPERLINK("https://www.ebi.ac.uk/ols/ontologies/uberon/terms?iri=http://purl.obolibrary.org/obo/UBERON_0002632","medial part of medial mammillary nucleus")</f>
        <v/>
      </c>
      <c r="B1124" t="inlineStr">
        <is>
          <t>&lt;http://purl.obolibrary.org/obo/UBERON_0002632&gt;</t>
        </is>
      </c>
      <c r="C1124" t="inlineStr">
        <is>
          <t>Medial mammillary nucleus, median part</t>
        </is>
      </c>
      <c r="D1124" t="inlineStr">
        <is>
          <t>&lt;http://purl.obolibrary.org/obo/MBA_732&gt;</t>
        </is>
      </c>
    </row>
    <row r="1125">
      <c r="A1125">
        <f>HYPERLINK("https://www.ebi.ac.uk/ols/ontologies/uberon/terms?iri=http://purl.obolibrary.org/obo/UBERON_0002614","medial part of ventral lateral nucleus")</f>
        <v/>
      </c>
      <c r="B1125" t="inlineStr">
        <is>
          <t>&lt;http://purl.obolibrary.org/obo/UBERON_0002614&gt;</t>
        </is>
      </c>
      <c r="C1125" t="inlineStr">
        <is>
          <t>ventral medial nucleus of thalamus</t>
        </is>
      </c>
      <c r="D1125" t="inlineStr">
        <is>
          <t>&lt;http://purl.obolibrary.org/obo/DHBA_10427&gt;</t>
        </is>
      </c>
    </row>
    <row r="1126">
      <c r="A1126">
        <f>HYPERLINK("https://www.ebi.ac.uk/ols/ontologies/uberon/terms?iri=http://purl.obolibrary.org/obo/UBERON_0002614","medial part of ventral lateral nucleus")</f>
        <v/>
      </c>
      <c r="B1126" t="inlineStr">
        <is>
          <t>&lt;http://purl.obolibrary.org/obo/UBERON_0002614&gt;</t>
        </is>
      </c>
      <c r="C1126" t="inlineStr">
        <is>
          <t>ventral medial nucleus of the thalamus, left</t>
        </is>
      </c>
      <c r="D1126" t="inlineStr">
        <is>
          <t>&lt;http://purl.obolibrary.org/obo/HBA_4421&gt;</t>
        </is>
      </c>
    </row>
    <row r="1127">
      <c r="A1127">
        <f>HYPERLINK("https://www.ebi.ac.uk/ols/ontologies/uberon/terms?iri=http://purl.obolibrary.org/obo/UBERON_0002614","medial part of ventral lateral nucleus")</f>
        <v/>
      </c>
      <c r="B1127" t="inlineStr">
        <is>
          <t>&lt;http://purl.obolibrary.org/obo/UBERON_0002614&gt;</t>
        </is>
      </c>
      <c r="C1127" t="inlineStr">
        <is>
          <t>Ventral medial nucleus of the thalamus</t>
        </is>
      </c>
      <c r="D1127" t="inlineStr">
        <is>
          <t>&lt;http://purl.obolibrary.org/obo/MBA_685&gt;</t>
        </is>
      </c>
    </row>
    <row r="1128">
      <c r="A1128">
        <f>HYPERLINK("https://www.ebi.ac.uk/ols/ontologies/uberon/terms?iri=http://purl.obolibrary.org/obo/UBERON_0002875","medial pericuneate nucleus")</f>
        <v/>
      </c>
      <c r="B1128" t="inlineStr">
        <is>
          <t>&lt;http://purl.obolibrary.org/obo/UBERON_0002875&gt;</t>
        </is>
      </c>
      <c r="C1128" t="inlineStr">
        <is>
          <t>medial pericuneate nucleus</t>
        </is>
      </c>
      <c r="D1128" t="inlineStr">
        <is>
          <t>&lt;http://purl.obolibrary.org/obo/DHBA_12527&gt;</t>
        </is>
      </c>
    </row>
    <row r="1129">
      <c r="A1129">
        <f>HYPERLINK("https://www.ebi.ac.uk/ols/ontologies/uberon/terms?iri=http://purl.obolibrary.org/obo/UBERON_0002875","medial pericuneate nucleus")</f>
        <v/>
      </c>
      <c r="B1129" t="inlineStr">
        <is>
          <t>&lt;http://purl.obolibrary.org/obo/UBERON_0002875&gt;</t>
        </is>
      </c>
      <c r="C1129" t="inlineStr">
        <is>
          <t>medial pericuneate nucleus</t>
        </is>
      </c>
      <c r="D1129" t="inlineStr">
        <is>
          <t>&lt;http://purl.obolibrary.org/obo/HBA_9584&gt;</t>
        </is>
      </c>
    </row>
    <row r="1130">
      <c r="A1130">
        <f>HYPERLINK("https://www.ebi.ac.uk/ols/ontologies/uberon/terms?iri=http://purl.obolibrary.org/obo/UBERON_0002035","medial preoptic nucleus")</f>
        <v/>
      </c>
      <c r="B1130" t="inlineStr">
        <is>
          <t>&lt;http://purl.obolibrary.org/obo/UBERON_0002035&gt;</t>
        </is>
      </c>
      <c r="C1130" t="inlineStr">
        <is>
          <t>medial preoptic nucleus</t>
        </is>
      </c>
      <c r="D1130" t="inlineStr">
        <is>
          <t>&lt;http://purl.obolibrary.org/obo/DHBA_10470&gt;</t>
        </is>
      </c>
    </row>
    <row r="1131">
      <c r="A1131">
        <f>HYPERLINK("https://www.ebi.ac.uk/ols/ontologies/uberon/terms?iri=http://purl.obolibrary.org/obo/UBERON_0002035","medial preoptic nucleus")</f>
        <v/>
      </c>
      <c r="B1131" t="inlineStr">
        <is>
          <t>&lt;http://purl.obolibrary.org/obo/UBERON_0002035&gt;</t>
        </is>
      </c>
      <c r="C1131" t="inlineStr">
        <is>
          <t>medial preoptic nucleus</t>
        </is>
      </c>
      <c r="D1131" t="inlineStr">
        <is>
          <t>&lt;http://purl.obolibrary.org/obo/DMBA_15604&gt;</t>
        </is>
      </c>
    </row>
    <row r="1132">
      <c r="A1132">
        <f>HYPERLINK("https://www.ebi.ac.uk/ols/ontologies/uberon/terms?iri=http://purl.obolibrary.org/obo/UBERON_0002035","medial preoptic nucleus")</f>
        <v/>
      </c>
      <c r="B1132" t="inlineStr">
        <is>
          <t>&lt;http://purl.obolibrary.org/obo/UBERON_0002035&gt;</t>
        </is>
      </c>
      <c r="C1132" t="inlineStr">
        <is>
          <t>medial preoptic nucleus, left</t>
        </is>
      </c>
      <c r="D1132" t="inlineStr">
        <is>
          <t>&lt;http://purl.obolibrary.org/obo/HBA_4544&gt;</t>
        </is>
      </c>
    </row>
    <row r="1133">
      <c r="A1133">
        <f>HYPERLINK("https://www.ebi.ac.uk/ols/ontologies/uberon/terms?iri=http://purl.obolibrary.org/obo/UBERON_0002035","medial preoptic nucleus")</f>
        <v/>
      </c>
      <c r="B1133" t="inlineStr">
        <is>
          <t>&lt;http://purl.obolibrary.org/obo/UBERON_0002035&gt;</t>
        </is>
      </c>
      <c r="C1133" t="inlineStr">
        <is>
          <t>Medial preoptic nucleus</t>
        </is>
      </c>
      <c r="D1133" t="inlineStr">
        <is>
          <t>&lt;http://purl.obolibrary.org/obo/MBA_515&gt;</t>
        </is>
      </c>
    </row>
    <row r="1134">
      <c r="A1134">
        <f>HYPERLINK("https://www.ebi.ac.uk/ols/ontologies/uberon/terms?iri=http://purl.obolibrary.org/obo/UBERON_0007769","medial preoptic region")</f>
        <v/>
      </c>
      <c r="B1134" t="inlineStr">
        <is>
          <t>&lt;http://purl.obolibrary.org/obo/UBERON_0007769&gt;</t>
        </is>
      </c>
      <c r="C1134" t="inlineStr">
        <is>
          <t>medial preoptic area</t>
        </is>
      </c>
      <c r="D1134" t="inlineStr">
        <is>
          <t>&lt;http://purl.obolibrary.org/obo/DHBA_266441547&gt;</t>
        </is>
      </c>
    </row>
    <row r="1135">
      <c r="A1135">
        <f>HYPERLINK("https://www.ebi.ac.uk/ols/ontologies/uberon/terms?iri=http://purl.obolibrary.org/obo/UBERON_0007769","medial preoptic region")</f>
        <v/>
      </c>
      <c r="B1135" t="inlineStr">
        <is>
          <t>&lt;http://purl.obolibrary.org/obo/UBERON_0007769&gt;</t>
        </is>
      </c>
      <c r="C1135" t="inlineStr">
        <is>
          <t>medial preoptic area, left</t>
        </is>
      </c>
      <c r="D1135" t="inlineStr">
        <is>
          <t>&lt;http://purl.obolibrary.org/obo/HBA_4543&gt;</t>
        </is>
      </c>
    </row>
    <row r="1136">
      <c r="A1136">
        <f>HYPERLINK("https://www.ebi.ac.uk/ols/ontologies/uberon/terms?iri=http://purl.obolibrary.org/obo/UBERON_0007769","medial preoptic region")</f>
        <v/>
      </c>
      <c r="B1136" t="inlineStr">
        <is>
          <t>&lt;http://purl.obolibrary.org/obo/UBERON_0007769&gt;</t>
        </is>
      </c>
      <c r="C1136" t="inlineStr">
        <is>
          <t>Medial preoptic area</t>
        </is>
      </c>
      <c r="D1136" t="inlineStr">
        <is>
          <t>&lt;http://purl.obolibrary.org/obo/MBA_523&gt;</t>
        </is>
      </c>
    </row>
    <row r="1137">
      <c r="A1137">
        <f>HYPERLINK("https://www.ebi.ac.uk/ols/ontologies/uberon/terms?iri=http://purl.obolibrary.org/obo/UBERON_0034910","medial pretectal nucleus")</f>
        <v/>
      </c>
      <c r="B1137" t="inlineStr">
        <is>
          <t>&lt;http://purl.obolibrary.org/obo/UBERON_0034910&gt;</t>
        </is>
      </c>
      <c r="C1137" t="inlineStr">
        <is>
          <t>medial pretectal nucleus</t>
        </is>
      </c>
      <c r="D1137" t="inlineStr">
        <is>
          <t>&lt;http://purl.obolibrary.org/obo/DHBA_12184&gt;</t>
        </is>
      </c>
    </row>
    <row r="1138">
      <c r="A1138">
        <f>HYPERLINK("https://www.ebi.ac.uk/ols/ontologies/uberon/terms?iri=http://purl.obolibrary.org/obo/UBERON_0034910","medial pretectal nucleus")</f>
        <v/>
      </c>
      <c r="B1138" t="inlineStr">
        <is>
          <t>&lt;http://purl.obolibrary.org/obo/UBERON_0034910&gt;</t>
        </is>
      </c>
      <c r="C1138" t="inlineStr">
        <is>
          <t>medial pretectal nucleus</t>
        </is>
      </c>
      <c r="D1138" t="inlineStr">
        <is>
          <t>&lt;http://purl.obolibrary.org/obo/DMBA_16585&gt;</t>
        </is>
      </c>
    </row>
    <row r="1139">
      <c r="A1139">
        <f>HYPERLINK("https://www.ebi.ac.uk/ols/ontologies/uberon/terms?iri=http://purl.obolibrary.org/obo/UBERON_0002638","medial pulvinar nucleus")</f>
        <v/>
      </c>
      <c r="B1139" t="inlineStr">
        <is>
          <t>&lt;http://purl.obolibrary.org/obo/UBERON_0002638&gt;</t>
        </is>
      </c>
      <c r="C1139" t="inlineStr">
        <is>
          <t>medial nucleus of pulvinar</t>
        </is>
      </c>
      <c r="D1139" t="inlineStr">
        <is>
          <t>&lt;http://purl.obolibrary.org/obo/DHBA_10411&gt;</t>
        </is>
      </c>
    </row>
    <row r="1140">
      <c r="A1140">
        <f>HYPERLINK("https://www.ebi.ac.uk/ols/ontologies/uberon/terms?iri=http://purl.obolibrary.org/obo/UBERON_0002638","medial pulvinar nucleus")</f>
        <v/>
      </c>
      <c r="B1140" t="inlineStr">
        <is>
          <t>&lt;http://purl.obolibrary.org/obo/UBERON_0002638&gt;</t>
        </is>
      </c>
      <c r="C1140" t="inlineStr">
        <is>
          <t>medial nucleus of the pulvinar, left</t>
        </is>
      </c>
      <c r="D1140" t="inlineStr">
        <is>
          <t>&lt;http://purl.obolibrary.org/obo/HBA_4412&gt;</t>
        </is>
      </c>
    </row>
    <row r="1141">
      <c r="A1141">
        <f>HYPERLINK("https://www.ebi.ac.uk/ols/ontologies/uberon/terms?iri=http://purl.obolibrary.org/obo/UBERON_0007629","medial septal complex")</f>
        <v/>
      </c>
      <c r="B1141" t="inlineStr">
        <is>
          <t>&lt;http://purl.obolibrary.org/obo/UBERON_0007629&gt;</t>
        </is>
      </c>
      <c r="C1141" t="inlineStr">
        <is>
          <t>Medial septal complex</t>
        </is>
      </c>
      <c r="D1141" t="inlineStr">
        <is>
          <t>&lt;http://purl.obolibrary.org/obo/MBA_904&gt;</t>
        </is>
      </c>
    </row>
    <row r="1142">
      <c r="A1142">
        <f>HYPERLINK("https://www.ebi.ac.uk/ols/ontologies/uberon/terms?iri=http://purl.obolibrary.org/obo/UBERON_0001877","medial septal nucleus")</f>
        <v/>
      </c>
      <c r="B1142" t="inlineStr">
        <is>
          <t>&lt;http://purl.obolibrary.org/obo/UBERON_0001877&gt;</t>
        </is>
      </c>
      <c r="C1142" t="inlineStr">
        <is>
          <t>medial septal nucleus</t>
        </is>
      </c>
      <c r="D1142" t="inlineStr">
        <is>
          <t>&lt;http://purl.obolibrary.org/obo/DHBA_10351&gt;</t>
        </is>
      </c>
    </row>
    <row r="1143">
      <c r="A1143">
        <f>HYPERLINK("https://www.ebi.ac.uk/ols/ontologies/uberon/terms?iri=http://purl.obolibrary.org/obo/UBERON_0001877","medial septal nucleus")</f>
        <v/>
      </c>
      <c r="B1143" t="inlineStr">
        <is>
          <t>&lt;http://purl.obolibrary.org/obo/UBERON_0001877&gt;</t>
        </is>
      </c>
      <c r="C1143" t="inlineStr">
        <is>
          <t>medial septal nucleus</t>
        </is>
      </c>
      <c r="D1143" t="inlineStr">
        <is>
          <t>&lt;http://purl.obolibrary.org/obo/DMBA_15764&gt;</t>
        </is>
      </c>
    </row>
    <row r="1144">
      <c r="A1144">
        <f>HYPERLINK("https://www.ebi.ac.uk/ols/ontologies/uberon/terms?iri=http://purl.obolibrary.org/obo/UBERON_0001877","medial septal nucleus")</f>
        <v/>
      </c>
      <c r="B1144" t="inlineStr">
        <is>
          <t>&lt;http://purl.obolibrary.org/obo/UBERON_0001877&gt;</t>
        </is>
      </c>
      <c r="C1144" t="inlineStr">
        <is>
          <t>medial septal nucleus, left</t>
        </is>
      </c>
      <c r="D1144" t="inlineStr">
        <is>
          <t>&lt;http://purl.obolibrary.org/obo/HBA_4302&gt;</t>
        </is>
      </c>
    </row>
    <row r="1145">
      <c r="A1145">
        <f>HYPERLINK("https://www.ebi.ac.uk/ols/ontologies/uberon/terms?iri=http://purl.obolibrary.org/obo/UBERON_0001877","medial septal nucleus")</f>
        <v/>
      </c>
      <c r="B1145" t="inlineStr">
        <is>
          <t>&lt;http://purl.obolibrary.org/obo/UBERON_0001877&gt;</t>
        </is>
      </c>
      <c r="C1145" t="inlineStr">
        <is>
          <t>Medial septal nucleus</t>
        </is>
      </c>
      <c r="D1145" t="inlineStr">
        <is>
          <t>&lt;http://purl.obolibrary.org/obo/MBA_564&gt;</t>
        </is>
      </c>
    </row>
    <row r="1146">
      <c r="A1146">
        <f>HYPERLINK("https://www.ebi.ac.uk/ols/ontologies/uberon/terms?iri=http://purl.obolibrary.org/obo/UBERON_0023390","medial subnucleus of solitary tract")</f>
        <v/>
      </c>
      <c r="B1146" t="inlineStr">
        <is>
          <t>&lt;http://purl.obolibrary.org/obo/UBERON_0023390&gt;</t>
        </is>
      </c>
      <c r="C1146" t="inlineStr">
        <is>
          <t>solitary nucleus, left, meidal subnucleus</t>
        </is>
      </c>
      <c r="D1146" t="inlineStr">
        <is>
          <t>&lt;http://purl.obolibrary.org/obo/HBA_9661&gt;</t>
        </is>
      </c>
    </row>
    <row r="1147">
      <c r="A1147">
        <f>HYPERLINK("https://www.ebi.ac.uk/ols/ontologies/uberon/terms?iri=http://purl.obolibrary.org/obo/UBERON_0002782","medial superior olivary nucleus")</f>
        <v/>
      </c>
      <c r="B1147" t="inlineStr">
        <is>
          <t>&lt;http://purl.obolibrary.org/obo/UBERON_0002782&gt;</t>
        </is>
      </c>
      <c r="C1147" t="inlineStr">
        <is>
          <t>medial superior olive</t>
        </is>
      </c>
      <c r="D1147" t="inlineStr">
        <is>
          <t>&lt;http://purl.obolibrary.org/obo/DHBA_12470&gt;</t>
        </is>
      </c>
    </row>
    <row r="1148">
      <c r="A1148">
        <f>HYPERLINK("https://www.ebi.ac.uk/ols/ontologies/uberon/terms?iri=http://purl.obolibrary.org/obo/UBERON_0002782","medial superior olivary nucleus")</f>
        <v/>
      </c>
      <c r="B1148" t="inlineStr">
        <is>
          <t>&lt;http://purl.obolibrary.org/obo/UBERON_0002782&gt;</t>
        </is>
      </c>
      <c r="C1148" t="inlineStr">
        <is>
          <t>medial superior olive</t>
        </is>
      </c>
      <c r="D1148" t="inlineStr">
        <is>
          <t>&lt;http://purl.obolibrary.org/obo/DMBA_17262&gt;</t>
        </is>
      </c>
    </row>
    <row r="1149">
      <c r="A1149">
        <f>HYPERLINK("https://www.ebi.ac.uk/ols/ontologies/uberon/terms?iri=http://purl.obolibrary.org/obo/UBERON_0002782","medial superior olivary nucleus")</f>
        <v/>
      </c>
      <c r="B1149" t="inlineStr">
        <is>
          <t>&lt;http://purl.obolibrary.org/obo/UBERON_0002782&gt;</t>
        </is>
      </c>
      <c r="C1149" t="inlineStr">
        <is>
          <t>medial superior olivary nucleus, left</t>
        </is>
      </c>
      <c r="D1149" t="inlineStr">
        <is>
          <t>&lt;http://purl.obolibrary.org/obo/HBA_9184&gt;</t>
        </is>
      </c>
    </row>
    <row r="1150">
      <c r="A1150">
        <f>HYPERLINK("https://www.ebi.ac.uk/ols/ontologies/uberon/terms?iri=http://purl.obolibrary.org/obo/UBERON_0002782","medial superior olivary nucleus")</f>
        <v/>
      </c>
      <c r="B1150" t="inlineStr">
        <is>
          <t>&lt;http://purl.obolibrary.org/obo/UBERON_0002782&gt;</t>
        </is>
      </c>
      <c r="C1150" t="inlineStr">
        <is>
          <t>Superior olivary complex, medial part</t>
        </is>
      </c>
      <c r="D1150" t="inlineStr">
        <is>
          <t>&lt;http://purl.obolibrary.org/obo/MBA_105&gt;</t>
        </is>
      </c>
    </row>
    <row r="1151">
      <c r="A1151">
        <f>HYPERLINK("https://www.ebi.ac.uk/ols/ontologies/uberon/terms?iri=http://purl.obolibrary.org/obo/UBERON_0001722","medial vestibular nucleus")</f>
        <v/>
      </c>
      <c r="B1151" t="inlineStr">
        <is>
          <t>&lt;http://purl.obolibrary.org/obo/UBERON_0001722&gt;</t>
        </is>
      </c>
      <c r="C1151" t="inlineStr">
        <is>
          <t>medial vestibular nucleus</t>
        </is>
      </c>
      <c r="D1151" t="inlineStr">
        <is>
          <t>&lt;http://purl.obolibrary.org/obo/DHBA_12581&gt;</t>
        </is>
      </c>
    </row>
    <row r="1152">
      <c r="A1152">
        <f>HYPERLINK("https://www.ebi.ac.uk/ols/ontologies/uberon/terms?iri=http://purl.obolibrary.org/obo/UBERON_0001722","medial vestibular nucleus")</f>
        <v/>
      </c>
      <c r="B1152" t="inlineStr">
        <is>
          <t>&lt;http://purl.obolibrary.org/obo/UBERON_0001722&gt;</t>
        </is>
      </c>
      <c r="C1152" t="inlineStr">
        <is>
          <t>medial vestibular nucleus, left</t>
        </is>
      </c>
      <c r="D1152" t="inlineStr">
        <is>
          <t>&lt;http://purl.obolibrary.org/obo/HBA_9700&gt;</t>
        </is>
      </c>
    </row>
    <row r="1153">
      <c r="A1153">
        <f>HYPERLINK("https://www.ebi.ac.uk/ols/ontologies/uberon/terms?iri=http://purl.obolibrary.org/obo/UBERON_0001722","medial vestibular nucleus")</f>
        <v/>
      </c>
      <c r="B1153" t="inlineStr">
        <is>
          <t>&lt;http://purl.obolibrary.org/obo/UBERON_0001722&gt;</t>
        </is>
      </c>
      <c r="C1153" t="inlineStr">
        <is>
          <t>Medial vestibular nucleus</t>
        </is>
      </c>
      <c r="D1153" t="inlineStr">
        <is>
          <t>&lt;http://purl.obolibrary.org/obo/MBA_202&gt;</t>
        </is>
      </c>
    </row>
    <row r="1154">
      <c r="A1154">
        <f>HYPERLINK("https://www.ebi.ac.uk/ols/ontologies/uberon/terms?iri=http://purl.obolibrary.org/obo/UBERON_0001722","medial vestibular nucleus")</f>
        <v/>
      </c>
      <c r="B1154" t="inlineStr">
        <is>
          <t>&lt;http://purl.obolibrary.org/obo/UBERON_0001722&gt;</t>
        </is>
      </c>
      <c r="C1154" t="inlineStr">
        <is>
          <t>medial nucleus</t>
        </is>
      </c>
      <c r="D1154" t="inlineStr">
        <is>
          <t>&lt;http://purl.obolibrary.org/obo/PBA_10125&gt;</t>
        </is>
      </c>
    </row>
    <row r="1155">
      <c r="A1155">
        <f>HYPERLINK("https://www.ebi.ac.uk/ols/ontologies/uberon/terms?iri=http://purl.obolibrary.org/obo/UBERON_0002272","medial zone of hypothalamus")</f>
        <v/>
      </c>
      <c r="B1155" t="inlineStr">
        <is>
          <t>&lt;http://purl.obolibrary.org/obo/UBERON_0002272&gt;</t>
        </is>
      </c>
      <c r="C1155" t="inlineStr">
        <is>
          <t>Hypothalamic medial zone</t>
        </is>
      </c>
      <c r="D1155" t="inlineStr">
        <is>
          <t>&lt;http://purl.obolibrary.org/obo/MBA_467&gt;</t>
        </is>
      </c>
    </row>
    <row r="1156">
      <c r="A1156">
        <f>HYPERLINK("https://www.ebi.ac.uk/ols/ontologies/uberon/terms?iri=http://purl.obolibrary.org/obo/UBERON_0002197","median eminence of neurohypophysis")</f>
        <v/>
      </c>
      <c r="B1156" t="inlineStr">
        <is>
          <t>&lt;http://purl.obolibrary.org/obo/UBERON_0002197&gt;</t>
        </is>
      </c>
      <c r="C1156" t="inlineStr">
        <is>
          <t>median eminence</t>
        </is>
      </c>
      <c r="D1156" t="inlineStr">
        <is>
          <t>&lt;http://purl.obolibrary.org/obo/DHBA_13338&gt;</t>
        </is>
      </c>
    </row>
    <row r="1157">
      <c r="A1157">
        <f>HYPERLINK("https://www.ebi.ac.uk/ols/ontologies/uberon/terms?iri=http://purl.obolibrary.org/obo/UBERON_0002197","median eminence of neurohypophysis")</f>
        <v/>
      </c>
      <c r="B1157" t="inlineStr">
        <is>
          <t>&lt;http://purl.obolibrary.org/obo/UBERON_0002197&gt;</t>
        </is>
      </c>
      <c r="C1157" t="inlineStr">
        <is>
          <t>median eminence</t>
        </is>
      </c>
      <c r="D1157" t="inlineStr">
        <is>
          <t>&lt;http://purl.obolibrary.org/obo/DMBA_15689&gt;</t>
        </is>
      </c>
    </row>
    <row r="1158">
      <c r="A1158">
        <f>HYPERLINK("https://www.ebi.ac.uk/ols/ontologies/uberon/terms?iri=http://purl.obolibrary.org/obo/UBERON_0002197","median eminence of neurohypophysis")</f>
        <v/>
      </c>
      <c r="B1158" t="inlineStr">
        <is>
          <t>&lt;http://purl.obolibrary.org/obo/UBERON_0002197&gt;</t>
        </is>
      </c>
      <c r="C1158" t="inlineStr">
        <is>
          <t>median eminence</t>
        </is>
      </c>
      <c r="D1158" t="inlineStr">
        <is>
          <t>&lt;http://purl.obolibrary.org/obo/HBA_12916&gt;</t>
        </is>
      </c>
    </row>
    <row r="1159">
      <c r="A1159">
        <f>HYPERLINK("https://www.ebi.ac.uk/ols/ontologies/uberon/terms?iri=http://purl.obolibrary.org/obo/UBERON_0002197","median eminence of neurohypophysis")</f>
        <v/>
      </c>
      <c r="B1159" t="inlineStr">
        <is>
          <t>&lt;http://purl.obolibrary.org/obo/UBERON_0002197&gt;</t>
        </is>
      </c>
      <c r="C1159" t="inlineStr">
        <is>
          <t>Median eminence</t>
        </is>
      </c>
      <c r="D1159" t="inlineStr">
        <is>
          <t>&lt;http://purl.obolibrary.org/obo/MBA_10671&gt;</t>
        </is>
      </c>
    </row>
    <row r="1160">
      <c r="A1160">
        <f>HYPERLINK("https://www.ebi.ac.uk/ols/ontologies/uberon/terms?iri=http://purl.obolibrary.org/obo/UBERON_0002625","median preoptic nucleus")</f>
        <v/>
      </c>
      <c r="B1160" t="inlineStr">
        <is>
          <t>&lt;http://purl.obolibrary.org/obo/UBERON_0002625&gt;</t>
        </is>
      </c>
      <c r="C1160" t="inlineStr">
        <is>
          <t>median preoptic nucleus</t>
        </is>
      </c>
      <c r="D1160" t="inlineStr">
        <is>
          <t>&lt;http://purl.obolibrary.org/obo/DHBA_13063&gt;</t>
        </is>
      </c>
    </row>
    <row r="1161">
      <c r="A1161">
        <f>HYPERLINK("https://www.ebi.ac.uk/ols/ontologies/uberon/terms?iri=http://purl.obolibrary.org/obo/UBERON_0002625","median preoptic nucleus")</f>
        <v/>
      </c>
      <c r="B1161" t="inlineStr">
        <is>
          <t>&lt;http://purl.obolibrary.org/obo/UBERON_0002625&gt;</t>
        </is>
      </c>
      <c r="C1161" t="inlineStr">
        <is>
          <t>median preoptic nucleus, left</t>
        </is>
      </c>
      <c r="D1161" t="inlineStr">
        <is>
          <t>&lt;http://purl.obolibrary.org/obo/HBA_4548&gt;</t>
        </is>
      </c>
    </row>
    <row r="1162">
      <c r="A1162">
        <f>HYPERLINK("https://www.ebi.ac.uk/ols/ontologies/uberon/terms?iri=http://purl.obolibrary.org/obo/UBERON_0002625","median preoptic nucleus")</f>
        <v/>
      </c>
      <c r="B1162" t="inlineStr">
        <is>
          <t>&lt;http://purl.obolibrary.org/obo/UBERON_0002625&gt;</t>
        </is>
      </c>
      <c r="C1162" t="inlineStr">
        <is>
          <t>Median preoptic nucleus</t>
        </is>
      </c>
      <c r="D1162" t="inlineStr">
        <is>
          <t>&lt;http://purl.obolibrary.org/obo/MBA_452&gt;</t>
        </is>
      </c>
    </row>
    <row r="1163">
      <c r="A1163">
        <f>HYPERLINK("https://www.ebi.ac.uk/ols/ontologies/uberon/terms?iri=http://purl.obolibrary.org/obo/UBERON_0003004","median raphe nucleus")</f>
        <v/>
      </c>
      <c r="B1163" t="inlineStr">
        <is>
          <t>&lt;http://purl.obolibrary.org/obo/UBERON_0003004&gt;</t>
        </is>
      </c>
      <c r="C1163" t="inlineStr">
        <is>
          <t>median raphe nucleus</t>
        </is>
      </c>
      <c r="D1163" t="inlineStr">
        <is>
          <t>&lt;http://purl.obolibrary.org/obo/DHBA_12235&gt;</t>
        </is>
      </c>
    </row>
    <row r="1164">
      <c r="A1164">
        <f>HYPERLINK("https://www.ebi.ac.uk/ols/ontologies/uberon/terms?iri=http://purl.obolibrary.org/obo/UBERON_0003004","median raphe nucleus")</f>
        <v/>
      </c>
      <c r="B1164" t="inlineStr">
        <is>
          <t>&lt;http://purl.obolibrary.org/obo/UBERON_0003004&gt;</t>
        </is>
      </c>
      <c r="C1164" t="inlineStr">
        <is>
          <t>Superior central nucleus raphe</t>
        </is>
      </c>
      <c r="D1164" t="inlineStr">
        <is>
          <t>&lt;http://purl.obolibrary.org/obo/MBA_679&gt;</t>
        </is>
      </c>
    </row>
    <row r="1165">
      <c r="A1165">
        <f>HYPERLINK("https://www.ebi.ac.uk/ols/ontologies/uberon/terms?iri=http://purl.obolibrary.org/obo/UBERON_0001896","medulla oblongata")</f>
        <v/>
      </c>
      <c r="B1165" t="inlineStr">
        <is>
          <t>&lt;http://purl.obolibrary.org/obo/UBERON_0001896&gt;</t>
        </is>
      </c>
      <c r="C1165" t="inlineStr">
        <is>
          <t>medullary hindbrain (medulla)</t>
        </is>
      </c>
      <c r="D1165" t="inlineStr">
        <is>
          <t>&lt;http://purl.obolibrary.org/obo/DMBA_17352&gt;</t>
        </is>
      </c>
    </row>
    <row r="1166">
      <c r="A1166">
        <f>HYPERLINK("https://www.ebi.ac.uk/ols/ontologies/uberon/terms?iri=http://purl.obolibrary.org/obo/UBERON_0001896","medulla oblongata")</f>
        <v/>
      </c>
      <c r="B1166" t="inlineStr">
        <is>
          <t>&lt;http://purl.obolibrary.org/obo/UBERON_0001896&gt;</t>
        </is>
      </c>
      <c r="C1166" t="inlineStr">
        <is>
          <t>Medulla</t>
        </is>
      </c>
      <c r="D1166" t="inlineStr">
        <is>
          <t>&lt;http://purl.obolibrary.org/obo/MBA_354&gt;</t>
        </is>
      </c>
    </row>
    <row r="1167">
      <c r="A1167">
        <f>HYPERLINK("https://www.ebi.ac.uk/ols/ontologies/uberon/terms?iri=http://purl.obolibrary.org/obo/UBERON_0002692","medullary raphe nuclear complex")</f>
        <v/>
      </c>
      <c r="B1167" t="inlineStr">
        <is>
          <t>&lt;http://purl.obolibrary.org/obo/UBERON_0002692&gt;</t>
        </is>
      </c>
      <c r="C1167" t="inlineStr">
        <is>
          <t>raphe nuclei of medulla</t>
        </is>
      </c>
      <c r="D1167" t="inlineStr">
        <is>
          <t>&lt;http://purl.obolibrary.org/obo/HBA_9642&gt;</t>
        </is>
      </c>
    </row>
    <row r="1168">
      <c r="A1168">
        <f>HYPERLINK("https://www.ebi.ac.uk/ols/ontologies/uberon/terms?iri=http://purl.obolibrary.org/obo/UBERON_0002559","medullary reticular formation")</f>
        <v/>
      </c>
      <c r="B1168" t="inlineStr">
        <is>
          <t>&lt;http://purl.obolibrary.org/obo/UBERON_0002559&gt;</t>
        </is>
      </c>
      <c r="C1168" t="inlineStr">
        <is>
          <t>medullary reticular formation</t>
        </is>
      </c>
      <c r="D1168" t="inlineStr">
        <is>
          <t>&lt;http://purl.obolibrary.org/obo/DHBA_12616&gt;</t>
        </is>
      </c>
    </row>
    <row r="1169">
      <c r="A1169">
        <f>HYPERLINK("https://www.ebi.ac.uk/ols/ontologies/uberon/terms?iri=http://purl.obolibrary.org/obo/UBERON_0002559","medullary reticular formation")</f>
        <v/>
      </c>
      <c r="B1169" t="inlineStr">
        <is>
          <t>&lt;http://purl.obolibrary.org/obo/UBERON_0002559&gt;</t>
        </is>
      </c>
      <c r="C1169" t="inlineStr">
        <is>
          <t>medullary reticular formation</t>
        </is>
      </c>
      <c r="D1169" t="inlineStr">
        <is>
          <t>&lt;http://purl.obolibrary.org/obo/HBA_9587&gt;</t>
        </is>
      </c>
    </row>
    <row r="1170">
      <c r="A1170">
        <f>HYPERLINK("https://www.ebi.ac.uk/ols/ontologies/uberon/terms?iri=http://purl.obolibrary.org/obo/UBERON_0002559","medullary reticular formation")</f>
        <v/>
      </c>
      <c r="B1170" t="inlineStr">
        <is>
          <t>&lt;http://purl.obolibrary.org/obo/UBERON_0002559&gt;</t>
        </is>
      </c>
      <c r="C1170" t="inlineStr">
        <is>
          <t>Medullary reticular nucleus</t>
        </is>
      </c>
      <c r="D1170" t="inlineStr">
        <is>
          <t>&lt;http://purl.obolibrary.org/obo/MBA_395&gt;</t>
        </is>
      </c>
    </row>
    <row r="1171">
      <c r="A1171">
        <f>HYPERLINK("https://www.ebi.ac.uk/ols/ontologies/uberon/terms?iri=http://purl.obolibrary.org/obo/UBERON_0001718","mesencephalic nucleus of trigeminal nerve")</f>
        <v/>
      </c>
      <c r="B1171" t="inlineStr">
        <is>
          <t>&lt;http://purl.obolibrary.org/obo/UBERON_0001718&gt;</t>
        </is>
      </c>
      <c r="C1171" t="inlineStr">
        <is>
          <t>mesencephalic trigeminal nucleus</t>
        </is>
      </c>
      <c r="D1171" t="inlineStr">
        <is>
          <t>&lt;http://purl.obolibrary.org/obo/DHBA_12208&gt;</t>
        </is>
      </c>
    </row>
    <row r="1172">
      <c r="A1172">
        <f>HYPERLINK("https://www.ebi.ac.uk/ols/ontologies/uberon/terms?iri=http://purl.obolibrary.org/obo/UBERON_0001718","mesencephalic nucleus of trigeminal nerve")</f>
        <v/>
      </c>
      <c r="B1172" t="inlineStr">
        <is>
          <t>&lt;http://purl.obolibrary.org/obo/UBERON_0001718&gt;</t>
        </is>
      </c>
      <c r="C1172" t="inlineStr">
        <is>
          <t>mesencephalic nucleus of trigeminal nerve, left</t>
        </is>
      </c>
      <c r="D1172" t="inlineStr">
        <is>
          <t>&lt;http://purl.obolibrary.org/obo/HBA_9205&gt;</t>
        </is>
      </c>
    </row>
    <row r="1173">
      <c r="A1173">
        <f>HYPERLINK("https://www.ebi.ac.uk/ols/ontologies/uberon/terms?iri=http://purl.obolibrary.org/obo/UBERON_0001718","mesencephalic nucleus of trigeminal nerve")</f>
        <v/>
      </c>
      <c r="B1173" t="inlineStr">
        <is>
          <t>&lt;http://purl.obolibrary.org/obo/UBERON_0001718&gt;</t>
        </is>
      </c>
      <c r="C1173" t="inlineStr">
        <is>
          <t>Midbrain trigeminal nucleus</t>
        </is>
      </c>
      <c r="D1173" t="inlineStr">
        <is>
          <t>&lt;http://purl.obolibrary.org/obo/MBA_460&gt;</t>
        </is>
      </c>
    </row>
    <row r="1174">
      <c r="A1174">
        <f>HYPERLINK("https://www.ebi.ac.uk/ols/ontologies/uberon/terms?iri=http://purl.obolibrary.org/obo/UBERON_0002666","mesencephalic tract of trigeminal nerve")</f>
        <v/>
      </c>
      <c r="B1174" t="inlineStr">
        <is>
          <t>&lt;http://purl.obolibrary.org/obo/UBERON_0002666&gt;</t>
        </is>
      </c>
      <c r="C1174" t="inlineStr">
        <is>
          <t>mesencephalic trigeminal tract</t>
        </is>
      </c>
      <c r="D1174" t="inlineStr">
        <is>
          <t>&lt;http://purl.obolibrary.org/obo/DHBA_12767&gt;</t>
        </is>
      </c>
    </row>
    <row r="1175">
      <c r="A1175">
        <f>HYPERLINK("https://www.ebi.ac.uk/ols/ontologies/uberon/terms?iri=http://purl.obolibrary.org/obo/UBERON_0002666","mesencephalic tract of trigeminal nerve")</f>
        <v/>
      </c>
      <c r="B1175" t="inlineStr">
        <is>
          <t>&lt;http://purl.obolibrary.org/obo/UBERON_0002666&gt;</t>
        </is>
      </c>
      <c r="C1175" t="inlineStr">
        <is>
          <t>mesencephalic trigeminal tract</t>
        </is>
      </c>
      <c r="D1175" t="inlineStr">
        <is>
          <t>&lt;http://purl.obolibrary.org/obo/HBA_265505458&gt;</t>
        </is>
      </c>
    </row>
    <row r="1176">
      <c r="A1176">
        <f>HYPERLINK("https://www.ebi.ac.uk/ols/ontologies/uberon/terms?iri=http://purl.obolibrary.org/obo/UBERON_0002666","mesencephalic tract of trigeminal nerve")</f>
        <v/>
      </c>
      <c r="B1176" t="inlineStr">
        <is>
          <t>&lt;http://purl.obolibrary.org/obo/UBERON_0002666&gt;</t>
        </is>
      </c>
      <c r="C1176" t="inlineStr">
        <is>
          <t>midbrain tract of the trigeminal nerve</t>
        </is>
      </c>
      <c r="D1176" t="inlineStr">
        <is>
          <t>&lt;http://purl.obolibrary.org/obo/MBA_705&gt;</t>
        </is>
      </c>
    </row>
    <row r="1177">
      <c r="A1177">
        <f>HYPERLINK("https://www.ebi.ac.uk/ols/ontologies/uberon/terms?iri=http://purl.obolibrary.org/obo/UBERON_0019272","mesomere 1")</f>
        <v/>
      </c>
      <c r="B1177" t="inlineStr">
        <is>
          <t>&lt;http://purl.obolibrary.org/obo/UBERON_0019272&gt;</t>
        </is>
      </c>
      <c r="C1177" t="inlineStr">
        <is>
          <t>mesomere 1</t>
        </is>
      </c>
      <c r="D1177" t="inlineStr">
        <is>
          <t>&lt;http://purl.obolibrary.org/obo/DHBA_12316&gt;</t>
        </is>
      </c>
    </row>
    <row r="1178">
      <c r="A1178">
        <f>HYPERLINK("https://www.ebi.ac.uk/ols/ontologies/uberon/terms?iri=http://purl.obolibrary.org/obo/UBERON_0019272","mesomere 1")</f>
        <v/>
      </c>
      <c r="B1178" t="inlineStr">
        <is>
          <t>&lt;http://purl.obolibrary.org/obo/UBERON_0019272&gt;</t>
        </is>
      </c>
      <c r="C1178" t="inlineStr">
        <is>
          <t>mesomere 1</t>
        </is>
      </c>
      <c r="D1178" t="inlineStr">
        <is>
          <t>&lt;http://purl.obolibrary.org/obo/DMBA_16650&gt;</t>
        </is>
      </c>
    </row>
    <row r="1179">
      <c r="A1179">
        <f>HYPERLINK("https://www.ebi.ac.uk/ols/ontologies/uberon/terms?iri=http://purl.obolibrary.org/obo/UBERON_0019274","mesomere 2")</f>
        <v/>
      </c>
      <c r="B1179" t="inlineStr">
        <is>
          <t>&lt;http://purl.obolibrary.org/obo/UBERON_0019274&gt;</t>
        </is>
      </c>
      <c r="C1179" t="inlineStr">
        <is>
          <t>mesomere 2</t>
        </is>
      </c>
      <c r="D1179" t="inlineStr">
        <is>
          <t>&lt;http://purl.obolibrary.org/obo/DHBA_12317&gt;</t>
        </is>
      </c>
    </row>
    <row r="1180">
      <c r="A1180">
        <f>HYPERLINK("https://www.ebi.ac.uk/ols/ontologies/uberon/terms?iri=http://purl.obolibrary.org/obo/UBERON_0019274","mesomere 2")</f>
        <v/>
      </c>
      <c r="B1180" t="inlineStr">
        <is>
          <t>&lt;http://purl.obolibrary.org/obo/UBERON_0019274&gt;</t>
        </is>
      </c>
      <c r="C1180" t="inlineStr">
        <is>
          <t>mesomere 2 (preisthmus or caudal midbrain)</t>
        </is>
      </c>
      <c r="D1180" t="inlineStr">
        <is>
          <t>&lt;http://purl.obolibrary.org/obo/DMBA_16751&gt;</t>
        </is>
      </c>
    </row>
    <row r="1181">
      <c r="A1181">
        <f>HYPERLINK("https://www.ebi.ac.uk/ols/ontologies/uberon/terms?iri=http://purl.obolibrary.org/obo/UBERON_0002704","metathalamus")</f>
        <v/>
      </c>
      <c r="B1181" t="inlineStr">
        <is>
          <t>&lt;http://purl.obolibrary.org/obo/UBERON_0002704&gt;</t>
        </is>
      </c>
      <c r="C1181" t="inlineStr">
        <is>
          <t>Geniculate group, dorsal thalamus</t>
        </is>
      </c>
      <c r="D1181" t="inlineStr">
        <is>
          <t>&lt;http://purl.obolibrary.org/obo/MBA_1008&gt;</t>
        </is>
      </c>
    </row>
    <row r="1182">
      <c r="A1182">
        <f>HYPERLINK("https://www.ebi.ac.uk/ols/ontologies/uberon/terms?iri=http://purl.obolibrary.org/obo/UBERON_0001895","metencephalon")</f>
        <v/>
      </c>
      <c r="B1182" t="inlineStr">
        <is>
          <t>&lt;http://purl.obolibrary.org/obo/UBERON_0001895&gt;</t>
        </is>
      </c>
      <c r="C1182" t="inlineStr">
        <is>
          <t>metencephalon</t>
        </is>
      </c>
      <c r="D1182" t="inlineStr">
        <is>
          <t>&lt;http://purl.obolibrary.org/obo/DHBA_10655&gt;</t>
        </is>
      </c>
    </row>
    <row r="1183">
      <c r="A1183">
        <f>HYPERLINK("https://www.ebi.ac.uk/ols/ontologies/uberon/terms?iri=http://purl.obolibrary.org/obo/UBERON_0001895","metencephalon")</f>
        <v/>
      </c>
      <c r="B1183" t="inlineStr">
        <is>
          <t>&lt;http://purl.obolibrary.org/obo/UBERON_0001895&gt;</t>
        </is>
      </c>
      <c r="C1183" t="inlineStr">
        <is>
          <t>metencephalon</t>
        </is>
      </c>
      <c r="D1183" t="inlineStr">
        <is>
          <t>&lt;http://purl.obolibrary.org/obo/HBA_4833&gt;</t>
        </is>
      </c>
    </row>
    <row r="1184">
      <c r="A1184">
        <f>HYPERLINK("https://www.ebi.ac.uk/ols/ontologies/uberon/terms?iri=http://purl.obolibrary.org/obo/UBERON_0001891","midbrain")</f>
        <v/>
      </c>
      <c r="B1184" t="inlineStr">
        <is>
          <t>&lt;http://purl.obolibrary.org/obo/UBERON_0001891&gt;</t>
        </is>
      </c>
      <c r="C1184" t="inlineStr">
        <is>
          <t>midbrain (mesencephalon)</t>
        </is>
      </c>
      <c r="D1184" t="inlineStr">
        <is>
          <t>&lt;http://purl.obolibrary.org/obo/DHBA_10648&gt;</t>
        </is>
      </c>
    </row>
    <row r="1185">
      <c r="A1185">
        <f>HYPERLINK("https://www.ebi.ac.uk/ols/ontologies/uberon/terms?iri=http://purl.obolibrary.org/obo/UBERON_0001891","midbrain")</f>
        <v/>
      </c>
      <c r="B1185" t="inlineStr">
        <is>
          <t>&lt;http://purl.obolibrary.org/obo/UBERON_0001891&gt;</t>
        </is>
      </c>
      <c r="C1185" t="inlineStr">
        <is>
          <t>midbrain</t>
        </is>
      </c>
      <c r="D1185" t="inlineStr">
        <is>
          <t>&lt;http://purl.obolibrary.org/obo/DMBA_16649&gt;</t>
        </is>
      </c>
    </row>
    <row r="1186">
      <c r="A1186">
        <f>HYPERLINK("https://www.ebi.ac.uk/ols/ontologies/uberon/terms?iri=http://purl.obolibrary.org/obo/UBERON_0001891","midbrain")</f>
        <v/>
      </c>
      <c r="B1186" t="inlineStr">
        <is>
          <t>&lt;http://purl.obolibrary.org/obo/UBERON_0001891&gt;</t>
        </is>
      </c>
      <c r="C1186" t="inlineStr">
        <is>
          <t>mesencephalon</t>
        </is>
      </c>
      <c r="D1186" t="inlineStr">
        <is>
          <t>&lt;http://purl.obolibrary.org/obo/HBA_9001&gt;</t>
        </is>
      </c>
    </row>
    <row r="1187">
      <c r="A1187">
        <f>HYPERLINK("https://www.ebi.ac.uk/ols/ontologies/uberon/terms?iri=http://purl.obolibrary.org/obo/UBERON_0001891","midbrain")</f>
        <v/>
      </c>
      <c r="B1187" t="inlineStr">
        <is>
          <t>&lt;http://purl.obolibrary.org/obo/UBERON_0001891&gt;</t>
        </is>
      </c>
      <c r="C1187" t="inlineStr">
        <is>
          <t>Midbrain</t>
        </is>
      </c>
      <c r="D1187" t="inlineStr">
        <is>
          <t>&lt;http://purl.obolibrary.org/obo/MBA_313&gt;</t>
        </is>
      </c>
    </row>
    <row r="1188">
      <c r="A1188">
        <f>HYPERLINK("https://www.ebi.ac.uk/ols/ontologies/uberon/terms?iri=http://purl.obolibrary.org/obo/UBERON_0010285","midbrain basal plate")</f>
        <v/>
      </c>
      <c r="B1188" t="inlineStr">
        <is>
          <t>&lt;http://purl.obolibrary.org/obo/UBERON_0010285&gt;</t>
        </is>
      </c>
      <c r="C1188" t="inlineStr">
        <is>
          <t>basal plate of midbrain</t>
        </is>
      </c>
      <c r="D1188" t="inlineStr">
        <is>
          <t>&lt;http://purl.obolibrary.org/obo/DHBA_12322&gt;</t>
        </is>
      </c>
    </row>
    <row r="1189">
      <c r="A1189">
        <f>HYPERLINK("https://www.ebi.ac.uk/ols/ontologies/uberon/terms?iri=http://purl.obolibrary.org/obo/UBERON_0002289","midbrain cerebral aqueduct")</f>
        <v/>
      </c>
      <c r="B1189" t="inlineStr">
        <is>
          <t>&lt;http://purl.obolibrary.org/obo/UBERON_0002289&gt;</t>
        </is>
      </c>
      <c r="C1189" t="inlineStr">
        <is>
          <t>ventricle of midbrain</t>
        </is>
      </c>
      <c r="D1189" t="inlineStr">
        <is>
          <t>&lt;http://purl.obolibrary.org/obo/DHBA_10651&gt;</t>
        </is>
      </c>
    </row>
    <row r="1190">
      <c r="A1190">
        <f>HYPERLINK("https://www.ebi.ac.uk/ols/ontologies/uberon/terms?iri=http://purl.obolibrary.org/obo/UBERON_0002289","midbrain cerebral aqueduct")</f>
        <v/>
      </c>
      <c r="B1190" t="inlineStr">
        <is>
          <t>&lt;http://purl.obolibrary.org/obo/UBERON_0002289&gt;</t>
        </is>
      </c>
      <c r="C1190" t="inlineStr">
        <is>
          <t>cerebral aqueduct</t>
        </is>
      </c>
      <c r="D1190" t="inlineStr">
        <is>
          <t>&lt;http://purl.obolibrary.org/obo/DHBA_12369&gt;</t>
        </is>
      </c>
    </row>
    <row r="1191">
      <c r="A1191">
        <f>HYPERLINK("https://www.ebi.ac.uk/ols/ontologies/uberon/terms?iri=http://purl.obolibrary.org/obo/UBERON_0002289","midbrain cerebral aqueduct")</f>
        <v/>
      </c>
      <c r="B1191" t="inlineStr">
        <is>
          <t>&lt;http://purl.obolibrary.org/obo/UBERON_0002289&gt;</t>
        </is>
      </c>
      <c r="C1191" t="inlineStr">
        <is>
          <t>ventricles, midbrain</t>
        </is>
      </c>
      <c r="D1191" t="inlineStr">
        <is>
          <t>&lt;http://purl.obolibrary.org/obo/DMBA_126651722&gt;</t>
        </is>
      </c>
    </row>
    <row r="1192">
      <c r="A1192">
        <f>HYPERLINK("https://www.ebi.ac.uk/ols/ontologies/uberon/terms?iri=http://purl.obolibrary.org/obo/UBERON_0002289","midbrain cerebral aqueduct")</f>
        <v/>
      </c>
      <c r="B1192" t="inlineStr">
        <is>
          <t>&lt;http://purl.obolibrary.org/obo/UBERON_0002289&gt;</t>
        </is>
      </c>
      <c r="C1192" t="inlineStr">
        <is>
          <t>cerebral aquaduct</t>
        </is>
      </c>
      <c r="D1192" t="inlineStr">
        <is>
          <t>&lt;http://purl.obolibrary.org/obo/HBA_265505702&gt;</t>
        </is>
      </c>
    </row>
    <row r="1193">
      <c r="A1193">
        <f>HYPERLINK("https://www.ebi.ac.uk/ols/ontologies/uberon/terms?iri=http://purl.obolibrary.org/obo/UBERON_0002289","midbrain cerebral aqueduct")</f>
        <v/>
      </c>
      <c r="B1193" t="inlineStr">
        <is>
          <t>&lt;http://purl.obolibrary.org/obo/UBERON_0002289&gt;</t>
        </is>
      </c>
      <c r="C1193" t="inlineStr">
        <is>
          <t>cerebral aqueduct</t>
        </is>
      </c>
      <c r="D1193" t="inlineStr">
        <is>
          <t>&lt;http://purl.obolibrary.org/obo/MBA_140&gt;</t>
        </is>
      </c>
    </row>
    <row r="1194">
      <c r="A1194">
        <f>HYPERLINK("https://www.ebi.ac.uk/ols/ontologies/uberon/terms?iri=http://purl.obolibrary.org/obo/UBERON_0007412","midbrain raphe nuclei")</f>
        <v/>
      </c>
      <c r="B1194" t="inlineStr">
        <is>
          <t>&lt;http://purl.obolibrary.org/obo/UBERON_0007412&gt;</t>
        </is>
      </c>
      <c r="C1194" t="inlineStr">
        <is>
          <t>midbrain raphe nuclei</t>
        </is>
      </c>
      <c r="D1194" t="inlineStr">
        <is>
          <t>&lt;http://purl.obolibrary.org/obo/DHBA_12222&gt;</t>
        </is>
      </c>
    </row>
    <row r="1195">
      <c r="A1195">
        <f>HYPERLINK("https://www.ebi.ac.uk/ols/ontologies/uberon/terms?iri=http://purl.obolibrary.org/obo/UBERON_0007412","midbrain raphe nuclei")</f>
        <v/>
      </c>
      <c r="B1195" t="inlineStr">
        <is>
          <t>&lt;http://purl.obolibrary.org/obo/UBERON_0007412&gt;</t>
        </is>
      </c>
      <c r="C1195" t="inlineStr">
        <is>
          <t>midbrain raphe nuclei</t>
        </is>
      </c>
      <c r="D1195" t="inlineStr">
        <is>
          <t>&lt;http://purl.obolibrary.org/obo/HBA_9455&gt;</t>
        </is>
      </c>
    </row>
    <row r="1196">
      <c r="A1196">
        <f>HYPERLINK("https://www.ebi.ac.uk/ols/ontologies/uberon/terms?iri=http://purl.obolibrary.org/obo/UBERON_0007412","midbrain raphe nuclei")</f>
        <v/>
      </c>
      <c r="B1196" t="inlineStr">
        <is>
          <t>&lt;http://purl.obolibrary.org/obo/UBERON_0007412&gt;</t>
        </is>
      </c>
      <c r="C1196" t="inlineStr">
        <is>
          <t>Midbrain raphe nuclei</t>
        </is>
      </c>
      <c r="D1196" t="inlineStr">
        <is>
          <t>&lt;http://purl.obolibrary.org/obo/MBA_165&gt;</t>
        </is>
      </c>
    </row>
    <row r="1197">
      <c r="A1197">
        <f>HYPERLINK("https://www.ebi.ac.uk/ols/ontologies/uberon/terms?iri=http://purl.obolibrary.org/obo/UBERON_0002639","midbrain reticular formation")</f>
        <v/>
      </c>
      <c r="B1197" t="inlineStr">
        <is>
          <t>&lt;http://purl.obolibrary.org/obo/UBERON_0002639&gt;</t>
        </is>
      </c>
      <c r="C1197" t="inlineStr">
        <is>
          <t>midbrain reticular formation</t>
        </is>
      </c>
      <c r="D1197" t="inlineStr">
        <is>
          <t>&lt;http://purl.obolibrary.org/obo/DHBA_12239&gt;</t>
        </is>
      </c>
    </row>
    <row r="1198">
      <c r="A1198">
        <f>HYPERLINK("https://www.ebi.ac.uk/ols/ontologies/uberon/terms?iri=http://purl.obolibrary.org/obo/UBERON_0002639","midbrain reticular formation")</f>
        <v/>
      </c>
      <c r="B1198" t="inlineStr">
        <is>
          <t>&lt;http://purl.obolibrary.org/obo/UBERON_0002639&gt;</t>
        </is>
      </c>
      <c r="C1198" t="inlineStr">
        <is>
          <t>midbrain reticular formation</t>
        </is>
      </c>
      <c r="D1198" t="inlineStr">
        <is>
          <t>&lt;http://purl.obolibrary.org/obo/HBA_9018&gt;</t>
        </is>
      </c>
    </row>
    <row r="1199">
      <c r="A1199">
        <f>HYPERLINK("https://www.ebi.ac.uk/ols/ontologies/uberon/terms?iri=http://purl.obolibrary.org/obo/UBERON_0002314","midbrain tectum")</f>
        <v/>
      </c>
      <c r="B1199" t="inlineStr">
        <is>
          <t>&lt;http://purl.obolibrary.org/obo/UBERON_0002314&gt;</t>
        </is>
      </c>
      <c r="C1199" t="inlineStr">
        <is>
          <t>midbrain tectum</t>
        </is>
      </c>
      <c r="D1199" t="inlineStr">
        <is>
          <t>&lt;http://purl.obolibrary.org/obo/DHBA_12291&gt;</t>
        </is>
      </c>
    </row>
    <row r="1200">
      <c r="A1200">
        <f>HYPERLINK("https://www.ebi.ac.uk/ols/ontologies/uberon/terms?iri=http://purl.obolibrary.org/obo/UBERON_0002314","midbrain tectum")</f>
        <v/>
      </c>
      <c r="B1200" t="inlineStr">
        <is>
          <t>&lt;http://purl.obolibrary.org/obo/UBERON_0002314&gt;</t>
        </is>
      </c>
      <c r="C1200" t="inlineStr">
        <is>
          <t>midbrain tectum</t>
        </is>
      </c>
      <c r="D1200" t="inlineStr">
        <is>
          <t>&lt;http://purl.obolibrary.org/obo/HBA_9101&gt;</t>
        </is>
      </c>
    </row>
    <row r="1201">
      <c r="A1201">
        <f>HYPERLINK("https://www.ebi.ac.uk/ols/ontologies/uberon/terms?iri=http://purl.obolibrary.org/obo/UBERON_0001943","midbrain tegmentum")</f>
        <v/>
      </c>
      <c r="B1201" t="inlineStr">
        <is>
          <t>&lt;http://purl.obolibrary.org/obo/UBERON_0001943&gt;</t>
        </is>
      </c>
      <c r="C1201" t="inlineStr">
        <is>
          <t>midbrain tegmentum</t>
        </is>
      </c>
      <c r="D1201" t="inlineStr">
        <is>
          <t>&lt;http://purl.obolibrary.org/obo/DHBA_12195&gt;</t>
        </is>
      </c>
    </row>
    <row r="1202">
      <c r="A1202">
        <f>HYPERLINK("https://www.ebi.ac.uk/ols/ontologies/uberon/terms?iri=http://purl.obolibrary.org/obo/UBERON_0001943","midbrain tegmentum")</f>
        <v/>
      </c>
      <c r="B1202" t="inlineStr">
        <is>
          <t>&lt;http://purl.obolibrary.org/obo/UBERON_0001943&gt;</t>
        </is>
      </c>
      <c r="C1202" t="inlineStr">
        <is>
          <t>midbrain tegmentum</t>
        </is>
      </c>
      <c r="D1202" t="inlineStr">
        <is>
          <t>&lt;http://purl.obolibrary.org/obo/HBA_9002&gt;</t>
        </is>
      </c>
    </row>
    <row r="1203">
      <c r="A1203">
        <f>HYPERLINK("https://www.ebi.ac.uk/ols/ontologies/uberon/terms?iri=http://purl.obolibrary.org/obo/UBERON_0002152","middle cerebellar peduncle")</f>
        <v/>
      </c>
      <c r="B1203" t="inlineStr">
        <is>
          <t>&lt;http://purl.obolibrary.org/obo/UBERON_0002152&gt;</t>
        </is>
      </c>
      <c r="C1203" t="inlineStr">
        <is>
          <t>middle cerebellar peduncle</t>
        </is>
      </c>
      <c r="D1203" t="inlineStr">
        <is>
          <t>&lt;http://purl.obolibrary.org/obo/DHBA_12768&gt;</t>
        </is>
      </c>
    </row>
    <row r="1204">
      <c r="A1204">
        <f>HYPERLINK("https://www.ebi.ac.uk/ols/ontologies/uberon/terms?iri=http://purl.obolibrary.org/obo/UBERON_0002152","middle cerebellar peduncle")</f>
        <v/>
      </c>
      <c r="B1204" t="inlineStr">
        <is>
          <t>&lt;http://purl.obolibrary.org/obo/UBERON_0002152&gt;</t>
        </is>
      </c>
      <c r="C1204" t="inlineStr">
        <is>
          <t>middle cerebellar peduncle, Right</t>
        </is>
      </c>
      <c r="D1204" t="inlineStr">
        <is>
          <t>&lt;http://purl.obolibrary.org/obo/HBA_9294&gt;</t>
        </is>
      </c>
    </row>
    <row r="1205">
      <c r="A1205">
        <f>HYPERLINK("https://www.ebi.ac.uk/ols/ontologies/uberon/terms?iri=http://purl.obolibrary.org/obo/UBERON_0002152","middle cerebellar peduncle")</f>
        <v/>
      </c>
      <c r="B1205" t="inlineStr">
        <is>
          <t>&lt;http://purl.obolibrary.org/obo/UBERON_0002152&gt;</t>
        </is>
      </c>
      <c r="C1205" t="inlineStr">
        <is>
          <t>middle cerebellar peduncle</t>
        </is>
      </c>
      <c r="D1205" t="inlineStr">
        <is>
          <t>&lt;http://purl.obolibrary.org/obo/MBA_78&gt;</t>
        </is>
      </c>
    </row>
    <row r="1206">
      <c r="A1206">
        <f>HYPERLINK("https://www.ebi.ac.uk/ols/ontologies/uberon/terms?iri=http://purl.obolibrary.org/obo/UBERON_0002702","middle frontal gyrus")</f>
        <v/>
      </c>
      <c r="B1206" t="inlineStr">
        <is>
          <t>&lt;http://purl.obolibrary.org/obo/UBERON_0002702&gt;</t>
        </is>
      </c>
      <c r="C1206" t="inlineStr">
        <is>
          <t>middle frontal gyrus</t>
        </is>
      </c>
      <c r="D1206" t="inlineStr">
        <is>
          <t>&lt;http://purl.obolibrary.org/obo/DHBA_12116&gt;</t>
        </is>
      </c>
    </row>
    <row r="1207">
      <c r="A1207">
        <f>HYPERLINK("https://www.ebi.ac.uk/ols/ontologies/uberon/terms?iri=http://purl.obolibrary.org/obo/UBERON_0002702","middle frontal gyrus")</f>
        <v/>
      </c>
      <c r="B1207" t="inlineStr">
        <is>
          <t>&lt;http://purl.obolibrary.org/obo/UBERON_0002702&gt;</t>
        </is>
      </c>
      <c r="C1207" t="inlineStr">
        <is>
          <t>middle frontal gyrus</t>
        </is>
      </c>
      <c r="D1207" t="inlineStr">
        <is>
          <t>&lt;http://purl.obolibrary.org/obo/HBA_4028&gt;</t>
        </is>
      </c>
    </row>
    <row r="1208">
      <c r="A1208">
        <f>HYPERLINK("https://www.ebi.ac.uk/ols/ontologies/uberon/terms?iri=http://purl.obolibrary.org/obo/UBERON_0014618","middle frontal sulcus")</f>
        <v/>
      </c>
      <c r="B1208" t="inlineStr">
        <is>
          <t>&lt;http://purl.obolibrary.org/obo/UBERON_0014618&gt;</t>
        </is>
      </c>
      <c r="C1208" t="inlineStr">
        <is>
          <t>medial frontal sulcus</t>
        </is>
      </c>
      <c r="D1208" t="inlineStr">
        <is>
          <t>&lt;http://purl.obolibrary.org/obo/DHBA_146034816&gt;</t>
        </is>
      </c>
    </row>
    <row r="1209">
      <c r="A1209">
        <f>HYPERLINK("https://www.ebi.ac.uk/ols/ontologies/uberon/terms?iri=http://purl.obolibrary.org/obo/UBERON_0014618","middle frontal sulcus")</f>
        <v/>
      </c>
      <c r="B1209" t="inlineStr">
        <is>
          <t>&lt;http://purl.obolibrary.org/obo/UBERON_0014618&gt;</t>
        </is>
      </c>
      <c r="C1209" t="inlineStr">
        <is>
          <t>medial frontal sulcus</t>
        </is>
      </c>
      <c r="D1209" t="inlineStr">
        <is>
          <t>&lt;http://purl.obolibrary.org/obo/HBA_9359&gt;</t>
        </is>
      </c>
    </row>
    <row r="1210">
      <c r="A1210">
        <f>HYPERLINK("https://www.ebi.ac.uk/ols/ontologies/uberon/terms?iri=http://purl.obolibrary.org/obo/UBERON_0006788","middle gray layer of superior colliculus")</f>
        <v/>
      </c>
      <c r="B1210" t="inlineStr">
        <is>
          <t>&lt;http://purl.obolibrary.org/obo/UBERON_0006788&gt;</t>
        </is>
      </c>
      <c r="C1210" t="inlineStr">
        <is>
          <t>intermediate gray layer of superior colliculus</t>
        </is>
      </c>
      <c r="D1210" t="inlineStr">
        <is>
          <t>&lt;http://purl.obolibrary.org/obo/DHBA_12299&gt;</t>
        </is>
      </c>
    </row>
    <row r="1211">
      <c r="A1211">
        <f>HYPERLINK("https://www.ebi.ac.uk/ols/ontologies/uberon/terms?iri=http://purl.obolibrary.org/obo/UBERON_0006788","middle gray layer of superior colliculus")</f>
        <v/>
      </c>
      <c r="B1211" t="inlineStr">
        <is>
          <t>&lt;http://purl.obolibrary.org/obo/UBERON_0006788&gt;</t>
        </is>
      </c>
      <c r="C1211" t="inlineStr">
        <is>
          <t>middle gray layer of the superior colliculus, left</t>
        </is>
      </c>
      <c r="D1211" t="inlineStr">
        <is>
          <t>&lt;http://purl.obolibrary.org/obo/HBA_9119&gt;</t>
        </is>
      </c>
    </row>
    <row r="1212">
      <c r="A1212">
        <f>HYPERLINK("https://www.ebi.ac.uk/ols/ontologies/uberon/terms?iri=http://purl.obolibrary.org/obo/UBERON_0002771","middle temporal gyrus")</f>
        <v/>
      </c>
      <c r="B1212" t="inlineStr">
        <is>
          <t>&lt;http://purl.obolibrary.org/obo/UBERON_0002771&gt;</t>
        </is>
      </c>
      <c r="C1212" t="inlineStr">
        <is>
          <t>middle temporal gyrus</t>
        </is>
      </c>
      <c r="D1212" t="inlineStr">
        <is>
          <t>&lt;http://purl.obolibrary.org/obo/DHBA_12141&gt;</t>
        </is>
      </c>
    </row>
    <row r="1213">
      <c r="A1213">
        <f>HYPERLINK("https://www.ebi.ac.uk/ols/ontologies/uberon/terms?iri=http://purl.obolibrary.org/obo/UBERON_0002771","middle temporal gyrus")</f>
        <v/>
      </c>
      <c r="B1213" t="inlineStr">
        <is>
          <t>&lt;http://purl.obolibrary.org/obo/UBERON_0002771&gt;</t>
        </is>
      </c>
      <c r="C1213" t="inlineStr">
        <is>
          <t>middle temporal gyrus</t>
        </is>
      </c>
      <c r="D1213" t="inlineStr">
        <is>
          <t>&lt;http://purl.obolibrary.org/obo/HBA_4140&gt;</t>
        </is>
      </c>
    </row>
    <row r="1214">
      <c r="A1214">
        <f>HYPERLINK("https://www.ebi.ac.uk/ols/ontologies/uberon/terms?iri=http://purl.obolibrary.org/obo/UBERON_0014689","middle temporal sulcus")</f>
        <v/>
      </c>
      <c r="B1214" t="inlineStr">
        <is>
          <t>&lt;http://purl.obolibrary.org/obo/UBERON_0014689&gt;</t>
        </is>
      </c>
      <c r="C1214" t="inlineStr">
        <is>
          <t>middle temporal sulcus</t>
        </is>
      </c>
      <c r="D1214" t="inlineStr">
        <is>
          <t>&lt;http://purl.obolibrary.org/obo/HBA_10150&gt;</t>
        </is>
      </c>
    </row>
    <row r="1215">
      <c r="A1215">
        <f>HYPERLINK("https://www.ebi.ac.uk/ols/ontologies/uberon/terms?iri=http://purl.obolibrary.org/obo/UBERON_0006787","middle white layer of superior colliculus")</f>
        <v/>
      </c>
      <c r="B1215" t="inlineStr">
        <is>
          <t>&lt;http://purl.obolibrary.org/obo/UBERON_0006787&gt;</t>
        </is>
      </c>
      <c r="C1215" t="inlineStr">
        <is>
          <t>intermediate white layer of superior colliculus</t>
        </is>
      </c>
      <c r="D1215" t="inlineStr">
        <is>
          <t>&lt;http://purl.obolibrary.org/obo/DHBA_12300&gt;</t>
        </is>
      </c>
    </row>
    <row r="1216">
      <c r="A1216">
        <f>HYPERLINK("https://www.ebi.ac.uk/ols/ontologies/uberon/terms?iri=http://purl.obolibrary.org/obo/UBERON_0006787","middle white layer of superior colliculus")</f>
        <v/>
      </c>
      <c r="B1216" t="inlineStr">
        <is>
          <t>&lt;http://purl.obolibrary.org/obo/UBERON_0006787&gt;</t>
        </is>
      </c>
      <c r="C1216" t="inlineStr">
        <is>
          <t>middle white layer of the superior colliculus, left</t>
        </is>
      </c>
      <c r="D1216" t="inlineStr">
        <is>
          <t>&lt;http://purl.obolibrary.org/obo/HBA_9120&gt;</t>
        </is>
      </c>
    </row>
    <row r="1217">
      <c r="A1217">
        <f>HYPERLINK("https://www.ebi.ac.uk/ols/ontologies/uberon/terms?iri=http://purl.obolibrary.org/obo/UBERON_0002705","midline nuclear group")</f>
        <v/>
      </c>
      <c r="B1217" t="inlineStr">
        <is>
          <t>&lt;http://purl.obolibrary.org/obo/UBERON_0002705&gt;</t>
        </is>
      </c>
      <c r="C1217" t="inlineStr">
        <is>
          <t>Midline group of the dorsal thalamus</t>
        </is>
      </c>
      <c r="D1217" t="inlineStr">
        <is>
          <t>&lt;http://purl.obolibrary.org/obo/MBA_571&gt;</t>
        </is>
      </c>
    </row>
    <row r="1218">
      <c r="A1218">
        <f>HYPERLINK("https://www.ebi.ac.uk/ols/ontologies/uberon/terms?iri=http://purl.obolibrary.org/obo/UBERON_0002974","molecular layer of cerebellar cortex")</f>
        <v/>
      </c>
      <c r="B1218" t="inlineStr">
        <is>
          <t>&lt;http://purl.obolibrary.org/obo/UBERON_0002974&gt;</t>
        </is>
      </c>
      <c r="C1218" t="inlineStr">
        <is>
          <t>Cerebellar cortex, molecular layer</t>
        </is>
      </c>
      <c r="D1218" t="inlineStr">
        <is>
          <t>&lt;http://purl.obolibrary.org/obo/MBA_1144&gt;</t>
        </is>
      </c>
    </row>
    <row r="1219">
      <c r="A1219">
        <f>HYPERLINK("https://www.ebi.ac.uk/ols/ontologies/uberon/terms?iri=http://purl.obolibrary.org/obo/UBERON_0002633","motor nucleus of trigeminal nerve")</f>
        <v/>
      </c>
      <c r="B1219" t="inlineStr">
        <is>
          <t>&lt;http://purl.obolibrary.org/obo/UBERON_0002633&gt;</t>
        </is>
      </c>
      <c r="C1219" t="inlineStr">
        <is>
          <t>motor nucleus of trigeminal nerve</t>
        </is>
      </c>
      <c r="D1219" t="inlineStr">
        <is>
          <t>&lt;http://purl.obolibrary.org/obo/DHBA_12429&gt;</t>
        </is>
      </c>
    </row>
    <row r="1220">
      <c r="A1220">
        <f>HYPERLINK("https://www.ebi.ac.uk/ols/ontologies/uberon/terms?iri=http://purl.obolibrary.org/obo/UBERON_0002633","motor nucleus of trigeminal nerve")</f>
        <v/>
      </c>
      <c r="B1220" t="inlineStr">
        <is>
          <t>&lt;http://purl.obolibrary.org/obo/UBERON_0002633&gt;</t>
        </is>
      </c>
      <c r="C1220" t="inlineStr">
        <is>
          <t>motor nucleus of trigeminal nerve, left</t>
        </is>
      </c>
      <c r="D1220" t="inlineStr">
        <is>
          <t>&lt;http://purl.obolibrary.org/obo/HBA_9206&gt;</t>
        </is>
      </c>
    </row>
    <row r="1221">
      <c r="A1221">
        <f>HYPERLINK("https://www.ebi.ac.uk/ols/ontologies/uberon/terms?iri=http://purl.obolibrary.org/obo/UBERON_0002633","motor nucleus of trigeminal nerve")</f>
        <v/>
      </c>
      <c r="B1221" t="inlineStr">
        <is>
          <t>&lt;http://purl.obolibrary.org/obo/UBERON_0002633&gt;</t>
        </is>
      </c>
      <c r="C1221" t="inlineStr">
        <is>
          <t>Motor nucleus of trigeminal</t>
        </is>
      </c>
      <c r="D1221" t="inlineStr">
        <is>
          <t>&lt;http://purl.obolibrary.org/obo/MBA_621&gt;</t>
        </is>
      </c>
    </row>
    <row r="1222">
      <c r="A1222">
        <f>HYPERLINK("https://www.ebi.ac.uk/ols/ontologies/uberon/terms?iri=http://purl.obolibrary.org/obo/UBERON_0010287","motor root of facial nerve")</f>
        <v/>
      </c>
      <c r="B1222" t="inlineStr">
        <is>
          <t>&lt;http://purl.obolibrary.org/obo/UBERON_0010287&gt;</t>
        </is>
      </c>
      <c r="C1222" t="inlineStr">
        <is>
          <t>motor root of facial nerve</t>
        </is>
      </c>
      <c r="D1222" t="inlineStr">
        <is>
          <t>&lt;http://purl.obolibrary.org/obo/DHBA_12863&gt;</t>
        </is>
      </c>
    </row>
    <row r="1223">
      <c r="A1223">
        <f>HYPERLINK("https://www.ebi.ac.uk/ols/ontologies/uberon/terms?iri=http://purl.obolibrary.org/obo/UBERON_0002796","motor root of trigeminal nerve")</f>
        <v/>
      </c>
      <c r="B1223" t="inlineStr">
        <is>
          <t>&lt;http://purl.obolibrary.org/obo/UBERON_0002796&gt;</t>
        </is>
      </c>
      <c r="C1223" t="inlineStr">
        <is>
          <t>motor root of trigeminal nerve</t>
        </is>
      </c>
      <c r="D1223" t="inlineStr">
        <is>
          <t>&lt;http://purl.obolibrary.org/obo/DHBA_12866&gt;</t>
        </is>
      </c>
    </row>
    <row r="1224">
      <c r="A1224">
        <f>HYPERLINK("https://www.ebi.ac.uk/ols/ontologies/uberon/terms?iri=http://purl.obolibrary.org/obo/UBERON_0002796","motor root of trigeminal nerve")</f>
        <v/>
      </c>
      <c r="B1224" t="inlineStr">
        <is>
          <t>&lt;http://purl.obolibrary.org/obo/UBERON_0002796&gt;</t>
        </is>
      </c>
      <c r="C1224" t="inlineStr">
        <is>
          <t>motor root of the trigeminal nerve</t>
        </is>
      </c>
      <c r="D1224" t="inlineStr">
        <is>
          <t>&lt;http://purl.obolibrary.org/obo/MBA_93&gt;</t>
        </is>
      </c>
    </row>
    <row r="1225">
      <c r="A1225">
        <f>HYPERLINK("https://www.ebi.ac.uk/ols/ontologies/uberon/terms?iri=http://purl.obolibrary.org/obo/UBERON_0005290","myelencephalon")</f>
        <v/>
      </c>
      <c r="B1225" t="inlineStr">
        <is>
          <t>&lt;http://purl.obolibrary.org/obo/UBERON_0005290&gt;</t>
        </is>
      </c>
      <c r="C1225" t="inlineStr">
        <is>
          <t>myelencephalon (medulla oblongata)</t>
        </is>
      </c>
      <c r="D1225" t="inlineStr">
        <is>
          <t>&lt;http://purl.obolibrary.org/obo/DHBA_10662&gt;</t>
        </is>
      </c>
    </row>
    <row r="1226">
      <c r="A1226">
        <f>HYPERLINK("https://www.ebi.ac.uk/ols/ontologies/uberon/terms?iri=http://purl.obolibrary.org/obo/UBERON_0005290","myelencephalon")</f>
        <v/>
      </c>
      <c r="B1226" t="inlineStr">
        <is>
          <t>&lt;http://purl.obolibrary.org/obo/UBERON_0005290&gt;</t>
        </is>
      </c>
      <c r="C1226" t="inlineStr">
        <is>
          <t>myelencephalon</t>
        </is>
      </c>
      <c r="D1226" t="inlineStr">
        <is>
          <t>&lt;http://purl.obolibrary.org/obo/HBA_9512&gt;</t>
        </is>
      </c>
    </row>
    <row r="1227">
      <c r="A1227">
        <f>HYPERLINK("https://www.ebi.ac.uk/ols/ontologies/uberon/terms?iri=http://purl.obolibrary.org/obo/UBERON_0001950","neocortex")</f>
        <v/>
      </c>
      <c r="B1227" t="inlineStr">
        <is>
          <t>&lt;http://purl.obolibrary.org/obo/UBERON_0001950&gt;</t>
        </is>
      </c>
      <c r="C1227" t="inlineStr">
        <is>
          <t>neocortex (isocortex)</t>
        </is>
      </c>
      <c r="D1227" t="inlineStr">
        <is>
          <t>&lt;http://purl.obolibrary.org/obo/DHBA_10160&gt;</t>
        </is>
      </c>
    </row>
    <row r="1228">
      <c r="A1228">
        <f>HYPERLINK("https://www.ebi.ac.uk/ols/ontologies/uberon/terms?iri=http://purl.obolibrary.org/obo/UBERON_0001950","neocortex")</f>
        <v/>
      </c>
      <c r="B1228" t="inlineStr">
        <is>
          <t>&lt;http://purl.obolibrary.org/obo/UBERON_0001950&gt;</t>
        </is>
      </c>
      <c r="C1228" t="inlineStr">
        <is>
          <t>Isocortex</t>
        </is>
      </c>
      <c r="D1228" t="inlineStr">
        <is>
          <t>&lt;http://purl.obolibrary.org/obo/MBA_315&gt;</t>
        </is>
      </c>
    </row>
    <row r="1229">
      <c r="A1229">
        <f>HYPERLINK("https://www.ebi.ac.uk/ols/ontologies/uberon/terms?iri=http://purl.obolibrary.org/obo/UBERON_0001950","neocortex")</f>
        <v/>
      </c>
      <c r="B1229" t="inlineStr">
        <is>
          <t>&lt;http://purl.obolibrary.org/obo/UBERON_0001950&gt;</t>
        </is>
      </c>
      <c r="C1229" t="inlineStr">
        <is>
          <t>neocortex</t>
        </is>
      </c>
      <c r="D1229" t="inlineStr">
        <is>
          <t>&lt;http://purl.obolibrary.org/obo/PBA_294021746&gt;</t>
        </is>
      </c>
    </row>
    <row r="1230">
      <c r="A1230">
        <f>HYPERLINK("https://www.ebi.ac.uk/ols/ontologies/uberon/terms?iri=http://purl.obolibrary.org/obo/UBERON_0001793","nerve fiber layer of retina")</f>
        <v/>
      </c>
      <c r="B1230" t="inlineStr">
        <is>
          <t>&lt;http://purl.obolibrary.org/obo/UBERON_0001793&gt;</t>
        </is>
      </c>
      <c r="C1230" t="inlineStr">
        <is>
          <t>optic fiber layer</t>
        </is>
      </c>
      <c r="D1230" t="inlineStr">
        <is>
          <t>&lt;http://purl.obolibrary.org/obo/DMBA_15652&gt;</t>
        </is>
      </c>
    </row>
    <row r="1231">
      <c r="A1231">
        <f>HYPERLINK("https://www.ebi.ac.uk/ols/ontologies/uberon/terms?iri=http://purl.obolibrary.org/obo/UBERON_0003075","neural plate")</f>
        <v/>
      </c>
      <c r="B1231" t="inlineStr">
        <is>
          <t>&lt;http://purl.obolibrary.org/obo/UBERON_0003075&gt;</t>
        </is>
      </c>
      <c r="C1231" t="inlineStr">
        <is>
          <t>neural plate</t>
        </is>
      </c>
      <c r="D1231" t="inlineStr">
        <is>
          <t>&lt;http://purl.obolibrary.org/obo/DHBA_10153&gt;</t>
        </is>
      </c>
    </row>
    <row r="1232">
      <c r="A1232">
        <f>HYPERLINK("https://www.ebi.ac.uk/ols/ontologies/uberon/terms?iri=http://purl.obolibrary.org/obo/UBERON_0003075","neural plate")</f>
        <v/>
      </c>
      <c r="B1232" t="inlineStr">
        <is>
          <t>&lt;http://purl.obolibrary.org/obo/UBERON_0003075&gt;</t>
        </is>
      </c>
      <c r="C1232" t="inlineStr">
        <is>
          <t>neural plate</t>
        </is>
      </c>
      <c r="D1232" t="inlineStr">
        <is>
          <t>&lt;http://purl.obolibrary.org/obo/DMBA_15565&gt;</t>
        </is>
      </c>
    </row>
    <row r="1233">
      <c r="A1233">
        <f>HYPERLINK("https://www.ebi.ac.uk/ols/ontologies/uberon/terms?iri=http://purl.obolibrary.org/obo/UBERON_0001049","neural tube")</f>
        <v/>
      </c>
      <c r="B1233" t="inlineStr">
        <is>
          <t>&lt;http://purl.obolibrary.org/obo/UBERON_0001049&gt;</t>
        </is>
      </c>
      <c r="C1233" t="inlineStr">
        <is>
          <t>neural tube</t>
        </is>
      </c>
      <c r="D1233" t="inlineStr">
        <is>
          <t>&lt;http://purl.obolibrary.org/obo/DHBA_10154&gt;</t>
        </is>
      </c>
    </row>
    <row r="1234">
      <c r="A1234">
        <f>HYPERLINK("https://www.ebi.ac.uk/ols/ontologies/uberon/terms?iri=http://purl.obolibrary.org/obo/UBERON_0002198","neurohypophysis")</f>
        <v/>
      </c>
      <c r="B1234" t="inlineStr">
        <is>
          <t>&lt;http://purl.obolibrary.org/obo/UBERON_0002198&gt;</t>
        </is>
      </c>
      <c r="C1234" t="inlineStr">
        <is>
          <t>neurohypophysis</t>
        </is>
      </c>
      <c r="D1234" t="inlineStr">
        <is>
          <t>&lt;http://purl.obolibrary.org/obo/DMBA_15691&gt;</t>
        </is>
      </c>
    </row>
    <row r="1235">
      <c r="A1235">
        <f>HYPERLINK("https://www.ebi.ac.uk/ols/ontologies/uberon/terms?iri=http://purl.obolibrary.org/obo/UBERON_0014169","nigrostriatal tract")</f>
        <v/>
      </c>
      <c r="B1235" t="inlineStr">
        <is>
          <t>&lt;http://purl.obolibrary.org/obo/UBERON_0014169&gt;</t>
        </is>
      </c>
      <c r="C1235" t="inlineStr">
        <is>
          <t>nigrostriatal tract</t>
        </is>
      </c>
      <c r="D1235" t="inlineStr">
        <is>
          <t>&lt;http://purl.obolibrary.org/obo/MBA_102&gt;</t>
        </is>
      </c>
    </row>
    <row r="1236">
      <c r="A1236">
        <f>HYPERLINK("https://www.ebi.ac.uk/ols/ontologies/uberon/terms?iri=http://purl.obolibrary.org/obo/UBERON_0001882","nucleus accumbens")</f>
        <v/>
      </c>
      <c r="B1236" t="inlineStr">
        <is>
          <t>&lt;http://purl.obolibrary.org/obo/UBERON_0001882&gt;</t>
        </is>
      </c>
      <c r="C1236" t="inlineStr">
        <is>
          <t>nucleus accumbens</t>
        </is>
      </c>
      <c r="D1236" t="inlineStr">
        <is>
          <t>&lt;http://purl.obolibrary.org/obo/DHBA_10339&gt;</t>
        </is>
      </c>
    </row>
    <row r="1237">
      <c r="A1237">
        <f>HYPERLINK("https://www.ebi.ac.uk/ols/ontologies/uberon/terms?iri=http://purl.obolibrary.org/obo/UBERON_0001882","nucleus accumbens")</f>
        <v/>
      </c>
      <c r="B1237" t="inlineStr">
        <is>
          <t>&lt;http://purl.obolibrary.org/obo/UBERON_0001882&gt;</t>
        </is>
      </c>
      <c r="C1237" t="inlineStr">
        <is>
          <t>nucleus accumbens</t>
        </is>
      </c>
      <c r="D1237" t="inlineStr">
        <is>
          <t>&lt;http://purl.obolibrary.org/obo/HBA_4290&gt;</t>
        </is>
      </c>
    </row>
    <row r="1238">
      <c r="A1238">
        <f>HYPERLINK("https://www.ebi.ac.uk/ols/ontologies/uberon/terms?iri=http://purl.obolibrary.org/obo/UBERON_0001882","nucleus accumbens")</f>
        <v/>
      </c>
      <c r="B1238" t="inlineStr">
        <is>
          <t>&lt;http://purl.obolibrary.org/obo/UBERON_0001882&gt;</t>
        </is>
      </c>
      <c r="C1238" t="inlineStr">
        <is>
          <t>Nucleus accumbens</t>
        </is>
      </c>
      <c r="D1238" t="inlineStr">
        <is>
          <t>&lt;http://purl.obolibrary.org/obo/MBA_56&gt;</t>
        </is>
      </c>
    </row>
    <row r="1239">
      <c r="A1239">
        <f>HYPERLINK("https://www.ebi.ac.uk/ols/ontologies/uberon/terms?iri=http://purl.obolibrary.org/obo/UBERON_0001882","nucleus accumbens")</f>
        <v/>
      </c>
      <c r="B1239" t="inlineStr">
        <is>
          <t>&lt;http://purl.obolibrary.org/obo/UBERON_0001882&gt;</t>
        </is>
      </c>
      <c r="C1239" t="inlineStr">
        <is>
          <t>nucleus accumbens</t>
        </is>
      </c>
      <c r="D1239" t="inlineStr">
        <is>
          <t>&lt;http://purl.obolibrary.org/obo/PBA_10092&gt;</t>
        </is>
      </c>
    </row>
    <row r="1240">
      <c r="A1240">
        <f>HYPERLINK("https://www.ebi.ac.uk/ols/ontologies/uberon/terms?iri=http://purl.obolibrary.org/obo/UBERON_0001719","nucleus ambiguus")</f>
        <v/>
      </c>
      <c r="B1240" t="inlineStr">
        <is>
          <t>&lt;http://purl.obolibrary.org/obo/UBERON_0001719&gt;</t>
        </is>
      </c>
      <c r="C1240" t="inlineStr">
        <is>
          <t>ambiguus nucleus</t>
        </is>
      </c>
      <c r="D1240" t="inlineStr">
        <is>
          <t>&lt;http://purl.obolibrary.org/obo/DHBA_12540&gt;</t>
        </is>
      </c>
    </row>
    <row r="1241">
      <c r="A1241">
        <f>HYPERLINK("https://www.ebi.ac.uk/ols/ontologies/uberon/terms?iri=http://purl.obolibrary.org/obo/UBERON_0001719","nucleus ambiguus")</f>
        <v/>
      </c>
      <c r="B1241" t="inlineStr">
        <is>
          <t>&lt;http://purl.obolibrary.org/obo/UBERON_0001719&gt;</t>
        </is>
      </c>
      <c r="C1241" t="inlineStr">
        <is>
          <t>ambiguus nucleus</t>
        </is>
      </c>
      <c r="D1241" t="inlineStr">
        <is>
          <t>&lt;http://purl.obolibrary.org/obo/HBA_9516&gt;</t>
        </is>
      </c>
    </row>
    <row r="1242">
      <c r="A1242">
        <f>HYPERLINK("https://www.ebi.ac.uk/ols/ontologies/uberon/terms?iri=http://purl.obolibrary.org/obo/UBERON_0001719","nucleus ambiguus")</f>
        <v/>
      </c>
      <c r="B1242" t="inlineStr">
        <is>
          <t>&lt;http://purl.obolibrary.org/obo/UBERON_0001719&gt;</t>
        </is>
      </c>
      <c r="C1242" t="inlineStr">
        <is>
          <t>Nucleus ambiguus</t>
        </is>
      </c>
      <c r="D1242" t="inlineStr">
        <is>
          <t>&lt;http://purl.obolibrary.org/obo/MBA_135&gt;</t>
        </is>
      </c>
    </row>
    <row r="1243">
      <c r="A1243">
        <f>HYPERLINK("https://www.ebi.ac.uk/ols/ontologies/uberon/terms?iri=http://purl.obolibrary.org/obo/UBERON_0035973","nucleus incertus")</f>
        <v/>
      </c>
      <c r="B1243" t="inlineStr">
        <is>
          <t>&lt;http://purl.obolibrary.org/obo/UBERON_0035973&gt;</t>
        </is>
      </c>
      <c r="C1243" t="inlineStr">
        <is>
          <t>nucleus incertus</t>
        </is>
      </c>
      <c r="D1243" t="inlineStr">
        <is>
          <t>&lt;http://purl.obolibrary.org/obo/DHBA_146034972&gt;</t>
        </is>
      </c>
    </row>
    <row r="1244">
      <c r="A1244">
        <f>HYPERLINK("https://www.ebi.ac.uk/ols/ontologies/uberon/terms?iri=http://purl.obolibrary.org/obo/UBERON_0035973","nucleus incertus")</f>
        <v/>
      </c>
      <c r="B1244" t="inlineStr">
        <is>
          <t>&lt;http://purl.obolibrary.org/obo/UBERON_0035973&gt;</t>
        </is>
      </c>
      <c r="C1244" t="inlineStr">
        <is>
          <t>nucleus incertus</t>
        </is>
      </c>
      <c r="D1244" t="inlineStr">
        <is>
          <t>&lt;http://purl.obolibrary.org/obo/DMBA_17084&gt;</t>
        </is>
      </c>
    </row>
    <row r="1245">
      <c r="A1245">
        <f>HYPERLINK("https://www.ebi.ac.uk/ols/ontologies/uberon/terms?iri=http://purl.obolibrary.org/obo/UBERON_0035973","nucleus incertus")</f>
        <v/>
      </c>
      <c r="B1245" t="inlineStr">
        <is>
          <t>&lt;http://purl.obolibrary.org/obo/UBERON_0035973&gt;</t>
        </is>
      </c>
      <c r="C1245" t="inlineStr">
        <is>
          <t>Nucleus incertus</t>
        </is>
      </c>
      <c r="D1245" t="inlineStr">
        <is>
          <t>&lt;http://purl.obolibrary.org/obo/MBA_604&gt;</t>
        </is>
      </c>
    </row>
    <row r="1246">
      <c r="A1246">
        <f>HYPERLINK("https://www.ebi.ac.uk/ols/ontologies/uberon/terms?iri=http://purl.obolibrary.org/obo/UBERON_0002876","nucleus intercalatus")</f>
        <v/>
      </c>
      <c r="B1246" t="inlineStr">
        <is>
          <t>&lt;http://purl.obolibrary.org/obo/UBERON_0002876&gt;</t>
        </is>
      </c>
      <c r="C1246" t="inlineStr">
        <is>
          <t>intercalated nucleus of medulla</t>
        </is>
      </c>
      <c r="D1246" t="inlineStr">
        <is>
          <t>&lt;http://purl.obolibrary.org/obo/DHBA_12612&gt;</t>
        </is>
      </c>
    </row>
    <row r="1247">
      <c r="A1247">
        <f>HYPERLINK("https://www.ebi.ac.uk/ols/ontologies/uberon/terms?iri=http://purl.obolibrary.org/obo/UBERON_0002876","nucleus intercalatus")</f>
        <v/>
      </c>
      <c r="B1247" t="inlineStr">
        <is>
          <t>&lt;http://purl.obolibrary.org/obo/UBERON_0002876&gt;</t>
        </is>
      </c>
      <c r="C1247" t="inlineStr">
        <is>
          <t>intercalated nucleus</t>
        </is>
      </c>
      <c r="D1247" t="inlineStr">
        <is>
          <t>&lt;http://purl.obolibrary.org/obo/HBA_9572&gt;</t>
        </is>
      </c>
    </row>
    <row r="1248">
      <c r="A1248">
        <f>HYPERLINK("https://www.ebi.ac.uk/ols/ontologies/uberon/terms?iri=http://purl.obolibrary.org/obo/UBERON_0002876","nucleus intercalatus")</f>
        <v/>
      </c>
      <c r="B1248" t="inlineStr">
        <is>
          <t>&lt;http://purl.obolibrary.org/obo/UBERON_0002876&gt;</t>
        </is>
      </c>
      <c r="C1248" t="inlineStr">
        <is>
          <t>Nucleus intercalatus</t>
        </is>
      </c>
      <c r="D1248" t="inlineStr">
        <is>
          <t>&lt;http://purl.obolibrary.org/obo/MBA_161&gt;</t>
        </is>
      </c>
    </row>
    <row r="1249">
      <c r="A1249">
        <f>HYPERLINK("https://www.ebi.ac.uk/ols/ontologies/uberon/terms?iri=http://purl.obolibrary.org/obo/UBERON_0002933","nucleus of anterior commissure")</f>
        <v/>
      </c>
      <c r="B1249" t="inlineStr">
        <is>
          <t>&lt;http://purl.obolibrary.org/obo/UBERON_0002933&gt;</t>
        </is>
      </c>
      <c r="C1249" t="inlineStr">
        <is>
          <t>bed nucleus of the anterior commissure</t>
        </is>
      </c>
      <c r="D1249" t="inlineStr">
        <is>
          <t>&lt;http://purl.obolibrary.org/obo/DMBA_15794&gt;</t>
        </is>
      </c>
    </row>
    <row r="1250">
      <c r="A1250">
        <f>HYPERLINK("https://www.ebi.ac.uk/ols/ontologies/uberon/terms?iri=http://purl.obolibrary.org/obo/UBERON_0002933","nucleus of anterior commissure")</f>
        <v/>
      </c>
      <c r="B1250" t="inlineStr">
        <is>
          <t>&lt;http://purl.obolibrary.org/obo/UBERON_0002933&gt;</t>
        </is>
      </c>
      <c r="C1250" t="inlineStr">
        <is>
          <t>nucleus of the anterior commissure, left</t>
        </is>
      </c>
      <c r="D1250" t="inlineStr">
        <is>
          <t>&lt;http://purl.obolibrary.org/obo/HBA_4312&gt;</t>
        </is>
      </c>
    </row>
    <row r="1251">
      <c r="A1251">
        <f>HYPERLINK("https://www.ebi.ac.uk/ols/ontologies/uberon/terms?iri=http://purl.obolibrary.org/obo/UBERON_0002933","nucleus of anterior commissure")</f>
        <v/>
      </c>
      <c r="B1251" t="inlineStr">
        <is>
          <t>&lt;http://purl.obolibrary.org/obo/UBERON_0002933&gt;</t>
        </is>
      </c>
      <c r="C1251" t="inlineStr">
        <is>
          <t>Bed nucleus of the anterior commissure</t>
        </is>
      </c>
      <c r="D1251" t="inlineStr">
        <is>
          <t>&lt;http://purl.obolibrary.org/obo/MBA_287&gt;</t>
        </is>
      </c>
    </row>
    <row r="1252">
      <c r="A1252">
        <f>HYPERLINK("https://www.ebi.ac.uk/ols/ontologies/uberon/terms?iri=http://purl.obolibrary.org/obo/UBERON_0001879","nucleus of diagonal band")</f>
        <v/>
      </c>
      <c r="B1252" t="inlineStr">
        <is>
          <t>&lt;http://purl.obolibrary.org/obo/UBERON_0001879&gt;</t>
        </is>
      </c>
      <c r="C1252" t="inlineStr">
        <is>
          <t>nucleus of diagonal band</t>
        </is>
      </c>
      <c r="D1252" t="inlineStr">
        <is>
          <t>&lt;http://purl.obolibrary.org/obo/DHBA_10354&gt;</t>
        </is>
      </c>
    </row>
    <row r="1253">
      <c r="A1253">
        <f>HYPERLINK("https://www.ebi.ac.uk/ols/ontologies/uberon/terms?iri=http://purl.obolibrary.org/obo/UBERON_0001879","nucleus of diagonal band")</f>
        <v/>
      </c>
      <c r="B1253" t="inlineStr">
        <is>
          <t>&lt;http://purl.obolibrary.org/obo/UBERON_0001879&gt;</t>
        </is>
      </c>
      <c r="C1253" t="inlineStr">
        <is>
          <t>nucleus of the diagonal band, left</t>
        </is>
      </c>
      <c r="D1253" t="inlineStr">
        <is>
          <t>&lt;http://purl.obolibrary.org/obo/HBA_4309&gt;</t>
        </is>
      </c>
    </row>
    <row r="1254">
      <c r="A1254">
        <f>HYPERLINK("https://www.ebi.ac.uk/ols/ontologies/uberon/terms?iri=http://purl.obolibrary.org/obo/UBERON_0001879","nucleus of diagonal band")</f>
        <v/>
      </c>
      <c r="B1254" t="inlineStr">
        <is>
          <t>&lt;http://purl.obolibrary.org/obo/UBERON_0001879&gt;</t>
        </is>
      </c>
      <c r="C1254" t="inlineStr">
        <is>
          <t>Diagonal band nucleus</t>
        </is>
      </c>
      <c r="D1254" t="inlineStr">
        <is>
          <t>&lt;http://purl.obolibrary.org/obo/MBA_596&gt;</t>
        </is>
      </c>
    </row>
    <row r="1255">
      <c r="A1255">
        <f>HYPERLINK("https://www.ebi.ac.uk/ols/ontologies/uberon/terms?iri=http://purl.obolibrary.org/obo/UBERON_0006840","nucleus of lateral lemniscus")</f>
        <v/>
      </c>
      <c r="B1255" t="inlineStr">
        <is>
          <t>&lt;http://purl.obolibrary.org/obo/UBERON_0006840&gt;</t>
        </is>
      </c>
      <c r="C1255" t="inlineStr">
        <is>
          <t>nuclei of lateral lemniscus</t>
        </is>
      </c>
      <c r="D1255" t="inlineStr">
        <is>
          <t>&lt;http://purl.obolibrary.org/obo/DHBA_12454&gt;</t>
        </is>
      </c>
    </row>
    <row r="1256">
      <c r="A1256">
        <f>HYPERLINK("https://www.ebi.ac.uk/ols/ontologies/uberon/terms?iri=http://purl.obolibrary.org/obo/UBERON_0006840","nucleus of lateral lemniscus")</f>
        <v/>
      </c>
      <c r="B1256" t="inlineStr">
        <is>
          <t>&lt;http://purl.obolibrary.org/obo/UBERON_0006840&gt;</t>
        </is>
      </c>
      <c r="C1256" t="inlineStr">
        <is>
          <t>Nucleus of the lateral lemniscus</t>
        </is>
      </c>
      <c r="D1256" t="inlineStr">
        <is>
          <t>&lt;http://purl.obolibrary.org/obo/MBA_612&gt;</t>
        </is>
      </c>
    </row>
    <row r="1257">
      <c r="A1257">
        <f>HYPERLINK("https://www.ebi.ac.uk/ols/ontologies/uberon/terms?iri=http://purl.obolibrary.org/obo/UBERON_0002893","nucleus of lateral olfactory tract")</f>
        <v/>
      </c>
      <c r="B1257" t="inlineStr">
        <is>
          <t>&lt;http://purl.obolibrary.org/obo/UBERON_0002893&gt;</t>
        </is>
      </c>
      <c r="C1257" t="inlineStr">
        <is>
          <t>nucleus of lateral olfactory tract</t>
        </is>
      </c>
      <c r="D1257" t="inlineStr">
        <is>
          <t>&lt;http://purl.obolibrary.org/obo/DHBA_10309&gt;</t>
        </is>
      </c>
    </row>
    <row r="1258">
      <c r="A1258">
        <f>HYPERLINK("https://www.ebi.ac.uk/ols/ontologies/uberon/terms?iri=http://purl.obolibrary.org/obo/UBERON_0002893","nucleus of lateral olfactory tract")</f>
        <v/>
      </c>
      <c r="B1258" t="inlineStr">
        <is>
          <t>&lt;http://purl.obolibrary.org/obo/UBERON_0002893&gt;</t>
        </is>
      </c>
      <c r="C1258" t="inlineStr">
        <is>
          <t>nucleus of the lateral olfactory tract</t>
        </is>
      </c>
      <c r="D1258" t="inlineStr">
        <is>
          <t>&lt;http://purl.obolibrary.org/obo/DMBA_15951&gt;</t>
        </is>
      </c>
    </row>
    <row r="1259">
      <c r="A1259">
        <f>HYPERLINK("https://www.ebi.ac.uk/ols/ontologies/uberon/terms?iri=http://purl.obolibrary.org/obo/UBERON_0002893","nucleus of lateral olfactory tract")</f>
        <v/>
      </c>
      <c r="B1259" t="inlineStr">
        <is>
          <t>&lt;http://purl.obolibrary.org/obo/UBERON_0002893&gt;</t>
        </is>
      </c>
      <c r="C1259" t="inlineStr">
        <is>
          <t>nucleus of the lateral olfactory tract</t>
        </is>
      </c>
      <c r="D1259" t="inlineStr">
        <is>
          <t>&lt;http://purl.obolibrary.org/obo/HBA_4385&gt;</t>
        </is>
      </c>
    </row>
    <row r="1260">
      <c r="A1260">
        <f>HYPERLINK("https://www.ebi.ac.uk/ols/ontologies/uberon/terms?iri=http://purl.obolibrary.org/obo/UBERON_0002893","nucleus of lateral olfactory tract")</f>
        <v/>
      </c>
      <c r="B1260" t="inlineStr">
        <is>
          <t>&lt;http://purl.obolibrary.org/obo/UBERON_0002893&gt;</t>
        </is>
      </c>
      <c r="C1260" t="inlineStr">
        <is>
          <t>Nucleus of the lateral olfactory tract</t>
        </is>
      </c>
      <c r="D1260" t="inlineStr">
        <is>
          <t>&lt;http://purl.obolibrary.org/obo/MBA_619&gt;</t>
        </is>
      </c>
    </row>
    <row r="1261">
      <c r="A1261">
        <f>HYPERLINK("https://www.ebi.ac.uk/ols/ontologies/uberon/terms?iri=http://purl.obolibrary.org/obo/UBERON_0007415","nucleus of midbrain reticular formation")</f>
        <v/>
      </c>
      <c r="B1261" t="inlineStr">
        <is>
          <t>&lt;http://purl.obolibrary.org/obo/UBERON_0007415&gt;</t>
        </is>
      </c>
      <c r="C1261" t="inlineStr">
        <is>
          <t>Midbrain reticular nucleus</t>
        </is>
      </c>
      <c r="D1261" t="inlineStr">
        <is>
          <t>&lt;http://purl.obolibrary.org/obo/MBA_128&gt;</t>
        </is>
      </c>
    </row>
    <row r="1262">
      <c r="A1262">
        <f>HYPERLINK("https://www.ebi.ac.uk/ols/ontologies/uberon/terms?iri=http://purl.obolibrary.org/obo/UBERON_0002996","nucleus of optic tract")</f>
        <v/>
      </c>
      <c r="B1262" t="inlineStr">
        <is>
          <t>&lt;http://purl.obolibrary.org/obo/UBERON_0002996&gt;</t>
        </is>
      </c>
      <c r="C1262" t="inlineStr">
        <is>
          <t>nucleus of the optic tract</t>
        </is>
      </c>
      <c r="D1262" t="inlineStr">
        <is>
          <t>&lt;http://purl.obolibrary.org/obo/HBA_9080&gt;</t>
        </is>
      </c>
    </row>
    <row r="1263">
      <c r="A1263">
        <f>HYPERLINK("https://www.ebi.ac.uk/ols/ontologies/uberon/terms?iri=http://purl.obolibrary.org/obo/UBERON_0002996","nucleus of optic tract")</f>
        <v/>
      </c>
      <c r="B1263" t="inlineStr">
        <is>
          <t>&lt;http://purl.obolibrary.org/obo/UBERON_0002996&gt;</t>
        </is>
      </c>
      <c r="C1263" t="inlineStr">
        <is>
          <t>Nucleus of the optic tract</t>
        </is>
      </c>
      <c r="D1263" t="inlineStr">
        <is>
          <t>&lt;http://purl.obolibrary.org/obo/MBA_628&gt;</t>
        </is>
      </c>
    </row>
    <row r="1264">
      <c r="A1264">
        <f>HYPERLINK("https://www.ebi.ac.uk/ols/ontologies/uberon/terms?iri=http://purl.obolibrary.org/obo/UBERON_0007413","nucleus of pontine reticular formation")</f>
        <v/>
      </c>
      <c r="B1264" t="inlineStr">
        <is>
          <t>&lt;http://purl.obolibrary.org/obo/UBERON_0007413&gt;</t>
        </is>
      </c>
      <c r="C1264" t="inlineStr">
        <is>
          <t>Pontine reticular nucleus</t>
        </is>
      </c>
      <c r="D1264" t="inlineStr">
        <is>
          <t>&lt;http://purl.obolibrary.org/obo/MBA_146&gt;</t>
        </is>
      </c>
    </row>
    <row r="1265">
      <c r="A1265">
        <f>HYPERLINK("https://www.ebi.ac.uk/ols/ontologies/uberon/terms?iri=http://purl.obolibrary.org/obo/UBERON_0002711","nucleus of posterior commissure")</f>
        <v/>
      </c>
      <c r="B1265" t="inlineStr">
        <is>
          <t>&lt;http://purl.obolibrary.org/obo/UBERON_0002711&gt;</t>
        </is>
      </c>
      <c r="C1265" t="inlineStr">
        <is>
          <t>nucleus of the posterior commissure</t>
        </is>
      </c>
      <c r="D1265" t="inlineStr">
        <is>
          <t>&lt;http://purl.obolibrary.org/obo/HBA_9027&gt;</t>
        </is>
      </c>
    </row>
    <row r="1266">
      <c r="A1266">
        <f>HYPERLINK("https://www.ebi.ac.uk/ols/ontologies/uberon/terms?iri=http://purl.obolibrary.org/obo/UBERON_0002711","nucleus of posterior commissure")</f>
        <v/>
      </c>
      <c r="B1266" t="inlineStr">
        <is>
          <t>&lt;http://purl.obolibrary.org/obo/UBERON_0002711&gt;</t>
        </is>
      </c>
      <c r="C1266" t="inlineStr">
        <is>
          <t>Nucleus of the posterior commissure</t>
        </is>
      </c>
      <c r="D1266" t="inlineStr">
        <is>
          <t>&lt;http://purl.obolibrary.org/obo/MBA_634&gt;</t>
        </is>
      </c>
    </row>
    <row r="1267">
      <c r="A1267">
        <f>HYPERLINK("https://www.ebi.ac.uk/ols/ontologies/uberon/terms?iri=http://purl.obolibrary.org/obo/UBERON_0009050","nucleus of solitary tract")</f>
        <v/>
      </c>
      <c r="B1267" t="inlineStr">
        <is>
          <t>&lt;http://purl.obolibrary.org/obo/UBERON_0009050&gt;</t>
        </is>
      </c>
      <c r="C1267" t="inlineStr">
        <is>
          <t>solitary nucleus</t>
        </is>
      </c>
      <c r="D1267" t="inlineStr">
        <is>
          <t>&lt;http://purl.obolibrary.org/obo/DHBA_12557&gt;</t>
        </is>
      </c>
    </row>
    <row r="1268">
      <c r="A1268">
        <f>HYPERLINK("https://www.ebi.ac.uk/ols/ontologies/uberon/terms?iri=http://purl.obolibrary.org/obo/UBERON_0009050","nucleus of solitary tract")</f>
        <v/>
      </c>
      <c r="B1268" t="inlineStr">
        <is>
          <t>&lt;http://purl.obolibrary.org/obo/UBERON_0009050&gt;</t>
        </is>
      </c>
      <c r="C1268" t="inlineStr">
        <is>
          <t>solitary nucleus</t>
        </is>
      </c>
      <c r="D1268" t="inlineStr">
        <is>
          <t>&lt;http://purl.obolibrary.org/obo/HBA_9653&gt;</t>
        </is>
      </c>
    </row>
    <row r="1269">
      <c r="A1269">
        <f>HYPERLINK("https://www.ebi.ac.uk/ols/ontologies/uberon/terms?iri=http://purl.obolibrary.org/obo/UBERON_0009050","nucleus of solitary tract")</f>
        <v/>
      </c>
      <c r="B1269" t="inlineStr">
        <is>
          <t>&lt;http://purl.obolibrary.org/obo/UBERON_0009050&gt;</t>
        </is>
      </c>
      <c r="C1269" t="inlineStr">
        <is>
          <t>Nucleus of the solitary tract</t>
        </is>
      </c>
      <c r="D1269" t="inlineStr">
        <is>
          <t>&lt;http://purl.obolibrary.org/obo/MBA_651&gt;</t>
        </is>
      </c>
    </row>
    <row r="1270">
      <c r="A1270">
        <f>HYPERLINK("https://www.ebi.ac.uk/ols/ontologies/uberon/terms?iri=http://purl.obolibrary.org/obo/UBERON_0036012","nucleus of the brachium of the inferior colliculus")</f>
        <v/>
      </c>
      <c r="B1270" t="inlineStr">
        <is>
          <t>&lt;http://purl.obolibrary.org/obo/UBERON_0036012&gt;</t>
        </is>
      </c>
      <c r="C1270" t="inlineStr">
        <is>
          <t>nucleus of the brachium of the inferior colliculus</t>
        </is>
      </c>
      <c r="D1270" t="inlineStr">
        <is>
          <t>&lt;http://purl.obolibrary.org/obo/HBA_9483&gt;</t>
        </is>
      </c>
    </row>
    <row r="1271">
      <c r="A1271">
        <f>HYPERLINK("https://www.ebi.ac.uk/ols/ontologies/uberon/terms?iri=http://purl.obolibrary.org/obo/UBERON_0036012","nucleus of the brachium of the inferior colliculus")</f>
        <v/>
      </c>
      <c r="B1271" t="inlineStr">
        <is>
          <t>&lt;http://purl.obolibrary.org/obo/UBERON_0036012&gt;</t>
        </is>
      </c>
      <c r="C1271" t="inlineStr">
        <is>
          <t>Nucleus of the brachium of the inferior colliculus</t>
        </is>
      </c>
      <c r="D1271" t="inlineStr">
        <is>
          <t>&lt;http://purl.obolibrary.org/obo/MBA_580&gt;</t>
        </is>
      </c>
    </row>
    <row r="1272">
      <c r="A1272">
        <f>HYPERLINK("https://www.ebi.ac.uk/ols/ontologies/uberon/terms?iri=http://purl.obolibrary.org/obo/UBERON_0007633","nucleus of trapezoid body")</f>
        <v/>
      </c>
      <c r="B1272" t="inlineStr">
        <is>
          <t>&lt;http://purl.obolibrary.org/obo/UBERON_0007633&gt;</t>
        </is>
      </c>
      <c r="C1272" t="inlineStr">
        <is>
          <t>nucleus of trapezoid body</t>
        </is>
      </c>
      <c r="D1272" t="inlineStr">
        <is>
          <t>&lt;http://purl.obolibrary.org/obo/DHBA_12458&gt;</t>
        </is>
      </c>
    </row>
    <row r="1273">
      <c r="A1273">
        <f>HYPERLINK("https://www.ebi.ac.uk/ols/ontologies/uberon/terms?iri=http://purl.obolibrary.org/obo/UBERON_0007633","nucleus of trapezoid body")</f>
        <v/>
      </c>
      <c r="B1273" t="inlineStr">
        <is>
          <t>&lt;http://purl.obolibrary.org/obo/UBERON_0007633&gt;</t>
        </is>
      </c>
      <c r="C1273" t="inlineStr">
        <is>
          <t>trapezoid nuclei, left</t>
        </is>
      </c>
      <c r="D1273" t="inlineStr">
        <is>
          <t>&lt;http://purl.obolibrary.org/obo/HBA_9185&gt;</t>
        </is>
      </c>
    </row>
    <row r="1274">
      <c r="A1274">
        <f>HYPERLINK("https://www.ebi.ac.uk/ols/ontologies/uberon/terms?iri=http://purl.obolibrary.org/obo/UBERON_0007633","nucleus of trapezoid body")</f>
        <v/>
      </c>
      <c r="B1274" t="inlineStr">
        <is>
          <t>&lt;http://purl.obolibrary.org/obo/UBERON_0007633&gt;</t>
        </is>
      </c>
      <c r="C1274" t="inlineStr">
        <is>
          <t>Nucleus of the trapezoid body</t>
        </is>
      </c>
      <c r="D1274" t="inlineStr">
        <is>
          <t>&lt;http://purl.obolibrary.org/obo/MBA_642&gt;</t>
        </is>
      </c>
    </row>
    <row r="1275">
      <c r="A1275">
        <f>HYPERLINK("https://www.ebi.ac.uk/ols/ontologies/uberon/terms?iri=http://purl.obolibrary.org/obo/UBERON_0002160","nucleus prepositus")</f>
        <v/>
      </c>
      <c r="B1275" t="inlineStr">
        <is>
          <t>&lt;http://purl.obolibrary.org/obo/UBERON_0002160&gt;</t>
        </is>
      </c>
      <c r="C1275" t="inlineStr">
        <is>
          <t>prepositus hypoglossal nucleus</t>
        </is>
      </c>
      <c r="D1275" t="inlineStr">
        <is>
          <t>&lt;http://purl.obolibrary.org/obo/DHBA_12615&gt;</t>
        </is>
      </c>
    </row>
    <row r="1276">
      <c r="A1276">
        <f>HYPERLINK("https://www.ebi.ac.uk/ols/ontologies/uberon/terms?iri=http://purl.obolibrary.org/obo/UBERON_0002160","nucleus prepositus")</f>
        <v/>
      </c>
      <c r="B1276" t="inlineStr">
        <is>
          <t>&lt;http://purl.obolibrary.org/obo/UBERON_0002160&gt;</t>
        </is>
      </c>
      <c r="C1276" t="inlineStr">
        <is>
          <t>prepositus nucleus</t>
        </is>
      </c>
      <c r="D1276" t="inlineStr">
        <is>
          <t>&lt;http://purl.obolibrary.org/obo/HBA_9639&gt;</t>
        </is>
      </c>
    </row>
    <row r="1277">
      <c r="A1277">
        <f>HYPERLINK("https://www.ebi.ac.uk/ols/ontologies/uberon/terms?iri=http://purl.obolibrary.org/obo/UBERON_0002160","nucleus prepositus")</f>
        <v/>
      </c>
      <c r="B1277" t="inlineStr">
        <is>
          <t>&lt;http://purl.obolibrary.org/obo/UBERON_0002160&gt;</t>
        </is>
      </c>
      <c r="C1277" t="inlineStr">
        <is>
          <t>Nucleus prepositus</t>
        </is>
      </c>
      <c r="D1277" t="inlineStr">
        <is>
          <t>&lt;http://purl.obolibrary.org/obo/MBA_169&gt;</t>
        </is>
      </c>
    </row>
    <row r="1278">
      <c r="A1278">
        <f>HYPERLINK("https://www.ebi.ac.uk/ols/ontologies/uberon/terms?iri=http://purl.obolibrary.org/obo/UBERON_0002156","nucleus raphe magnus")</f>
        <v/>
      </c>
      <c r="B1278" t="inlineStr">
        <is>
          <t>&lt;http://purl.obolibrary.org/obo/UBERON_0002156&gt;</t>
        </is>
      </c>
      <c r="C1278" t="inlineStr">
        <is>
          <t>raphe magnus nucleus</t>
        </is>
      </c>
      <c r="D1278" t="inlineStr">
        <is>
          <t>&lt;http://purl.obolibrary.org/obo/DHBA_12642&gt;</t>
        </is>
      </c>
    </row>
    <row r="1279">
      <c r="A1279">
        <f>HYPERLINK("https://www.ebi.ac.uk/ols/ontologies/uberon/terms?iri=http://purl.obolibrary.org/obo/UBERON_0002156","nucleus raphe magnus")</f>
        <v/>
      </c>
      <c r="B1279" t="inlineStr">
        <is>
          <t>&lt;http://purl.obolibrary.org/obo/UBERON_0002156&gt;</t>
        </is>
      </c>
      <c r="C1279" t="inlineStr">
        <is>
          <t>nucleus raphe magnus</t>
        </is>
      </c>
      <c r="D1279" t="inlineStr">
        <is>
          <t>&lt;http://purl.obolibrary.org/obo/HBA_9643&gt;</t>
        </is>
      </c>
    </row>
    <row r="1280">
      <c r="A1280">
        <f>HYPERLINK("https://www.ebi.ac.uk/ols/ontologies/uberon/terms?iri=http://purl.obolibrary.org/obo/UBERON_0002156","nucleus raphe magnus")</f>
        <v/>
      </c>
      <c r="B1280" t="inlineStr">
        <is>
          <t>&lt;http://purl.obolibrary.org/obo/UBERON_0002156&gt;</t>
        </is>
      </c>
      <c r="C1280" t="inlineStr">
        <is>
          <t>Nucleus raphe magnus</t>
        </is>
      </c>
      <c r="D1280" t="inlineStr">
        <is>
          <t>&lt;http://purl.obolibrary.org/obo/MBA_206&gt;</t>
        </is>
      </c>
    </row>
    <row r="1281">
      <c r="A1281">
        <f>HYPERLINK("https://www.ebi.ac.uk/ols/ontologies/uberon/terms?iri=http://purl.obolibrary.org/obo/UBERON_0002684","nucleus raphe obscurus")</f>
        <v/>
      </c>
      <c r="B1281" t="inlineStr">
        <is>
          <t>&lt;http://purl.obolibrary.org/obo/UBERON_0002684&gt;</t>
        </is>
      </c>
      <c r="C1281" t="inlineStr">
        <is>
          <t>raphe obscurus nucleus</t>
        </is>
      </c>
      <c r="D1281" t="inlineStr">
        <is>
          <t>&lt;http://purl.obolibrary.org/obo/DHBA_12643&gt;</t>
        </is>
      </c>
    </row>
    <row r="1282">
      <c r="A1282">
        <f>HYPERLINK("https://www.ebi.ac.uk/ols/ontologies/uberon/terms?iri=http://purl.obolibrary.org/obo/UBERON_0002684","nucleus raphe obscurus")</f>
        <v/>
      </c>
      <c r="B1282" t="inlineStr">
        <is>
          <t>&lt;http://purl.obolibrary.org/obo/UBERON_0002684&gt;</t>
        </is>
      </c>
      <c r="C1282" t="inlineStr">
        <is>
          <t>nucleus raphe obscurus</t>
        </is>
      </c>
      <c r="D1282" t="inlineStr">
        <is>
          <t>&lt;http://purl.obolibrary.org/obo/HBA_9646&gt;</t>
        </is>
      </c>
    </row>
    <row r="1283">
      <c r="A1283">
        <f>HYPERLINK("https://www.ebi.ac.uk/ols/ontologies/uberon/terms?iri=http://purl.obolibrary.org/obo/UBERON_0002684","nucleus raphe obscurus")</f>
        <v/>
      </c>
      <c r="B1283" t="inlineStr">
        <is>
          <t>&lt;http://purl.obolibrary.org/obo/UBERON_0002684&gt;</t>
        </is>
      </c>
      <c r="C1283" t="inlineStr">
        <is>
          <t>Nucleus raphe obscurus</t>
        </is>
      </c>
      <c r="D1283" t="inlineStr">
        <is>
          <t>&lt;http://purl.obolibrary.org/obo/MBA_222&gt;</t>
        </is>
      </c>
    </row>
    <row r="1284">
      <c r="A1284">
        <f>HYPERLINK("https://www.ebi.ac.uk/ols/ontologies/uberon/terms?iri=http://purl.obolibrary.org/obo/UBERON_0002157","nucleus raphe pallidus")</f>
        <v/>
      </c>
      <c r="B1284" t="inlineStr">
        <is>
          <t>&lt;http://purl.obolibrary.org/obo/UBERON_0002157&gt;</t>
        </is>
      </c>
      <c r="C1284" t="inlineStr">
        <is>
          <t>raphe pallidus nucleus</t>
        </is>
      </c>
      <c r="D1284" t="inlineStr">
        <is>
          <t>&lt;http://purl.obolibrary.org/obo/DHBA_12644&gt;</t>
        </is>
      </c>
    </row>
    <row r="1285">
      <c r="A1285">
        <f>HYPERLINK("https://www.ebi.ac.uk/ols/ontologies/uberon/terms?iri=http://purl.obolibrary.org/obo/UBERON_0002157","nucleus raphe pallidus")</f>
        <v/>
      </c>
      <c r="B1285" t="inlineStr">
        <is>
          <t>&lt;http://purl.obolibrary.org/obo/UBERON_0002157&gt;</t>
        </is>
      </c>
      <c r="C1285" t="inlineStr">
        <is>
          <t>nucleus raphe pallidus</t>
        </is>
      </c>
      <c r="D1285" t="inlineStr">
        <is>
          <t>&lt;http://purl.obolibrary.org/obo/HBA_9649&gt;</t>
        </is>
      </c>
    </row>
    <row r="1286">
      <c r="A1286">
        <f>HYPERLINK("https://www.ebi.ac.uk/ols/ontologies/uberon/terms?iri=http://purl.obolibrary.org/obo/UBERON_0002157","nucleus raphe pallidus")</f>
        <v/>
      </c>
      <c r="B1286" t="inlineStr">
        <is>
          <t>&lt;http://purl.obolibrary.org/obo/UBERON_0002157&gt;</t>
        </is>
      </c>
      <c r="C1286" t="inlineStr">
        <is>
          <t>Nucleus raphe pallidus</t>
        </is>
      </c>
      <c r="D1286" t="inlineStr">
        <is>
          <t>&lt;http://purl.obolibrary.org/obo/MBA_230&gt;</t>
        </is>
      </c>
    </row>
    <row r="1287">
      <c r="A1287">
        <f>HYPERLINK("https://www.ebi.ac.uk/ols/ontologies/uberon/terms?iri=http://purl.obolibrary.org/obo/UBERON_0002587","nucleus subceruleus")</f>
        <v/>
      </c>
      <c r="B1287" t="inlineStr">
        <is>
          <t>&lt;http://purl.obolibrary.org/obo/UBERON_0002587&gt;</t>
        </is>
      </c>
      <c r="C1287" t="inlineStr">
        <is>
          <t>subcoeruleus nucleus</t>
        </is>
      </c>
      <c r="D1287" t="inlineStr">
        <is>
          <t>&lt;http://purl.obolibrary.org/obo/DHBA_12500&gt;</t>
        </is>
      </c>
    </row>
    <row r="1288">
      <c r="A1288">
        <f>HYPERLINK("https://www.ebi.ac.uk/ols/ontologies/uberon/terms?iri=http://purl.obolibrary.org/obo/UBERON_0002587","nucleus subceruleus")</f>
        <v/>
      </c>
      <c r="B1288" t="inlineStr">
        <is>
          <t>&lt;http://purl.obolibrary.org/obo/UBERON_0002587&gt;</t>
        </is>
      </c>
      <c r="C1288" t="inlineStr">
        <is>
          <t>nucleus subceruleus</t>
        </is>
      </c>
      <c r="D1288" t="inlineStr">
        <is>
          <t>&lt;http://purl.obolibrary.org/obo/HBA_9154&gt;</t>
        </is>
      </c>
    </row>
    <row r="1289">
      <c r="A1289">
        <f>HYPERLINK("https://www.ebi.ac.uk/ols/ontologies/uberon/terms?iri=http://purl.obolibrary.org/obo/UBERON_0002587","nucleus subceruleus")</f>
        <v/>
      </c>
      <c r="B1289" t="inlineStr">
        <is>
          <t>&lt;http://purl.obolibrary.org/obo/UBERON_0002587&gt;</t>
        </is>
      </c>
      <c r="C1289" t="inlineStr">
        <is>
          <t>Subceruleus nucleus</t>
        </is>
      </c>
      <c r="D1289" t="inlineStr">
        <is>
          <t>&lt;http://purl.obolibrary.org/obo/MBA_350&gt;</t>
        </is>
      </c>
    </row>
    <row r="1290">
      <c r="A1290">
        <f>HYPERLINK("https://www.ebi.ac.uk/ols/ontologies/uberon/terms?iri=http://purl.obolibrary.org/obo/UBERON_0016540","occipital cortex")</f>
        <v/>
      </c>
      <c r="B1290" t="inlineStr">
        <is>
          <t>&lt;http://purl.obolibrary.org/obo/UBERON_0016540&gt;</t>
        </is>
      </c>
      <c r="C1290" t="inlineStr">
        <is>
          <t>occipital neocortex</t>
        </is>
      </c>
      <c r="D1290" t="inlineStr">
        <is>
          <t>&lt;http://purl.obolibrary.org/obo/DHBA_10268&gt;</t>
        </is>
      </c>
    </row>
    <row r="1291">
      <c r="A1291">
        <f>HYPERLINK("https://www.ebi.ac.uk/ols/ontologies/uberon/terms?iri=http://purl.obolibrary.org/obo/UBERON_0016540","occipital cortex")</f>
        <v/>
      </c>
      <c r="B1291" t="inlineStr">
        <is>
          <t>&lt;http://purl.obolibrary.org/obo/UBERON_0016540&gt;</t>
        </is>
      </c>
      <c r="C1291" t="inlineStr">
        <is>
          <t>occipital cortex</t>
        </is>
      </c>
      <c r="D1291" t="inlineStr">
        <is>
          <t>&lt;http://purl.obolibrary.org/obo/DMBA_16030&gt;</t>
        </is>
      </c>
    </row>
    <row r="1292">
      <c r="A1292">
        <f>HYPERLINK("https://www.ebi.ac.uk/ols/ontologies/uberon/terms?iri=http://purl.obolibrary.org/obo/UBERON_0016540","occipital cortex")</f>
        <v/>
      </c>
      <c r="B1292" t="inlineStr">
        <is>
          <t>&lt;http://purl.obolibrary.org/obo/UBERON_0016540&gt;</t>
        </is>
      </c>
      <c r="C1292" t="inlineStr">
        <is>
          <t>occipital cortex</t>
        </is>
      </c>
      <c r="D1292" t="inlineStr">
        <is>
          <t>&lt;http://purl.obolibrary.org/obo/PBA_4004&gt;</t>
        </is>
      </c>
    </row>
    <row r="1293">
      <c r="A1293">
        <f>HYPERLINK("https://www.ebi.ac.uk/ols/ontologies/uberon/terms?iri=http://purl.obolibrary.org/obo/UBERON_0022364","occipital fusiform gyrus")</f>
        <v/>
      </c>
      <c r="B1293" t="inlineStr">
        <is>
          <t>&lt;http://purl.obolibrary.org/obo/UBERON_0022364&gt;</t>
        </is>
      </c>
      <c r="C1293" t="inlineStr">
        <is>
          <t>occipitotemporal (fusiform) gyrus, occipital part</t>
        </is>
      </c>
      <c r="D1293" t="inlineStr">
        <is>
          <t>&lt;http://purl.obolibrary.org/obo/DHBA_12152&gt;</t>
        </is>
      </c>
    </row>
    <row r="1294">
      <c r="A1294">
        <f>HYPERLINK("https://www.ebi.ac.uk/ols/ontologies/uberon/terms?iri=http://purl.obolibrary.org/obo/UBERON_0002021","occipital lobe")</f>
        <v/>
      </c>
      <c r="B1294" t="inlineStr">
        <is>
          <t>&lt;http://purl.obolibrary.org/obo/UBERON_0002021&gt;</t>
        </is>
      </c>
      <c r="C1294" t="inlineStr">
        <is>
          <t>occipital lobe</t>
        </is>
      </c>
      <c r="D1294" t="inlineStr">
        <is>
          <t>&lt;http://purl.obolibrary.org/obo/DHBA_12148&gt;</t>
        </is>
      </c>
    </row>
    <row r="1295">
      <c r="A1295">
        <f>HYPERLINK("https://www.ebi.ac.uk/ols/ontologies/uberon/terms?iri=http://purl.obolibrary.org/obo/UBERON_0002021","occipital lobe")</f>
        <v/>
      </c>
      <c r="B1295" t="inlineStr">
        <is>
          <t>&lt;http://purl.obolibrary.org/obo/UBERON_0002021&gt;</t>
        </is>
      </c>
      <c r="C1295" t="inlineStr">
        <is>
          <t>occipital lobe</t>
        </is>
      </c>
      <c r="D1295" t="inlineStr">
        <is>
          <t>&lt;http://purl.obolibrary.org/obo/HBA_4180&gt;</t>
        </is>
      </c>
    </row>
    <row r="1296">
      <c r="A1296">
        <f>HYPERLINK("https://www.ebi.ac.uk/ols/ontologies/uberon/terms?iri=http://purl.obolibrary.org/obo/UBERON_0002902","occipital pole")</f>
        <v/>
      </c>
      <c r="B1296" t="inlineStr">
        <is>
          <t>&lt;http://purl.obolibrary.org/obo/UBERON_0002902&gt;</t>
        </is>
      </c>
      <c r="C1296" t="inlineStr">
        <is>
          <t>occipital pole</t>
        </is>
      </c>
      <c r="D1296" t="inlineStr">
        <is>
          <t>&lt;http://purl.obolibrary.org/obo/DHBA_12149&gt;</t>
        </is>
      </c>
    </row>
    <row r="1297">
      <c r="A1297">
        <f>HYPERLINK("https://www.ebi.ac.uk/ols/ontologies/uberon/terms?iri=http://purl.obolibrary.org/obo/UBERON_0002902","occipital pole")</f>
        <v/>
      </c>
      <c r="B1297" t="inlineStr">
        <is>
          <t>&lt;http://purl.obolibrary.org/obo/UBERON_0002902&gt;</t>
        </is>
      </c>
      <c r="C1297" t="inlineStr">
        <is>
          <t>occipital pole</t>
        </is>
      </c>
      <c r="D1297" t="inlineStr">
        <is>
          <t>&lt;http://purl.obolibrary.org/obo/HBA_4181&gt;</t>
        </is>
      </c>
    </row>
    <row r="1298">
      <c r="A1298">
        <f>HYPERLINK("https://www.ebi.ac.uk/ols/ontologies/uberon/terms?iri=http://purl.obolibrary.org/obo/UBERON_0019303","occipital sulcus")</f>
        <v/>
      </c>
      <c r="B1298" t="inlineStr">
        <is>
          <t>&lt;http://purl.obolibrary.org/obo/UBERON_0019303&gt;</t>
        </is>
      </c>
      <c r="C1298" t="inlineStr">
        <is>
          <t>occipital lobe sulci</t>
        </is>
      </c>
      <c r="D1298" t="inlineStr">
        <is>
          <t>&lt;http://purl.obolibrary.org/obo/HBA_9386&gt;</t>
        </is>
      </c>
    </row>
    <row r="1299">
      <c r="A1299">
        <f>HYPERLINK("https://www.ebi.ac.uk/ols/ontologies/uberon/terms?iri=http://purl.obolibrary.org/obo/UBERON_0034754","occipitofrontal fasciculus")</f>
        <v/>
      </c>
      <c r="B1299" t="inlineStr">
        <is>
          <t>&lt;http://purl.obolibrary.org/obo/UBERON_0034754&gt;</t>
        </is>
      </c>
      <c r="C1299" t="inlineStr">
        <is>
          <t>occipitofrontal fasciculus</t>
        </is>
      </c>
      <c r="D1299" t="inlineStr">
        <is>
          <t>&lt;http://purl.obolibrary.org/obo/DHBA_10588&gt;</t>
        </is>
      </c>
    </row>
    <row r="1300">
      <c r="A1300">
        <f>HYPERLINK("https://www.ebi.ac.uk/ols/ontologies/uberon/terms?iri=http://purl.obolibrary.org/obo/UBERON_0034754","occipitofrontal fasciculus")</f>
        <v/>
      </c>
      <c r="B1300" t="inlineStr">
        <is>
          <t>&lt;http://purl.obolibrary.org/obo/UBERON_0034754&gt;</t>
        </is>
      </c>
      <c r="C1300" t="inlineStr">
        <is>
          <t>occipitofrontal fasciculus</t>
        </is>
      </c>
      <c r="D1300" t="inlineStr">
        <is>
          <t>&lt;http://purl.obolibrary.org/obo/HBA_9269&gt;</t>
        </is>
      </c>
    </row>
    <row r="1301">
      <c r="A1301">
        <f>HYPERLINK("https://www.ebi.ac.uk/ols/ontologies/uberon/terms?iri=http://purl.obolibrary.org/obo/UBERON_0002693","occipitotemporal sulcus")</f>
        <v/>
      </c>
      <c r="B1301" t="inlineStr">
        <is>
          <t>&lt;http://purl.obolibrary.org/obo/UBERON_0002693&gt;</t>
        </is>
      </c>
      <c r="C1301" t="inlineStr">
        <is>
          <t>occipitotemporal sulcus</t>
        </is>
      </c>
      <c r="D1301" t="inlineStr">
        <is>
          <t>&lt;http://purl.obolibrary.org/obo/DHBA_10623&gt;</t>
        </is>
      </c>
    </row>
    <row r="1302">
      <c r="A1302">
        <f>HYPERLINK("https://www.ebi.ac.uk/ols/ontologies/uberon/terms?iri=http://purl.obolibrary.org/obo/UBERON_0001643","oculomotor nerve")</f>
        <v/>
      </c>
      <c r="B1302" t="inlineStr">
        <is>
          <t>&lt;http://purl.obolibrary.org/obo/UBERON_0001643&gt;</t>
        </is>
      </c>
      <c r="C1302" t="inlineStr">
        <is>
          <t>occulomotor nerve</t>
        </is>
      </c>
      <c r="D1302" t="inlineStr">
        <is>
          <t>&lt;http://purl.obolibrary.org/obo/HBA_9316&gt;</t>
        </is>
      </c>
    </row>
    <row r="1303">
      <c r="A1303">
        <f>HYPERLINK("https://www.ebi.ac.uk/ols/ontologies/uberon/terms?iri=http://purl.obolibrary.org/obo/UBERON_0001643","oculomotor nerve")</f>
        <v/>
      </c>
      <c r="B1303" t="inlineStr">
        <is>
          <t>&lt;http://purl.obolibrary.org/obo/UBERON_0001643&gt;</t>
        </is>
      </c>
      <c r="C1303" t="inlineStr">
        <is>
          <t>oculomotor nerve</t>
        </is>
      </c>
      <c r="D1303" t="inlineStr">
        <is>
          <t>&lt;http://purl.obolibrary.org/obo/MBA_832&gt;</t>
        </is>
      </c>
    </row>
    <row r="1304">
      <c r="A1304">
        <f>HYPERLINK("https://www.ebi.ac.uk/ols/ontologies/uberon/terms?iri=http://purl.obolibrary.org/obo/UBERON_0002668","oculomotor nerve root")</f>
        <v/>
      </c>
      <c r="B1304" t="inlineStr">
        <is>
          <t>&lt;http://purl.obolibrary.org/obo/UBERON_0002668&gt;</t>
        </is>
      </c>
      <c r="C1304" t="inlineStr">
        <is>
          <t>root of oculomotor nerve</t>
        </is>
      </c>
      <c r="D1304" t="inlineStr">
        <is>
          <t>&lt;http://purl.obolibrary.org/obo/DHBA_12376&gt;</t>
        </is>
      </c>
    </row>
    <row r="1305">
      <c r="A1305">
        <f>HYPERLINK("https://www.ebi.ac.uk/ols/ontologies/uberon/terms?iri=http://purl.obolibrary.org/obo/UBERON_0001715","oculomotor nuclear complex")</f>
        <v/>
      </c>
      <c r="B1305" t="inlineStr">
        <is>
          <t>&lt;http://purl.obolibrary.org/obo/UBERON_0001715&gt;</t>
        </is>
      </c>
      <c r="C1305" t="inlineStr">
        <is>
          <t>oculomotor nucleus</t>
        </is>
      </c>
      <c r="D1305" t="inlineStr">
        <is>
          <t>&lt;http://purl.obolibrary.org/obo/DHBA_12198&gt;</t>
        </is>
      </c>
    </row>
    <row r="1306">
      <c r="A1306">
        <f>HYPERLINK("https://www.ebi.ac.uk/ols/ontologies/uberon/terms?iri=http://purl.obolibrary.org/obo/UBERON_0001715","oculomotor nuclear complex")</f>
        <v/>
      </c>
      <c r="B1306" t="inlineStr">
        <is>
          <t>&lt;http://purl.obolibrary.org/obo/UBERON_0001715&gt;</t>
        </is>
      </c>
      <c r="C1306" t="inlineStr">
        <is>
          <t>oculomotor nuclear complex</t>
        </is>
      </c>
      <c r="D1306" t="inlineStr">
        <is>
          <t>&lt;http://purl.obolibrary.org/obo/HBA_9030&gt;</t>
        </is>
      </c>
    </row>
    <row r="1307">
      <c r="A1307">
        <f>HYPERLINK("https://www.ebi.ac.uk/ols/ontologies/uberon/terms?iri=http://purl.obolibrary.org/obo/UBERON_0001715","oculomotor nuclear complex")</f>
        <v/>
      </c>
      <c r="B1307" t="inlineStr">
        <is>
          <t>&lt;http://purl.obolibrary.org/obo/UBERON_0001715&gt;</t>
        </is>
      </c>
      <c r="C1307" t="inlineStr">
        <is>
          <t>Oculomotor nucleus</t>
        </is>
      </c>
      <c r="D1307" t="inlineStr">
        <is>
          <t>&lt;http://purl.obolibrary.org/obo/MBA_35&gt;</t>
        </is>
      </c>
    </row>
    <row r="1308">
      <c r="A1308">
        <f>HYPERLINK("https://www.ebi.ac.uk/ols/ontologies/uberon/terms?iri=http://purl.obolibrary.org/obo/UBERON_0002264","olfactory bulb")</f>
        <v/>
      </c>
      <c r="B1308" t="inlineStr">
        <is>
          <t>&lt;http://purl.obolibrary.org/obo/UBERON_0002264&gt;</t>
        </is>
      </c>
      <c r="C1308" t="inlineStr">
        <is>
          <t>olfactory bulb</t>
        </is>
      </c>
      <c r="D1308" t="inlineStr">
        <is>
          <t>&lt;http://purl.obolibrary.org/obo/DHBA_10307&gt;</t>
        </is>
      </c>
    </row>
    <row r="1309">
      <c r="A1309">
        <f>HYPERLINK("https://www.ebi.ac.uk/ols/ontologies/uberon/terms?iri=http://purl.obolibrary.org/obo/UBERON_0002264","olfactory bulb")</f>
        <v/>
      </c>
      <c r="B1309" t="inlineStr">
        <is>
          <t>&lt;http://purl.obolibrary.org/obo/UBERON_0002264&gt;</t>
        </is>
      </c>
      <c r="C1309" t="inlineStr">
        <is>
          <t>olfactory bulb, left</t>
        </is>
      </c>
      <c r="D1309" t="inlineStr">
        <is>
          <t>&lt;http://purl.obolibrary.org/obo/HBA_9303&gt;</t>
        </is>
      </c>
    </row>
    <row r="1310">
      <c r="A1310">
        <f>HYPERLINK("https://www.ebi.ac.uk/ols/ontologies/uberon/terms?iri=http://purl.obolibrary.org/obo/UBERON_0005376","olfactory bulb external plexiform layer")</f>
        <v/>
      </c>
      <c r="B1310" t="inlineStr">
        <is>
          <t>&lt;http://purl.obolibrary.org/obo/UBERON_0005376&gt;</t>
        </is>
      </c>
      <c r="C1310" t="inlineStr">
        <is>
          <t>OB outer plexiform layer</t>
        </is>
      </c>
      <c r="D1310" t="inlineStr">
        <is>
          <t>&lt;http://purl.obolibrary.org/obo/DMBA_15913&gt;</t>
        </is>
      </c>
    </row>
    <row r="1311">
      <c r="A1311">
        <f>HYPERLINK("https://www.ebi.ac.uk/ols/ontologies/uberon/terms?iri=http://purl.obolibrary.org/obo/UBERON_0005377","olfactory bulb glomerular layer")</f>
        <v/>
      </c>
      <c r="B1311" t="inlineStr">
        <is>
          <t>&lt;http://purl.obolibrary.org/obo/UBERON_0005377&gt;</t>
        </is>
      </c>
      <c r="C1311" t="inlineStr">
        <is>
          <t>glomerular layer of olfactory bulb</t>
        </is>
      </c>
      <c r="D1311" t="inlineStr">
        <is>
          <t>&lt;http://purl.obolibrary.org/obo/DHBA_11327&gt;</t>
        </is>
      </c>
    </row>
    <row r="1312">
      <c r="A1312">
        <f>HYPERLINK("https://www.ebi.ac.uk/ols/ontologies/uberon/terms?iri=http://purl.obolibrary.org/obo/UBERON_0005377","olfactory bulb glomerular layer")</f>
        <v/>
      </c>
      <c r="B1312" t="inlineStr">
        <is>
          <t>&lt;http://purl.obolibrary.org/obo/UBERON_0005377&gt;</t>
        </is>
      </c>
      <c r="C1312" t="inlineStr">
        <is>
          <t>Main olfactory bulb, glomerular layer</t>
        </is>
      </c>
      <c r="D1312" t="inlineStr">
        <is>
          <t>&lt;http://purl.obolibrary.org/obo/MBA_212&gt;</t>
        </is>
      </c>
    </row>
    <row r="1313">
      <c r="A1313">
        <f>HYPERLINK("https://www.ebi.ac.uk/ols/ontologies/uberon/terms?iri=http://purl.obolibrary.org/obo/UBERON_0005378","olfactory bulb granule cell layer")</f>
        <v/>
      </c>
      <c r="B1313" t="inlineStr">
        <is>
          <t>&lt;http://purl.obolibrary.org/obo/UBERON_0005378&gt;</t>
        </is>
      </c>
      <c r="C1313" t="inlineStr">
        <is>
          <t>OB granular layer</t>
        </is>
      </c>
      <c r="D1313" t="inlineStr">
        <is>
          <t>&lt;http://purl.obolibrary.org/obo/DMBA_15909&gt;</t>
        </is>
      </c>
    </row>
    <row r="1314">
      <c r="A1314">
        <f>HYPERLINK("https://www.ebi.ac.uk/ols/ontologies/uberon/terms?iri=http://purl.obolibrary.org/obo/UBERON_0005378","olfactory bulb granule cell layer")</f>
        <v/>
      </c>
      <c r="B1314" t="inlineStr">
        <is>
          <t>&lt;http://purl.obolibrary.org/obo/UBERON_0005378&gt;</t>
        </is>
      </c>
      <c r="C1314" t="inlineStr">
        <is>
          <t>Main olfactory bulb, granule layer</t>
        </is>
      </c>
      <c r="D1314" t="inlineStr">
        <is>
          <t>&lt;http://purl.obolibrary.org/obo/MBA_220&gt;</t>
        </is>
      </c>
    </row>
    <row r="1315">
      <c r="A1315">
        <f>HYPERLINK("https://www.ebi.ac.uk/ols/ontologies/uberon/terms?iri=http://purl.obolibrary.org/obo/UBERON_0005379","olfactory bulb internal plexiform layer")</f>
        <v/>
      </c>
      <c r="B1315" t="inlineStr">
        <is>
          <t>&lt;http://purl.obolibrary.org/obo/UBERON_0005379&gt;</t>
        </is>
      </c>
      <c r="C1315" t="inlineStr">
        <is>
          <t>inner plexiform layer of olfactory bulb</t>
        </is>
      </c>
      <c r="D1315" t="inlineStr">
        <is>
          <t>&lt;http://purl.obolibrary.org/obo/DHBA_11330&gt;</t>
        </is>
      </c>
    </row>
    <row r="1316">
      <c r="A1316">
        <f>HYPERLINK("https://www.ebi.ac.uk/ols/ontologies/uberon/terms?iri=http://purl.obolibrary.org/obo/UBERON_0005379","olfactory bulb internal plexiform layer")</f>
        <v/>
      </c>
      <c r="B1316" t="inlineStr">
        <is>
          <t>&lt;http://purl.obolibrary.org/obo/UBERON_0005379&gt;</t>
        </is>
      </c>
      <c r="C1316" t="inlineStr">
        <is>
          <t>OB inner plexiform layer</t>
        </is>
      </c>
      <c r="D1316" t="inlineStr">
        <is>
          <t>&lt;http://purl.obolibrary.org/obo/DMBA_15910&gt;</t>
        </is>
      </c>
    </row>
    <row r="1317">
      <c r="A1317">
        <f>HYPERLINK("https://www.ebi.ac.uk/ols/ontologies/uberon/terms?iri=http://purl.obolibrary.org/obo/UBERON_0005379","olfactory bulb internal plexiform layer")</f>
        <v/>
      </c>
      <c r="B1317" t="inlineStr">
        <is>
          <t>&lt;http://purl.obolibrary.org/obo/UBERON_0005379&gt;</t>
        </is>
      </c>
      <c r="C1317" t="inlineStr">
        <is>
          <t>Main olfactory bulb, inner plexiform layer</t>
        </is>
      </c>
      <c r="D1317" t="inlineStr">
        <is>
          <t>&lt;http://purl.obolibrary.org/obo/MBA_228&gt;</t>
        </is>
      </c>
    </row>
    <row r="1318">
      <c r="A1318">
        <f>HYPERLINK("https://www.ebi.ac.uk/ols/ontologies/uberon/terms?iri=http://purl.obolibrary.org/obo/UBERON_0004186","olfactory bulb mitral cell layer")</f>
        <v/>
      </c>
      <c r="B1318" t="inlineStr">
        <is>
          <t>&lt;http://purl.obolibrary.org/obo/UBERON_0004186&gt;</t>
        </is>
      </c>
      <c r="C1318" t="inlineStr">
        <is>
          <t>mitral cell layer of olfactory bulb</t>
        </is>
      </c>
      <c r="D1318" t="inlineStr">
        <is>
          <t>&lt;http://purl.obolibrary.org/obo/DHBA_11329&gt;</t>
        </is>
      </c>
    </row>
    <row r="1319">
      <c r="A1319">
        <f>HYPERLINK("https://www.ebi.ac.uk/ols/ontologies/uberon/terms?iri=http://purl.obolibrary.org/obo/UBERON_0004186","olfactory bulb mitral cell layer")</f>
        <v/>
      </c>
      <c r="B1319" t="inlineStr">
        <is>
          <t>&lt;http://purl.obolibrary.org/obo/UBERON_0004186&gt;</t>
        </is>
      </c>
      <c r="C1319" t="inlineStr">
        <is>
          <t>OB mitral cell layer</t>
        </is>
      </c>
      <c r="D1319" t="inlineStr">
        <is>
          <t>&lt;http://purl.obolibrary.org/obo/DMBA_15912&gt;</t>
        </is>
      </c>
    </row>
    <row r="1320">
      <c r="A1320">
        <f>HYPERLINK("https://www.ebi.ac.uk/ols/ontologies/uberon/terms?iri=http://purl.obolibrary.org/obo/UBERON_0004186","olfactory bulb mitral cell layer")</f>
        <v/>
      </c>
      <c r="B1320" t="inlineStr">
        <is>
          <t>&lt;http://purl.obolibrary.org/obo/UBERON_0004186&gt;</t>
        </is>
      </c>
      <c r="C1320" t="inlineStr">
        <is>
          <t>Main olfactory bulb, mitral layer</t>
        </is>
      </c>
      <c r="D1320" t="inlineStr">
        <is>
          <t>&lt;http://purl.obolibrary.org/obo/MBA_236&gt;</t>
        </is>
      </c>
    </row>
    <row r="1321">
      <c r="A1321">
        <f>HYPERLINK("https://www.ebi.ac.uk/ols/ontologies/uberon/terms?iri=http://purl.obolibrary.org/obo/UBERON_0005978","olfactory bulb outer nerve layer")</f>
        <v/>
      </c>
      <c r="B1321" t="inlineStr">
        <is>
          <t>&lt;http://purl.obolibrary.org/obo/UBERON_0005978&gt;</t>
        </is>
      </c>
      <c r="C1321" t="inlineStr">
        <is>
          <t>olfactory nerve layer of olfactory bulb</t>
        </is>
      </c>
      <c r="D1321" t="inlineStr">
        <is>
          <t>&lt;http://purl.obolibrary.org/obo/DHBA_11326&gt;</t>
        </is>
      </c>
    </row>
    <row r="1322">
      <c r="A1322">
        <f>HYPERLINK("https://www.ebi.ac.uk/ols/ontologies/uberon/terms?iri=http://purl.obolibrary.org/obo/UBERON_0005978","olfactory bulb outer nerve layer")</f>
        <v/>
      </c>
      <c r="B1322" t="inlineStr">
        <is>
          <t>&lt;http://purl.obolibrary.org/obo/UBERON_0005978&gt;</t>
        </is>
      </c>
      <c r="C1322" t="inlineStr">
        <is>
          <t>olfactory nerve layer of main olfactory bulb</t>
        </is>
      </c>
      <c r="D1322" t="inlineStr">
        <is>
          <t>&lt;http://purl.obolibrary.org/obo/MBA_1016&gt;</t>
        </is>
      </c>
    </row>
    <row r="1323">
      <c r="A1323">
        <f>HYPERLINK("https://www.ebi.ac.uk/ols/ontologies/uberon/terms?iri=http://purl.obolibrary.org/obo/UBERON_0002894","olfactory cortex")</f>
        <v/>
      </c>
      <c r="B1323" t="inlineStr">
        <is>
          <t>&lt;http://purl.obolibrary.org/obo/UBERON_0002894&gt;</t>
        </is>
      </c>
      <c r="C1323" t="inlineStr">
        <is>
          <t>olfactory area</t>
        </is>
      </c>
      <c r="D1323" t="inlineStr">
        <is>
          <t>&lt;http://purl.obolibrary.org/obo/HBA_265504406&gt;</t>
        </is>
      </c>
    </row>
    <row r="1324">
      <c r="A1324">
        <f>HYPERLINK("https://www.ebi.ac.uk/ols/ontologies/uberon/terms?iri=http://purl.obolibrary.org/obo/UBERON_0002894","olfactory cortex")</f>
        <v/>
      </c>
      <c r="B1324" t="inlineStr">
        <is>
          <t>&lt;http://purl.obolibrary.org/obo/UBERON_0002894&gt;</t>
        </is>
      </c>
      <c r="C1324" t="inlineStr">
        <is>
          <t>Olfactory areas</t>
        </is>
      </c>
      <c r="D1324" t="inlineStr">
        <is>
          <t>&lt;http://purl.obolibrary.org/obo/MBA_698&gt;</t>
        </is>
      </c>
    </row>
    <row r="1325">
      <c r="A1325">
        <f>HYPERLINK("https://www.ebi.ac.uk/ols/ontologies/uberon/terms?iri=http://purl.obolibrary.org/obo/UBERON_0001579","olfactory nerve")</f>
        <v/>
      </c>
      <c r="B1325" t="inlineStr">
        <is>
          <t>&lt;http://purl.obolibrary.org/obo/UBERON_0001579&gt;</t>
        </is>
      </c>
      <c r="C1325" t="inlineStr">
        <is>
          <t>olfactory nerve</t>
        </is>
      </c>
      <c r="D1325" t="inlineStr">
        <is>
          <t>&lt;http://purl.obolibrary.org/obo/HBA_9300&gt;</t>
        </is>
      </c>
    </row>
    <row r="1326">
      <c r="A1326">
        <f>HYPERLINK("https://www.ebi.ac.uk/ols/ontologies/uberon/terms?iri=http://purl.obolibrary.org/obo/UBERON_0001579","olfactory nerve")</f>
        <v/>
      </c>
      <c r="B1326" t="inlineStr">
        <is>
          <t>&lt;http://purl.obolibrary.org/obo/UBERON_0001579&gt;</t>
        </is>
      </c>
      <c r="C1326" t="inlineStr">
        <is>
          <t>olfactory nerve</t>
        </is>
      </c>
      <c r="D1326" t="inlineStr">
        <is>
          <t>&lt;http://purl.obolibrary.org/obo/MBA_840&gt;</t>
        </is>
      </c>
    </row>
    <row r="1327">
      <c r="A1327">
        <f>HYPERLINK("https://www.ebi.ac.uk/ols/ontologies/uberon/terms?iri=http://purl.obolibrary.org/obo/UBERON_0002772","olfactory sulcus")</f>
        <v/>
      </c>
      <c r="B1327" t="inlineStr">
        <is>
          <t>&lt;http://purl.obolibrary.org/obo/UBERON_0002772&gt;</t>
        </is>
      </c>
      <c r="C1327" t="inlineStr">
        <is>
          <t>olfactory sulcus</t>
        </is>
      </c>
      <c r="D1327" t="inlineStr">
        <is>
          <t>&lt;http://purl.obolibrary.org/obo/DHBA_10624&gt;</t>
        </is>
      </c>
    </row>
    <row r="1328">
      <c r="A1328">
        <f>HYPERLINK("https://www.ebi.ac.uk/ols/ontologies/uberon/terms?iri=http://purl.obolibrary.org/obo/UBERON_0002772","olfactory sulcus")</f>
        <v/>
      </c>
      <c r="B1328" t="inlineStr">
        <is>
          <t>&lt;http://purl.obolibrary.org/obo/UBERON_0002772&gt;</t>
        </is>
      </c>
      <c r="C1328" t="inlineStr">
        <is>
          <t>olfactory sulcus</t>
        </is>
      </c>
      <c r="D1328" t="inlineStr">
        <is>
          <t>&lt;http://purl.obolibrary.org/obo/HBA_9361&gt;</t>
        </is>
      </c>
    </row>
    <row r="1329">
      <c r="A1329">
        <f>HYPERLINK("https://www.ebi.ac.uk/ols/ontologies/uberon/terms?iri=http://purl.obolibrary.org/obo/UBERON_0002265","olfactory tract")</f>
        <v/>
      </c>
      <c r="B1329" t="inlineStr">
        <is>
          <t>&lt;http://purl.obolibrary.org/obo/UBERON_0002265&gt;</t>
        </is>
      </c>
      <c r="C1329" t="inlineStr">
        <is>
          <t>olfactory tract</t>
        </is>
      </c>
      <c r="D1329" t="inlineStr">
        <is>
          <t>&lt;http://purl.obolibrary.org/obo/DHBA_12073&gt;</t>
        </is>
      </c>
    </row>
    <row r="1330">
      <c r="A1330">
        <f>HYPERLINK("https://www.ebi.ac.uk/ols/ontologies/uberon/terms?iri=http://purl.obolibrary.org/obo/UBERON_0002265","olfactory tract")</f>
        <v/>
      </c>
      <c r="B1330" t="inlineStr">
        <is>
          <t>&lt;http://purl.obolibrary.org/obo/UBERON_0002265&gt;</t>
        </is>
      </c>
      <c r="C1330" t="inlineStr">
        <is>
          <t>olfactory striae</t>
        </is>
      </c>
      <c r="D1330" t="inlineStr">
        <is>
          <t>&lt;http://purl.obolibrary.org/obo/DHBA_12074&gt;</t>
        </is>
      </c>
    </row>
    <row r="1331">
      <c r="A1331">
        <f>HYPERLINK("https://www.ebi.ac.uk/ols/ontologies/uberon/terms?iri=http://purl.obolibrary.org/obo/UBERON_0002265","olfactory tract")</f>
        <v/>
      </c>
      <c r="B1331" t="inlineStr">
        <is>
          <t>&lt;http://purl.obolibrary.org/obo/UBERON_0002265&gt;</t>
        </is>
      </c>
      <c r="C1331" t="inlineStr">
        <is>
          <t>olfactory tract, left</t>
        </is>
      </c>
      <c r="D1331" t="inlineStr">
        <is>
          <t>&lt;http://purl.obolibrary.org/obo/HBA_9302&gt;</t>
        </is>
      </c>
    </row>
    <row r="1332">
      <c r="A1332">
        <f>HYPERLINK("https://www.ebi.ac.uk/ols/ontologies/uberon/terms?iri=http://purl.obolibrary.org/obo/UBERON_0001883","olfactory tubercle")</f>
        <v/>
      </c>
      <c r="B1332" t="inlineStr">
        <is>
          <t>&lt;http://purl.obolibrary.org/obo/UBERON_0001883&gt;</t>
        </is>
      </c>
      <c r="C1332" t="inlineStr">
        <is>
          <t>olfactory tubercle</t>
        </is>
      </c>
      <c r="D1332" t="inlineStr">
        <is>
          <t>&lt;http://purl.obolibrary.org/obo/DHBA_10310&gt;</t>
        </is>
      </c>
    </row>
    <row r="1333">
      <c r="A1333">
        <f>HYPERLINK("https://www.ebi.ac.uk/ols/ontologies/uberon/terms?iri=http://purl.obolibrary.org/obo/UBERON_0001883","olfactory tubercle")</f>
        <v/>
      </c>
      <c r="B1333" t="inlineStr">
        <is>
          <t>&lt;http://purl.obolibrary.org/obo/UBERON_0001883&gt;</t>
        </is>
      </c>
      <c r="C1333" t="inlineStr">
        <is>
          <t>olfactory tubercle, left</t>
        </is>
      </c>
      <c r="D1333" t="inlineStr">
        <is>
          <t>&lt;http://purl.obolibrary.org/obo/HBA_10145&gt;</t>
        </is>
      </c>
    </row>
    <row r="1334">
      <c r="A1334">
        <f>HYPERLINK("https://www.ebi.ac.uk/ols/ontologies/uberon/terms?iri=http://purl.obolibrary.org/obo/UBERON_0001883","olfactory tubercle")</f>
        <v/>
      </c>
      <c r="B1334" t="inlineStr">
        <is>
          <t>&lt;http://purl.obolibrary.org/obo/UBERON_0001883&gt;</t>
        </is>
      </c>
      <c r="C1334" t="inlineStr">
        <is>
          <t>Olfactory tubercle</t>
        </is>
      </c>
      <c r="D1334" t="inlineStr">
        <is>
          <t>&lt;http://purl.obolibrary.org/obo/MBA_754&gt;</t>
        </is>
      </c>
    </row>
    <row r="1335">
      <c r="A1335">
        <f>HYPERLINK("https://www.ebi.ac.uk/ols/ontologies/uberon/terms?iri=http://purl.obolibrary.org/obo/UBERON_0001883","olfactory tubercle")</f>
        <v/>
      </c>
      <c r="B1335" t="inlineStr">
        <is>
          <t>&lt;http://purl.obolibrary.org/obo/UBERON_0001883&gt;</t>
        </is>
      </c>
      <c r="C1335" t="inlineStr">
        <is>
          <t>olfactory tubercle</t>
        </is>
      </c>
      <c r="D1335" t="inlineStr">
        <is>
          <t>&lt;http://purl.obolibrary.org/obo/PBA_10096&gt;</t>
        </is>
      </c>
    </row>
    <row r="1336">
      <c r="A1336">
        <f>HYPERLINK("https://www.ebi.ac.uk/ols/ontologies/uberon/terms?iri=http://purl.obolibrary.org/obo/UBERON_0002565","olivary pretectal nucleus")</f>
        <v/>
      </c>
      <c r="B1336" t="inlineStr">
        <is>
          <t>&lt;http://purl.obolibrary.org/obo/UBERON_0002565&gt;</t>
        </is>
      </c>
      <c r="C1336" t="inlineStr">
        <is>
          <t>olivary pretectal nucleus</t>
        </is>
      </c>
      <c r="D1336" t="inlineStr">
        <is>
          <t>&lt;http://purl.obolibrary.org/obo/DHBA_12186&gt;</t>
        </is>
      </c>
    </row>
    <row r="1337">
      <c r="A1337">
        <f>HYPERLINK("https://www.ebi.ac.uk/ols/ontologies/uberon/terms?iri=http://purl.obolibrary.org/obo/UBERON_0002565","olivary pretectal nucleus")</f>
        <v/>
      </c>
      <c r="B1337" t="inlineStr">
        <is>
          <t>&lt;http://purl.obolibrary.org/obo/UBERON_0002565&gt;</t>
        </is>
      </c>
      <c r="C1337" t="inlineStr">
        <is>
          <t>olivary pretectal nucleus</t>
        </is>
      </c>
      <c r="D1337" t="inlineStr">
        <is>
          <t>&lt;http://purl.obolibrary.org/obo/DMBA_16589&gt;</t>
        </is>
      </c>
    </row>
    <row r="1338">
      <c r="A1338">
        <f>HYPERLINK("https://www.ebi.ac.uk/ols/ontologies/uberon/terms?iri=http://purl.obolibrary.org/obo/UBERON_0002565","olivary pretectal nucleus")</f>
        <v/>
      </c>
      <c r="B1338" t="inlineStr">
        <is>
          <t>&lt;http://purl.obolibrary.org/obo/UBERON_0002565&gt;</t>
        </is>
      </c>
      <c r="C1338" t="inlineStr">
        <is>
          <t>olivary pretectal nucleus</t>
        </is>
      </c>
      <c r="D1338" t="inlineStr">
        <is>
          <t>&lt;http://purl.obolibrary.org/obo/HBA_9086&gt;</t>
        </is>
      </c>
    </row>
    <row r="1339">
      <c r="A1339">
        <f>HYPERLINK("https://www.ebi.ac.uk/ols/ontologies/uberon/terms?iri=http://purl.obolibrary.org/obo/UBERON_0002565","olivary pretectal nucleus")</f>
        <v/>
      </c>
      <c r="B1339" t="inlineStr">
        <is>
          <t>&lt;http://purl.obolibrary.org/obo/UBERON_0002565&gt;</t>
        </is>
      </c>
      <c r="C1339" t="inlineStr">
        <is>
          <t>Olivary pretectal nucleus</t>
        </is>
      </c>
      <c r="D1339" t="inlineStr">
        <is>
          <t>&lt;http://purl.obolibrary.org/obo/MBA_706&gt;</t>
        </is>
      </c>
    </row>
    <row r="1340">
      <c r="A1340">
        <f>HYPERLINK("https://www.ebi.ac.uk/ols/ontologies/uberon/terms?iri=http://purl.obolibrary.org/obo/UBERON_0002752","olivocerebellar tract")</f>
        <v/>
      </c>
      <c r="B1340" t="inlineStr">
        <is>
          <t>&lt;http://purl.obolibrary.org/obo/UBERON_0002752&gt;</t>
        </is>
      </c>
      <c r="C1340" t="inlineStr">
        <is>
          <t>olivocerebellar tract</t>
        </is>
      </c>
      <c r="D1340" t="inlineStr">
        <is>
          <t>&lt;http://purl.obolibrary.org/obo/DHBA_12747&gt;</t>
        </is>
      </c>
    </row>
    <row r="1341">
      <c r="A1341">
        <f>HYPERLINK("https://www.ebi.ac.uk/ols/ontologies/uberon/terms?iri=http://purl.obolibrary.org/obo/UBERON_0002752","olivocerebellar tract")</f>
        <v/>
      </c>
      <c r="B1341" t="inlineStr">
        <is>
          <t>&lt;http://purl.obolibrary.org/obo/UBERON_0002752&gt;</t>
        </is>
      </c>
      <c r="C1341" t="inlineStr">
        <is>
          <t>olivocerebellar tract</t>
        </is>
      </c>
      <c r="D1341" t="inlineStr">
        <is>
          <t>&lt;http://purl.obolibrary.org/obo/MBA_404&gt;</t>
        </is>
      </c>
    </row>
    <row r="1342">
      <c r="A1342">
        <f>HYPERLINK("https://www.ebi.ac.uk/ols/ontologies/uberon/terms?iri=http://purl.obolibrary.org/obo/UBERON_0002775","olivocochlear bundle")</f>
        <v/>
      </c>
      <c r="B1342" t="inlineStr">
        <is>
          <t>&lt;http://purl.obolibrary.org/obo/UBERON_0002775&gt;</t>
        </is>
      </c>
      <c r="C1342" t="inlineStr">
        <is>
          <t>olivocochlear bundle</t>
        </is>
      </c>
      <c r="D1342" t="inlineStr">
        <is>
          <t>&lt;http://purl.obolibrary.org/obo/DHBA_12771&gt;</t>
        </is>
      </c>
    </row>
    <row r="1343">
      <c r="A1343">
        <f>HYPERLINK("https://www.ebi.ac.uk/ols/ontologies/uberon/terms?iri=http://purl.obolibrary.org/obo/UBERON_0002980","opercular part of inferior frontal gyrus")</f>
        <v/>
      </c>
      <c r="B1343" t="inlineStr">
        <is>
          <t>&lt;http://purl.obolibrary.org/obo/UBERON_0002980&gt;</t>
        </is>
      </c>
      <c r="C1343" t="inlineStr">
        <is>
          <t>inferior frontal gyrus, opercular part</t>
        </is>
      </c>
      <c r="D1343" t="inlineStr">
        <is>
          <t>&lt;http://purl.obolibrary.org/obo/DHBA_12119&gt;</t>
        </is>
      </c>
    </row>
    <row r="1344">
      <c r="A1344">
        <f>HYPERLINK("https://www.ebi.ac.uk/ols/ontologies/uberon/terms?iri=http://purl.obolibrary.org/obo/UBERON_0002980","opercular part of inferior frontal gyrus")</f>
        <v/>
      </c>
      <c r="B1344" t="inlineStr">
        <is>
          <t>&lt;http://purl.obolibrary.org/obo/UBERON_0002980&gt;</t>
        </is>
      </c>
      <c r="C1344" t="inlineStr">
        <is>
          <t>inferior frontal gyrus, opercular part</t>
        </is>
      </c>
      <c r="D1344" t="inlineStr">
        <is>
          <t>&lt;http://purl.obolibrary.org/obo/HBA_4041&gt;</t>
        </is>
      </c>
    </row>
    <row r="1345">
      <c r="A1345">
        <f>HYPERLINK("https://www.ebi.ac.uk/ols/ontologies/uberon/terms?iri=http://purl.obolibrary.org/obo/UBERON_0000959","optic chiasma")</f>
        <v/>
      </c>
      <c r="B1345" t="inlineStr">
        <is>
          <t>&lt;http://purl.obolibrary.org/obo/UBERON_0000959&gt;</t>
        </is>
      </c>
      <c r="C1345" t="inlineStr">
        <is>
          <t>optic chiasm</t>
        </is>
      </c>
      <c r="D1345" t="inlineStr">
        <is>
          <t>&lt;http://purl.obolibrary.org/obo/DHBA_10644&gt;</t>
        </is>
      </c>
    </row>
    <row r="1346">
      <c r="A1346">
        <f>HYPERLINK("https://www.ebi.ac.uk/ols/ontologies/uberon/terms?iri=http://purl.obolibrary.org/obo/UBERON_0000959","optic chiasma")</f>
        <v/>
      </c>
      <c r="B1346" t="inlineStr">
        <is>
          <t>&lt;http://purl.obolibrary.org/obo/UBERON_0000959&gt;</t>
        </is>
      </c>
      <c r="C1346" t="inlineStr">
        <is>
          <t>optic chiasm</t>
        </is>
      </c>
      <c r="D1346" t="inlineStr">
        <is>
          <t>&lt;http://purl.obolibrary.org/obo/DMBA_17783&gt;</t>
        </is>
      </c>
    </row>
    <row r="1347">
      <c r="A1347">
        <f>HYPERLINK("https://www.ebi.ac.uk/ols/ontologies/uberon/terms?iri=http://purl.obolibrary.org/obo/UBERON_0000959","optic chiasma")</f>
        <v/>
      </c>
      <c r="B1347" t="inlineStr">
        <is>
          <t>&lt;http://purl.obolibrary.org/obo/UBERON_0000959&gt;</t>
        </is>
      </c>
      <c r="C1347" t="inlineStr">
        <is>
          <t>optic chiasm, left</t>
        </is>
      </c>
      <c r="D1347" t="inlineStr">
        <is>
          <t>&lt;http://purl.obolibrary.org/obo/HBA_9310&gt;</t>
        </is>
      </c>
    </row>
    <row r="1348">
      <c r="A1348">
        <f>HYPERLINK("https://www.ebi.ac.uk/ols/ontologies/uberon/terms?iri=http://purl.obolibrary.org/obo/UBERON_0000959","optic chiasma")</f>
        <v/>
      </c>
      <c r="B1348" t="inlineStr">
        <is>
          <t>&lt;http://purl.obolibrary.org/obo/UBERON_0000959&gt;</t>
        </is>
      </c>
      <c r="C1348" t="inlineStr">
        <is>
          <t>optic chiasm</t>
        </is>
      </c>
      <c r="D1348" t="inlineStr">
        <is>
          <t>&lt;http://purl.obolibrary.org/obo/MBA_117&gt;</t>
        </is>
      </c>
    </row>
    <row r="1349">
      <c r="A1349">
        <f>HYPERLINK("https://www.ebi.ac.uk/ols/ontologies/uberon/terms?iri=http://purl.obolibrary.org/obo/UBERON_0022264","optic radiation")</f>
        <v/>
      </c>
      <c r="B1349" t="inlineStr">
        <is>
          <t>&lt;http://purl.obolibrary.org/obo/UBERON_0022264&gt;</t>
        </is>
      </c>
      <c r="C1349" t="inlineStr">
        <is>
          <t>optic radiation</t>
        </is>
      </c>
      <c r="D1349" t="inlineStr">
        <is>
          <t>&lt;http://purl.obolibrary.org/obo/DHBA_266441621&gt;</t>
        </is>
      </c>
    </row>
    <row r="1350">
      <c r="A1350">
        <f>HYPERLINK("https://www.ebi.ac.uk/ols/ontologies/uberon/terms?iri=http://purl.obolibrary.org/obo/UBERON_0022264","optic radiation")</f>
        <v/>
      </c>
      <c r="B1350" t="inlineStr">
        <is>
          <t>&lt;http://purl.obolibrary.org/obo/UBERON_0022264&gt;</t>
        </is>
      </c>
      <c r="C1350" t="inlineStr">
        <is>
          <t>optic radiations, left</t>
        </is>
      </c>
      <c r="D1350" t="inlineStr">
        <is>
          <t>&lt;http://purl.obolibrary.org/obo/HBA_9311&gt;</t>
        </is>
      </c>
    </row>
    <row r="1351">
      <c r="A1351">
        <f>HYPERLINK("https://www.ebi.ac.uk/ols/ontologies/uberon/terms?iri=http://purl.obolibrary.org/obo/UBERON_0001908","optic tract")</f>
        <v/>
      </c>
      <c r="B1351" t="inlineStr">
        <is>
          <t>&lt;http://purl.obolibrary.org/obo/UBERON_0001908&gt;</t>
        </is>
      </c>
      <c r="C1351" t="inlineStr">
        <is>
          <t>optic tract</t>
        </is>
      </c>
      <c r="D1351" t="inlineStr">
        <is>
          <t>&lt;http://purl.obolibrary.org/obo/DHBA_10589&gt;</t>
        </is>
      </c>
    </row>
    <row r="1352">
      <c r="A1352">
        <f>HYPERLINK("https://www.ebi.ac.uk/ols/ontologies/uberon/terms?iri=http://purl.obolibrary.org/obo/UBERON_0001908","optic tract")</f>
        <v/>
      </c>
      <c r="B1352" t="inlineStr">
        <is>
          <t>&lt;http://purl.obolibrary.org/obo/UBERON_0001908&gt;</t>
        </is>
      </c>
      <c r="C1352" t="inlineStr">
        <is>
          <t>optic tract</t>
        </is>
      </c>
      <c r="D1352" t="inlineStr">
        <is>
          <t>&lt;http://purl.obolibrary.org/obo/DMBA_17785&gt;</t>
        </is>
      </c>
    </row>
    <row r="1353">
      <c r="A1353">
        <f>HYPERLINK("https://www.ebi.ac.uk/ols/ontologies/uberon/terms?iri=http://purl.obolibrary.org/obo/UBERON_0001908","optic tract")</f>
        <v/>
      </c>
      <c r="B1353" t="inlineStr">
        <is>
          <t>&lt;http://purl.obolibrary.org/obo/UBERON_0001908&gt;</t>
        </is>
      </c>
      <c r="C1353" t="inlineStr">
        <is>
          <t>optic tract, left</t>
        </is>
      </c>
      <c r="D1353" t="inlineStr">
        <is>
          <t>&lt;http://purl.obolibrary.org/obo/HBA_9309&gt;</t>
        </is>
      </c>
    </row>
    <row r="1354">
      <c r="A1354">
        <f>HYPERLINK("https://www.ebi.ac.uk/ols/ontologies/uberon/terms?iri=http://purl.obolibrary.org/obo/UBERON_0001908","optic tract")</f>
        <v/>
      </c>
      <c r="B1354" t="inlineStr">
        <is>
          <t>&lt;http://purl.obolibrary.org/obo/UBERON_0001908&gt;</t>
        </is>
      </c>
      <c r="C1354" t="inlineStr">
        <is>
          <t>optic tract</t>
        </is>
      </c>
      <c r="D1354" t="inlineStr">
        <is>
          <t>&lt;http://purl.obolibrary.org/obo/MBA_125&gt;</t>
        </is>
      </c>
    </row>
    <row r="1355">
      <c r="A1355">
        <f>HYPERLINK("https://www.ebi.ac.uk/ols/ontologies/uberon/terms?iri=http://purl.obolibrary.org/obo/UBERON_0002591","oral part of spinal trigeminal nucleus")</f>
        <v/>
      </c>
      <c r="B1355" t="inlineStr">
        <is>
          <t>&lt;http://purl.obolibrary.org/obo/UBERON_0002591&gt;</t>
        </is>
      </c>
      <c r="C1355" t="inlineStr">
        <is>
          <t>oral part of spinal trigeminal nucleus, left</t>
        </is>
      </c>
      <c r="D1355" t="inlineStr">
        <is>
          <t>&lt;http://purl.obolibrary.org/obo/HBA_9679&gt;</t>
        </is>
      </c>
    </row>
    <row r="1356">
      <c r="A1356">
        <f>HYPERLINK("https://www.ebi.ac.uk/ols/ontologies/uberon/terms?iri=http://purl.obolibrary.org/obo/UBERON_0002591","oral part of spinal trigeminal nucleus")</f>
        <v/>
      </c>
      <c r="B1356" t="inlineStr">
        <is>
          <t>&lt;http://purl.obolibrary.org/obo/UBERON_0002591&gt;</t>
        </is>
      </c>
      <c r="C1356" t="inlineStr">
        <is>
          <t>Spinal nucleus of the trigeminal, oral part</t>
        </is>
      </c>
      <c r="D1356" t="inlineStr">
        <is>
          <t>&lt;http://purl.obolibrary.org/obo/MBA_445&gt;</t>
        </is>
      </c>
    </row>
    <row r="1357">
      <c r="A1357">
        <f>HYPERLINK("https://www.ebi.ac.uk/ols/ontologies/uberon/terms?iri=http://purl.obolibrary.org/obo/UBERON_0002999","oral pontine reticular nucleus")</f>
        <v/>
      </c>
      <c r="B1357" t="inlineStr">
        <is>
          <t>&lt;http://purl.obolibrary.org/obo/UBERON_0002999&gt;</t>
        </is>
      </c>
      <c r="C1357" t="inlineStr">
        <is>
          <t>pontine reticular nucleus, oral part</t>
        </is>
      </c>
      <c r="D1357" t="inlineStr">
        <is>
          <t>&lt;http://purl.obolibrary.org/obo/DHBA_12494&gt;</t>
        </is>
      </c>
    </row>
    <row r="1358">
      <c r="A1358">
        <f>HYPERLINK("https://www.ebi.ac.uk/ols/ontologies/uberon/terms?iri=http://purl.obolibrary.org/obo/UBERON_0002999","oral pontine reticular nucleus")</f>
        <v/>
      </c>
      <c r="B1358" t="inlineStr">
        <is>
          <t>&lt;http://purl.obolibrary.org/obo/UBERON_0002999&gt;</t>
        </is>
      </c>
      <c r="C1358" t="inlineStr">
        <is>
          <t>oral pontine reticular nucleus, left</t>
        </is>
      </c>
      <c r="D1358" t="inlineStr">
        <is>
          <t>&lt;http://purl.obolibrary.org/obo/HBA_9166&gt;</t>
        </is>
      </c>
    </row>
    <row r="1359">
      <c r="A1359">
        <f>HYPERLINK("https://www.ebi.ac.uk/ols/ontologies/uberon/terms?iri=http://purl.obolibrary.org/obo/UBERON_0002999","oral pontine reticular nucleus")</f>
        <v/>
      </c>
      <c r="B1359" t="inlineStr">
        <is>
          <t>&lt;http://purl.obolibrary.org/obo/UBERON_0002999&gt;</t>
        </is>
      </c>
      <c r="C1359" t="inlineStr">
        <is>
          <t>Pontine reticular nucleus, ventral part</t>
        </is>
      </c>
      <c r="D1359" t="inlineStr">
        <is>
          <t>&lt;http://purl.obolibrary.org/obo/MBA_552&gt;</t>
        </is>
      </c>
    </row>
    <row r="1360">
      <c r="A1360">
        <f>HYPERLINK("https://www.ebi.ac.uk/ols/ontologies/uberon/terms?iri=http://purl.obolibrary.org/obo/UBERON_0002641","oral pulvinar nucleus")</f>
        <v/>
      </c>
      <c r="B1360" t="inlineStr">
        <is>
          <t>&lt;http://purl.obolibrary.org/obo/UBERON_0002641&gt;</t>
        </is>
      </c>
      <c r="C1360" t="inlineStr">
        <is>
          <t>anterior nucleus of pulvinar</t>
        </is>
      </c>
      <c r="D1360" t="inlineStr">
        <is>
          <t>&lt;http://purl.obolibrary.org/obo/DHBA_10410&gt;</t>
        </is>
      </c>
    </row>
    <row r="1361">
      <c r="A1361">
        <f>HYPERLINK("https://www.ebi.ac.uk/ols/ontologies/uberon/terms?iri=http://purl.obolibrary.org/obo/UBERON_0002641","oral pulvinar nucleus")</f>
        <v/>
      </c>
      <c r="B1361" t="inlineStr">
        <is>
          <t>&lt;http://purl.obolibrary.org/obo/UBERON_0002641&gt;</t>
        </is>
      </c>
      <c r="C1361" t="inlineStr">
        <is>
          <t>anterior nucleus of the pulvinar, left</t>
        </is>
      </c>
      <c r="D1361" t="inlineStr">
        <is>
          <t>&lt;http://purl.obolibrary.org/obo/HBA_4411&gt;</t>
        </is>
      </c>
    </row>
    <row r="1362">
      <c r="A1362">
        <f>HYPERLINK("https://www.ebi.ac.uk/ols/ontologies/uberon/terms?iri=http://purl.obolibrary.org/obo/UBERON_0002593","orbital operculum")</f>
        <v/>
      </c>
      <c r="B1362" t="inlineStr">
        <is>
          <t>&lt;http://purl.obolibrary.org/obo/UBERON_0002593&gt;</t>
        </is>
      </c>
      <c r="C1362" t="inlineStr">
        <is>
          <t>orbital operculum</t>
        </is>
      </c>
      <c r="D1362" t="inlineStr">
        <is>
          <t>&lt;http://purl.obolibrary.org/obo/DHBA_12128&gt;</t>
        </is>
      </c>
    </row>
    <row r="1363">
      <c r="A1363">
        <f>HYPERLINK("https://www.ebi.ac.uk/ols/ontologies/uberon/terms?iri=http://purl.obolibrary.org/obo/UBERON_0002624","orbital part of inferior frontal gyrus")</f>
        <v/>
      </c>
      <c r="B1363" t="inlineStr">
        <is>
          <t>&lt;http://purl.obolibrary.org/obo/UBERON_0002624&gt;</t>
        </is>
      </c>
      <c r="C1363" t="inlineStr">
        <is>
          <t>inferior frontal gyrus, orbital part</t>
        </is>
      </c>
      <c r="D1363" t="inlineStr">
        <is>
          <t>&lt;http://purl.obolibrary.org/obo/DHBA_12120&gt;</t>
        </is>
      </c>
    </row>
    <row r="1364">
      <c r="A1364">
        <f>HYPERLINK("https://www.ebi.ac.uk/ols/ontologies/uberon/terms?iri=http://purl.obolibrary.org/obo/UBERON_0002624","orbital part of inferior frontal gyrus")</f>
        <v/>
      </c>
      <c r="B1364" t="inlineStr">
        <is>
          <t>&lt;http://purl.obolibrary.org/obo/UBERON_0002624&gt;</t>
        </is>
      </c>
      <c r="C1364" t="inlineStr">
        <is>
          <t>inferior frontal gyrus, orbital part</t>
        </is>
      </c>
      <c r="D1364" t="inlineStr">
        <is>
          <t>&lt;http://purl.obolibrary.org/obo/HBA_4044&gt;</t>
        </is>
      </c>
    </row>
    <row r="1365">
      <c r="A1365">
        <f>HYPERLINK("https://www.ebi.ac.uk/ols/ontologies/uberon/terms?iri=http://purl.obolibrary.org/obo/UBERON_0002595","orbital sulcus")</f>
        <v/>
      </c>
      <c r="B1365" t="inlineStr">
        <is>
          <t>&lt;http://purl.obolibrary.org/obo/UBERON_0002595&gt;</t>
        </is>
      </c>
      <c r="C1365" t="inlineStr">
        <is>
          <t>orbital sulcus</t>
        </is>
      </c>
      <c r="D1365" t="inlineStr">
        <is>
          <t>&lt;http://purl.obolibrary.org/obo/DHBA_10625&gt;</t>
        </is>
      </c>
    </row>
    <row r="1366">
      <c r="A1366">
        <f>HYPERLINK("https://www.ebi.ac.uk/ols/ontologies/uberon/terms?iri=http://purl.obolibrary.org/obo/UBERON_0002595","orbital sulcus")</f>
        <v/>
      </c>
      <c r="B1366" t="inlineStr">
        <is>
          <t>&lt;http://purl.obolibrary.org/obo/UBERON_0002595&gt;</t>
        </is>
      </c>
      <c r="C1366" t="inlineStr">
        <is>
          <t>orbital sulcus</t>
        </is>
      </c>
      <c r="D1366" t="inlineStr">
        <is>
          <t>&lt;http://purl.obolibrary.org/obo/HBA_9360&gt;</t>
        </is>
      </c>
    </row>
    <row r="1367">
      <c r="A1367">
        <f>HYPERLINK("https://www.ebi.ac.uk/ols/ontologies/uberon/terms?iri=http://purl.obolibrary.org/obo/UBERON_0004167","orbitofrontal cortex")</f>
        <v/>
      </c>
      <c r="B1367" t="inlineStr">
        <is>
          <t>&lt;http://purl.obolibrary.org/obo/UBERON_0004167&gt;</t>
        </is>
      </c>
      <c r="C1367" t="inlineStr">
        <is>
          <t>orbital frontal cortex</t>
        </is>
      </c>
      <c r="D1367" t="inlineStr">
        <is>
          <t>&lt;http://purl.obolibrary.org/obo/DHBA_10194&gt;</t>
        </is>
      </c>
    </row>
    <row r="1368">
      <c r="A1368">
        <f>HYPERLINK("https://www.ebi.ac.uk/ols/ontologies/uberon/terms?iri=http://purl.obolibrary.org/obo/UBERON_0011176","oval nucleus of stria terminalis")</f>
        <v/>
      </c>
      <c r="B1368" t="inlineStr">
        <is>
          <t>&lt;http://purl.obolibrary.org/obo/UBERON_0011176&gt;</t>
        </is>
      </c>
      <c r="C1368" t="inlineStr">
        <is>
          <t>Bed nuclei of the stria terminalis, anterior division, oval nucleus</t>
        </is>
      </c>
      <c r="D1368" t="inlineStr">
        <is>
          <t>&lt;http://purl.obolibrary.org/obo/MBA_554&gt;</t>
        </is>
      </c>
    </row>
    <row r="1369">
      <c r="A1369">
        <f>HYPERLINK("https://www.ebi.ac.uk/ols/ontologies/uberon/terms?iri=http://purl.obolibrary.org/obo/UBERON_0014735","paleocortex")</f>
        <v/>
      </c>
      <c r="B1369" t="inlineStr">
        <is>
          <t>&lt;http://purl.obolibrary.org/obo/UBERON_0014735&gt;</t>
        </is>
      </c>
      <c r="C1369" t="inlineStr">
        <is>
          <t>paleocortex (semicortex)</t>
        </is>
      </c>
      <c r="D1369" t="inlineStr">
        <is>
          <t>&lt;http://purl.obolibrary.org/obo/DHBA_10306&gt;</t>
        </is>
      </c>
    </row>
    <row r="1370">
      <c r="A1370">
        <f>HYPERLINK("https://www.ebi.ac.uk/ols/ontologies/uberon/terms?iri=http://purl.obolibrary.org/obo/UBERON_0002671","pallidotegmental fasciculus")</f>
        <v/>
      </c>
      <c r="B1370" t="inlineStr">
        <is>
          <t>&lt;http://purl.obolibrary.org/obo/UBERON_0002671&gt;</t>
        </is>
      </c>
      <c r="C1370" t="inlineStr">
        <is>
          <t>pallidotegmental tract</t>
        </is>
      </c>
      <c r="D1370" t="inlineStr">
        <is>
          <t>&lt;http://purl.obolibrary.org/obo/DHBA_12078&gt;</t>
        </is>
      </c>
    </row>
    <row r="1371">
      <c r="A1371">
        <f>HYPERLINK("https://www.ebi.ac.uk/ols/ontologies/uberon/terms?iri=http://purl.obolibrary.org/obo/UBERON_0002671","pallidotegmental fasciculus")</f>
        <v/>
      </c>
      <c r="B1371" t="inlineStr">
        <is>
          <t>&lt;http://purl.obolibrary.org/obo/UBERON_0002671&gt;</t>
        </is>
      </c>
      <c r="C1371" t="inlineStr">
        <is>
          <t>pallidotegmental fascicle</t>
        </is>
      </c>
      <c r="D1371" t="inlineStr">
        <is>
          <t>&lt;http://purl.obolibrary.org/obo/MBA_134&gt;</t>
        </is>
      </c>
    </row>
    <row r="1372">
      <c r="A1372">
        <f>HYPERLINK("https://www.ebi.ac.uk/ols/ontologies/uberon/terms?iri=http://purl.obolibrary.org/obo/UBERON_0006514","pallidum")</f>
        <v/>
      </c>
      <c r="B1372" t="inlineStr">
        <is>
          <t>&lt;http://purl.obolibrary.org/obo/UBERON_0006514&gt;</t>
        </is>
      </c>
      <c r="C1372" t="inlineStr">
        <is>
          <t>pallidum (globus pallidus complex)</t>
        </is>
      </c>
      <c r="D1372" t="inlineStr">
        <is>
          <t>&lt;http://purl.obolibrary.org/obo/DMBA_15834&gt;</t>
        </is>
      </c>
    </row>
    <row r="1373">
      <c r="A1373">
        <f>HYPERLINK("https://www.ebi.ac.uk/ols/ontologies/uberon/terms?iri=http://purl.obolibrary.org/obo/UBERON_0006514","pallidum")</f>
        <v/>
      </c>
      <c r="B1373" t="inlineStr">
        <is>
          <t>&lt;http://purl.obolibrary.org/obo/UBERON_0006514&gt;</t>
        </is>
      </c>
      <c r="C1373" t="inlineStr">
        <is>
          <t>Pallidum</t>
        </is>
      </c>
      <c r="D1373" t="inlineStr">
        <is>
          <t>&lt;http://purl.obolibrary.org/obo/MBA_803&gt;</t>
        </is>
      </c>
    </row>
    <row r="1374">
      <c r="A1374">
        <f>HYPERLINK("https://www.ebi.ac.uk/ols/ontologies/uberon/terms?iri=http://purl.obolibrary.org/obo/UBERON_0000203","pallium")</f>
        <v/>
      </c>
      <c r="B1374" t="inlineStr">
        <is>
          <t>&lt;http://purl.obolibrary.org/obo/UBERON_0000203&gt;</t>
        </is>
      </c>
      <c r="C1374" t="inlineStr">
        <is>
          <t>pallium</t>
        </is>
      </c>
      <c r="D1374" t="inlineStr">
        <is>
          <t>&lt;http://purl.obolibrary.org/obo/DMBA_15903&gt;</t>
        </is>
      </c>
    </row>
    <row r="1375">
      <c r="A1375">
        <f>HYPERLINK("https://www.ebi.ac.uk/ols/ontologies/uberon/terms?iri=http://purl.obolibrary.org/obo/UBERON_0002140","parabigeminal nucleus")</f>
        <v/>
      </c>
      <c r="B1375" t="inlineStr">
        <is>
          <t>&lt;http://purl.obolibrary.org/obo/UBERON_0002140&gt;</t>
        </is>
      </c>
      <c r="C1375" t="inlineStr">
        <is>
          <t>parabigeminal nucleus</t>
        </is>
      </c>
      <c r="D1375" t="inlineStr">
        <is>
          <t>&lt;http://purl.obolibrary.org/obo/DHBA_12312&gt;</t>
        </is>
      </c>
    </row>
    <row r="1376">
      <c r="A1376">
        <f>HYPERLINK("https://www.ebi.ac.uk/ols/ontologies/uberon/terms?iri=http://purl.obolibrary.org/obo/UBERON_0002140","parabigeminal nucleus")</f>
        <v/>
      </c>
      <c r="B1376" t="inlineStr">
        <is>
          <t>&lt;http://purl.obolibrary.org/obo/UBERON_0002140&gt;</t>
        </is>
      </c>
      <c r="C1376" t="inlineStr">
        <is>
          <t>parabigeminal nucleus</t>
        </is>
      </c>
      <c r="D1376" t="inlineStr">
        <is>
          <t>&lt;http://purl.obolibrary.org/obo/DMBA_16862&gt;</t>
        </is>
      </c>
    </row>
    <row r="1377">
      <c r="A1377">
        <f>HYPERLINK("https://www.ebi.ac.uk/ols/ontologies/uberon/terms?iri=http://purl.obolibrary.org/obo/UBERON_0002140","parabigeminal nucleus")</f>
        <v/>
      </c>
      <c r="B1377" t="inlineStr">
        <is>
          <t>&lt;http://purl.obolibrary.org/obo/UBERON_0002140&gt;</t>
        </is>
      </c>
      <c r="C1377" t="inlineStr">
        <is>
          <t>parabigeminal nucleus</t>
        </is>
      </c>
      <c r="D1377" t="inlineStr">
        <is>
          <t>&lt;http://purl.obolibrary.org/obo/HBA_9111&gt;</t>
        </is>
      </c>
    </row>
    <row r="1378">
      <c r="A1378">
        <f>HYPERLINK("https://www.ebi.ac.uk/ols/ontologies/uberon/terms?iri=http://purl.obolibrary.org/obo/UBERON_0002140","parabigeminal nucleus")</f>
        <v/>
      </c>
      <c r="B1378" t="inlineStr">
        <is>
          <t>&lt;http://purl.obolibrary.org/obo/UBERON_0002140&gt;</t>
        </is>
      </c>
      <c r="C1378" t="inlineStr">
        <is>
          <t>Parabigeminal nucleus</t>
        </is>
      </c>
      <c r="D1378" t="inlineStr">
        <is>
          <t>&lt;http://purl.obolibrary.org/obo/MBA_874&gt;</t>
        </is>
      </c>
    </row>
    <row r="1379">
      <c r="A1379">
        <f>HYPERLINK("https://www.ebi.ac.uk/ols/ontologies/uberon/terms?iri=http://purl.obolibrary.org/obo/UBERON_0007634","parabrachial nucleus")</f>
        <v/>
      </c>
      <c r="B1379" t="inlineStr">
        <is>
          <t>&lt;http://purl.obolibrary.org/obo/UBERON_0007634&gt;</t>
        </is>
      </c>
      <c r="C1379" t="inlineStr">
        <is>
          <t>parabrachial nuclei</t>
        </is>
      </c>
      <c r="D1379" t="inlineStr">
        <is>
          <t>&lt;http://purl.obolibrary.org/obo/DHBA_12481&gt;</t>
        </is>
      </c>
    </row>
    <row r="1380">
      <c r="A1380">
        <f>HYPERLINK("https://www.ebi.ac.uk/ols/ontologies/uberon/terms?iri=http://purl.obolibrary.org/obo/UBERON_0007634","parabrachial nucleus")</f>
        <v/>
      </c>
      <c r="B1380" t="inlineStr">
        <is>
          <t>&lt;http://purl.obolibrary.org/obo/UBERON_0007634&gt;</t>
        </is>
      </c>
      <c r="C1380" t="inlineStr">
        <is>
          <t>parabrachial complex</t>
        </is>
      </c>
      <c r="D1380" t="inlineStr">
        <is>
          <t>&lt;http://purl.obolibrary.org/obo/DMBA_16844&gt;</t>
        </is>
      </c>
    </row>
    <row r="1381">
      <c r="A1381">
        <f>HYPERLINK("https://www.ebi.ac.uk/ols/ontologies/uberon/terms?iri=http://purl.obolibrary.org/obo/UBERON_0007634","parabrachial nucleus")</f>
        <v/>
      </c>
      <c r="B1381" t="inlineStr">
        <is>
          <t>&lt;http://purl.obolibrary.org/obo/UBERON_0007634&gt;</t>
        </is>
      </c>
      <c r="C1381" t="inlineStr">
        <is>
          <t>Parabrachial nucleus</t>
        </is>
      </c>
      <c r="D1381" t="inlineStr">
        <is>
          <t>&lt;http://purl.obolibrary.org/obo/MBA_867&gt;</t>
        </is>
      </c>
    </row>
    <row r="1382">
      <c r="A1382">
        <f>HYPERLINK("https://www.ebi.ac.uk/ols/ontologies/uberon/terms?iri=http://purl.obolibrary.org/obo/UBERON_0013738","parabrachial pigmental nucleus")</f>
        <v/>
      </c>
      <c r="B1382" t="inlineStr">
        <is>
          <t>&lt;http://purl.obolibrary.org/obo/UBERON_0013738&gt;</t>
        </is>
      </c>
      <c r="C1382" t="inlineStr">
        <is>
          <t>parabrachial pigmented nucleus</t>
        </is>
      </c>
      <c r="D1382" t="inlineStr">
        <is>
          <t>&lt;http://purl.obolibrary.org/obo/DHBA_12263&gt;</t>
        </is>
      </c>
    </row>
    <row r="1383">
      <c r="A1383">
        <f>HYPERLINK("https://www.ebi.ac.uk/ols/ontologies/uberon/terms?iri=http://purl.obolibrary.org/obo/UBERON_0013738","parabrachial pigmental nucleus")</f>
        <v/>
      </c>
      <c r="B1383" t="inlineStr">
        <is>
          <t>&lt;http://purl.obolibrary.org/obo/UBERON_0013738&gt;</t>
        </is>
      </c>
      <c r="C1383" t="inlineStr">
        <is>
          <t>parabrachial pigmented nucleus, left</t>
        </is>
      </c>
      <c r="D1383" t="inlineStr">
        <is>
          <t>&lt;http://purl.obolibrary.org/obo/HBA_9473&gt;</t>
        </is>
      </c>
    </row>
    <row r="1384">
      <c r="A1384">
        <f>HYPERLINK("https://www.ebi.ac.uk/ols/ontologies/uberon/terms?iri=http://purl.obolibrary.org/obo/UBERON_0001924","paracentral nucleus")</f>
        <v/>
      </c>
      <c r="B1384" t="inlineStr">
        <is>
          <t>&lt;http://purl.obolibrary.org/obo/UBERON_0001924&gt;</t>
        </is>
      </c>
      <c r="C1384" t="inlineStr">
        <is>
          <t>paracentral nucleus of thalamus</t>
        </is>
      </c>
      <c r="D1384" t="inlineStr">
        <is>
          <t>&lt;http://purl.obolibrary.org/obo/DHBA_10446&gt;</t>
        </is>
      </c>
    </row>
    <row r="1385">
      <c r="A1385">
        <f>HYPERLINK("https://www.ebi.ac.uk/ols/ontologies/uberon/terms?iri=http://purl.obolibrary.org/obo/UBERON_0001924","paracentral nucleus")</f>
        <v/>
      </c>
      <c r="B1385" t="inlineStr">
        <is>
          <t>&lt;http://purl.obolibrary.org/obo/UBERON_0001924&gt;</t>
        </is>
      </c>
      <c r="C1385" t="inlineStr">
        <is>
          <t>paracentral nucleus</t>
        </is>
      </c>
      <c r="D1385" t="inlineStr">
        <is>
          <t>&lt;http://purl.obolibrary.org/obo/DMBA_16416&gt;</t>
        </is>
      </c>
    </row>
    <row r="1386">
      <c r="A1386">
        <f>HYPERLINK("https://www.ebi.ac.uk/ols/ontologies/uberon/terms?iri=http://purl.obolibrary.org/obo/UBERON_0001924","paracentral nucleus")</f>
        <v/>
      </c>
      <c r="B1386" t="inlineStr">
        <is>
          <t>&lt;http://purl.obolibrary.org/obo/UBERON_0001924&gt;</t>
        </is>
      </c>
      <c r="C1386" t="inlineStr">
        <is>
          <t>paracentral nucleus of the thalamus, left</t>
        </is>
      </c>
      <c r="D1386" t="inlineStr">
        <is>
          <t>&lt;http://purl.obolibrary.org/obo/HBA_4435&gt;</t>
        </is>
      </c>
    </row>
    <row r="1387">
      <c r="A1387">
        <f>HYPERLINK("https://www.ebi.ac.uk/ols/ontologies/uberon/terms?iri=http://purl.obolibrary.org/obo/UBERON_0001924","paracentral nucleus")</f>
        <v/>
      </c>
      <c r="B1387" t="inlineStr">
        <is>
          <t>&lt;http://purl.obolibrary.org/obo/UBERON_0001924&gt;</t>
        </is>
      </c>
      <c r="C1387" t="inlineStr">
        <is>
          <t>Paracentral nucleus</t>
        </is>
      </c>
      <c r="D1387" t="inlineStr">
        <is>
          <t>&lt;http://purl.obolibrary.org/obo/MBA_907&gt;</t>
        </is>
      </c>
    </row>
    <row r="1388">
      <c r="A1388">
        <f>HYPERLINK("https://www.ebi.ac.uk/ols/ontologies/uberon/terms?iri=http://purl.obolibrary.org/obo/UBERON_0002598","paracentral sulcus")</f>
        <v/>
      </c>
      <c r="B1388" t="inlineStr">
        <is>
          <t>&lt;http://purl.obolibrary.org/obo/UBERON_0002598&gt;</t>
        </is>
      </c>
      <c r="C1388" t="inlineStr">
        <is>
          <t>paracentral sulcus</t>
        </is>
      </c>
      <c r="D1388" t="inlineStr">
        <is>
          <t>&lt;http://purl.obolibrary.org/obo/DHBA_10633&gt;</t>
        </is>
      </c>
    </row>
    <row r="1389">
      <c r="A1389">
        <f>HYPERLINK("https://www.ebi.ac.uk/ols/ontologies/uberon/terms?iri=http://purl.obolibrary.org/obo/UBERON_0002598","paracentral sulcus")</f>
        <v/>
      </c>
      <c r="B1389" t="inlineStr">
        <is>
          <t>&lt;http://purl.obolibrary.org/obo/UBERON_0002598&gt;</t>
        </is>
      </c>
      <c r="C1389" t="inlineStr">
        <is>
          <t>paracentral sulcus</t>
        </is>
      </c>
      <c r="D1389" t="inlineStr">
        <is>
          <t>&lt;http://purl.obolibrary.org/obo/HBA_9365&gt;</t>
        </is>
      </c>
    </row>
    <row r="1390">
      <c r="A1390">
        <f>HYPERLINK("https://www.ebi.ac.uk/ols/ontologies/uberon/terms?iri=http://purl.obolibrary.org/obo/UBERON_0022398","paracingulate gyrus")</f>
        <v/>
      </c>
      <c r="B1390" t="inlineStr">
        <is>
          <t>&lt;http://purl.obolibrary.org/obo/UBERON_0022398&gt;</t>
        </is>
      </c>
      <c r="C1390" t="inlineStr">
        <is>
          <t>paracingulate gyrus</t>
        </is>
      </c>
      <c r="D1390" t="inlineStr">
        <is>
          <t>&lt;http://purl.obolibrary.org/obo/DHBA_146034872&gt;</t>
        </is>
      </c>
    </row>
    <row r="1391">
      <c r="A1391">
        <f>HYPERLINK("https://www.ebi.ac.uk/ols/ontologies/uberon/terms?iri=http://purl.obolibrary.org/obo/UBERON_0001922","parafascicular nucleus")</f>
        <v/>
      </c>
      <c r="B1391" t="inlineStr">
        <is>
          <t>&lt;http://purl.obolibrary.org/obo/UBERON_0001922&gt;</t>
        </is>
      </c>
      <c r="C1391" t="inlineStr">
        <is>
          <t>parafascicular nucleus of thalamus</t>
        </is>
      </c>
      <c r="D1391" t="inlineStr">
        <is>
          <t>&lt;http://purl.obolibrary.org/obo/DHBA_10450&gt;</t>
        </is>
      </c>
    </row>
    <row r="1392">
      <c r="A1392">
        <f>HYPERLINK("https://www.ebi.ac.uk/ols/ontologies/uberon/terms?iri=http://purl.obolibrary.org/obo/UBERON_0001922","parafascicular nucleus")</f>
        <v/>
      </c>
      <c r="B1392" t="inlineStr">
        <is>
          <t>&lt;http://purl.obolibrary.org/obo/UBERON_0001922&gt;</t>
        </is>
      </c>
      <c r="C1392" t="inlineStr">
        <is>
          <t>parafascicular nucleus</t>
        </is>
      </c>
      <c r="D1392" t="inlineStr">
        <is>
          <t>&lt;http://purl.obolibrary.org/obo/DMBA_16442&gt;</t>
        </is>
      </c>
    </row>
    <row r="1393">
      <c r="A1393">
        <f>HYPERLINK("https://www.ebi.ac.uk/ols/ontologies/uberon/terms?iri=http://purl.obolibrary.org/obo/UBERON_0001922","parafascicular nucleus")</f>
        <v/>
      </c>
      <c r="B1393" t="inlineStr">
        <is>
          <t>&lt;http://purl.obolibrary.org/obo/UBERON_0001922&gt;</t>
        </is>
      </c>
      <c r="C1393" t="inlineStr">
        <is>
          <t>parafascicular nucleus of the thalamus, left</t>
        </is>
      </c>
      <c r="D1393" t="inlineStr">
        <is>
          <t>&lt;http://purl.obolibrary.org/obo/HBA_4439&gt;</t>
        </is>
      </c>
    </row>
    <row r="1394">
      <c r="A1394">
        <f>HYPERLINK("https://www.ebi.ac.uk/ols/ontologies/uberon/terms?iri=http://purl.obolibrary.org/obo/UBERON_0001922","parafascicular nucleus")</f>
        <v/>
      </c>
      <c r="B1394" t="inlineStr">
        <is>
          <t>&lt;http://purl.obolibrary.org/obo/UBERON_0001922&gt;</t>
        </is>
      </c>
      <c r="C1394" t="inlineStr">
        <is>
          <t>Parafascicular nucleus</t>
        </is>
      </c>
      <c r="D1394" t="inlineStr">
        <is>
          <t>&lt;http://purl.obolibrary.org/obo/MBA_930&gt;</t>
        </is>
      </c>
    </row>
    <row r="1395">
      <c r="A1395">
        <f>HYPERLINK("https://www.ebi.ac.uk/ols/ontologies/uberon/terms?iri=http://purl.obolibrary.org/obo/UBERON_0005351","paraflocculus")</f>
        <v/>
      </c>
      <c r="B1395" t="inlineStr">
        <is>
          <t>&lt;http://purl.obolibrary.org/obo/UBERON_0005351&gt;</t>
        </is>
      </c>
      <c r="C1395" t="inlineStr">
        <is>
          <t>paraflocculus</t>
        </is>
      </c>
      <c r="D1395" t="inlineStr">
        <is>
          <t>&lt;http://purl.obolibrary.org/obo/DMBA_16945&gt;</t>
        </is>
      </c>
    </row>
    <row r="1396">
      <c r="A1396">
        <f>HYPERLINK("https://www.ebi.ac.uk/ols/ontologies/uberon/terms?iri=http://purl.obolibrary.org/obo/UBERON_0005351","paraflocculus")</f>
        <v/>
      </c>
      <c r="B1396" t="inlineStr">
        <is>
          <t>&lt;http://purl.obolibrary.org/obo/UBERON_0005351&gt;</t>
        </is>
      </c>
      <c r="C1396" t="inlineStr">
        <is>
          <t>Paraflocculus</t>
        </is>
      </c>
      <c r="D1396" t="inlineStr">
        <is>
          <t>&lt;http://purl.obolibrary.org/obo/MBA_1041&gt;</t>
        </is>
      </c>
    </row>
    <row r="1397">
      <c r="A1397">
        <f>HYPERLINK("https://www.ebi.ac.uk/ols/ontologies/uberon/terms?iri=http://purl.obolibrary.org/obo/UBERON_0016635","paragigantocellular nucleus")</f>
        <v/>
      </c>
      <c r="B1397" t="inlineStr">
        <is>
          <t>&lt;http://purl.obolibrary.org/obo/UBERON_0016635&gt;</t>
        </is>
      </c>
      <c r="C1397" t="inlineStr">
        <is>
          <t>paragigantocellular nucleus</t>
        </is>
      </c>
      <c r="D1397" t="inlineStr">
        <is>
          <t>&lt;http://purl.obolibrary.org/obo/DHBA_12626&gt;</t>
        </is>
      </c>
    </row>
    <row r="1398">
      <c r="A1398">
        <f>HYPERLINK("https://www.ebi.ac.uk/ols/ontologies/uberon/terms?iri=http://purl.obolibrary.org/obo/UBERON_0016635","paragigantocellular nucleus")</f>
        <v/>
      </c>
      <c r="B1398" t="inlineStr">
        <is>
          <t>&lt;http://purl.obolibrary.org/obo/UBERON_0016635&gt;</t>
        </is>
      </c>
      <c r="C1398" t="inlineStr">
        <is>
          <t>Paragigantocellular reticular nucleus</t>
        </is>
      </c>
      <c r="D1398" t="inlineStr">
        <is>
          <t>&lt;http://purl.obolibrary.org/obo/MBA_938&gt;</t>
        </is>
      </c>
    </row>
    <row r="1399">
      <c r="A1399">
        <f>HYPERLINK("https://www.ebi.ac.uk/ols/ontologies/uberon/terms?iri=http://purl.obolibrary.org/obo/UBERON_0002973","parahippocampal gyrus")</f>
        <v/>
      </c>
      <c r="B1399" t="inlineStr">
        <is>
          <t>&lt;http://purl.obolibrary.org/obo/UBERON_0002973&gt;</t>
        </is>
      </c>
      <c r="C1399" t="inlineStr">
        <is>
          <t>parahippocampal gyrus</t>
        </is>
      </c>
      <c r="D1399" t="inlineStr">
        <is>
          <t>&lt;http://purl.obolibrary.org/obo/DHBA_12162&gt;</t>
        </is>
      </c>
    </row>
    <row r="1400">
      <c r="A1400">
        <f>HYPERLINK("https://www.ebi.ac.uk/ols/ontologies/uberon/terms?iri=http://purl.obolibrary.org/obo/UBERON_0002973","parahippocampal gyrus")</f>
        <v/>
      </c>
      <c r="B1400" t="inlineStr">
        <is>
          <t>&lt;http://purl.obolibrary.org/obo/UBERON_0002973&gt;</t>
        </is>
      </c>
      <c r="C1400" t="inlineStr">
        <is>
          <t>parahippocampal gyrus</t>
        </is>
      </c>
      <c r="D1400" t="inlineStr">
        <is>
          <t>&lt;http://purl.obolibrary.org/obo/HBA_4242&gt;</t>
        </is>
      </c>
    </row>
    <row r="1401">
      <c r="A1401">
        <f>HYPERLINK("https://www.ebi.ac.uk/ols/ontologies/uberon/terms?iri=http://purl.obolibrary.org/obo/UBERON_0005349","paramedian lobule")</f>
        <v/>
      </c>
      <c r="B1401" t="inlineStr">
        <is>
          <t>&lt;http://purl.obolibrary.org/obo/UBERON_0005349&gt;</t>
        </is>
      </c>
      <c r="C1401" t="inlineStr">
        <is>
          <t>lobule VIIIB (pyramis and biventral lobule, posterior part)</t>
        </is>
      </c>
      <c r="D1401" t="inlineStr">
        <is>
          <t>&lt;http://purl.obolibrary.org/obo/DHBA_12850&gt;</t>
        </is>
      </c>
    </row>
    <row r="1402">
      <c r="A1402">
        <f>HYPERLINK("https://www.ebi.ac.uk/ols/ontologies/uberon/terms?iri=http://purl.obolibrary.org/obo/UBERON_0005349","paramedian lobule")</f>
        <v/>
      </c>
      <c r="B1402" t="inlineStr">
        <is>
          <t>&lt;http://purl.obolibrary.org/obo/UBERON_0005349&gt;</t>
        </is>
      </c>
      <c r="C1402" t="inlineStr">
        <is>
          <t>paramedian lobule</t>
        </is>
      </c>
      <c r="D1402" t="inlineStr">
        <is>
          <t>&lt;http://purl.obolibrary.org/obo/DMBA_16943&gt;</t>
        </is>
      </c>
    </row>
    <row r="1403">
      <c r="A1403">
        <f>HYPERLINK("https://www.ebi.ac.uk/ols/ontologies/uberon/terms?iri=http://purl.obolibrary.org/obo/UBERON_0005349","paramedian lobule")</f>
        <v/>
      </c>
      <c r="B1403" t="inlineStr">
        <is>
          <t>&lt;http://purl.obolibrary.org/obo/UBERON_0005349&gt;</t>
        </is>
      </c>
      <c r="C1403" t="inlineStr">
        <is>
          <t>VIIIB</t>
        </is>
      </c>
      <c r="D1403" t="inlineStr">
        <is>
          <t>&lt;http://purl.obolibrary.org/obo/HBA_12942&gt;</t>
        </is>
      </c>
    </row>
    <row r="1404">
      <c r="A1404">
        <f>HYPERLINK("https://www.ebi.ac.uk/ols/ontologies/uberon/terms?iri=http://purl.obolibrary.org/obo/UBERON_0005349","paramedian lobule")</f>
        <v/>
      </c>
      <c r="B1404" t="inlineStr">
        <is>
          <t>&lt;http://purl.obolibrary.org/obo/UBERON_0005349&gt;</t>
        </is>
      </c>
      <c r="C1404" t="inlineStr">
        <is>
          <t>Paramedian lobule</t>
        </is>
      </c>
      <c r="D1404" t="inlineStr">
        <is>
          <t>&lt;http://purl.obolibrary.org/obo/MBA_1025&gt;</t>
        </is>
      </c>
    </row>
    <row r="1405">
      <c r="A1405">
        <f>HYPERLINK("https://www.ebi.ac.uk/ols/ontologies/uberon/terms?iri=http://purl.obolibrary.org/obo/UBERON_0007764","paramedian reticular nucleus")</f>
        <v/>
      </c>
      <c r="B1405" t="inlineStr">
        <is>
          <t>&lt;http://purl.obolibrary.org/obo/UBERON_0007764&gt;</t>
        </is>
      </c>
      <c r="C1405" t="inlineStr">
        <is>
          <t>paramedian reticular nucleus</t>
        </is>
      </c>
      <c r="D1405" t="inlineStr">
        <is>
          <t>&lt;http://purl.obolibrary.org/obo/DHBA_12496&gt;</t>
        </is>
      </c>
    </row>
    <row r="1406">
      <c r="A1406">
        <f>HYPERLINK("https://www.ebi.ac.uk/ols/ontologies/uberon/terms?iri=http://purl.obolibrary.org/obo/UBERON_0007764","paramedian reticular nucleus")</f>
        <v/>
      </c>
      <c r="B1406" t="inlineStr">
        <is>
          <t>&lt;http://purl.obolibrary.org/obo/UBERON_0007764&gt;</t>
        </is>
      </c>
      <c r="C1406" t="inlineStr">
        <is>
          <t>Paramedian reticular nucleus</t>
        </is>
      </c>
      <c r="D1406" t="inlineStr">
        <is>
          <t>&lt;http://purl.obolibrary.org/obo/MBA_995&gt;</t>
        </is>
      </c>
    </row>
    <row r="1407">
      <c r="A1407">
        <f>HYPERLINK("https://www.ebi.ac.uk/ols/ontologies/uberon/terms?iri=http://purl.obolibrary.org/obo/UBERON_0013737","paranigral nucleus")</f>
        <v/>
      </c>
      <c r="B1407" t="inlineStr">
        <is>
          <t>&lt;http://purl.obolibrary.org/obo/UBERON_0013737&gt;</t>
        </is>
      </c>
      <c r="C1407" t="inlineStr">
        <is>
          <t>paranigral nucleus</t>
        </is>
      </c>
      <c r="D1407" t="inlineStr">
        <is>
          <t>&lt;http://purl.obolibrary.org/obo/DHBA_12265&gt;</t>
        </is>
      </c>
    </row>
    <row r="1408">
      <c r="A1408">
        <f>HYPERLINK("https://www.ebi.ac.uk/ols/ontologies/uberon/terms?iri=http://purl.obolibrary.org/obo/UBERON_0013737","paranigral nucleus")</f>
        <v/>
      </c>
      <c r="B1408" t="inlineStr">
        <is>
          <t>&lt;http://purl.obolibrary.org/obo/UBERON_0013737&gt;</t>
        </is>
      </c>
      <c r="C1408" t="inlineStr">
        <is>
          <t>paranigral nucleus, left</t>
        </is>
      </c>
      <c r="D1408" t="inlineStr">
        <is>
          <t>&lt;http://purl.obolibrary.org/obo/HBA_9474&gt;</t>
        </is>
      </c>
    </row>
    <row r="1409">
      <c r="A1409">
        <f>HYPERLINK("https://www.ebi.ac.uk/ols/ontologies/uberon/terms?iri=http://purl.obolibrary.org/obo/UBERON_0002877","parasolitary nucleus")</f>
        <v/>
      </c>
      <c r="B1409" t="inlineStr">
        <is>
          <t>&lt;http://purl.obolibrary.org/obo/UBERON_0002877&gt;</t>
        </is>
      </c>
      <c r="C1409" t="inlineStr">
        <is>
          <t>parasolitary nucleus</t>
        </is>
      </c>
      <c r="D1409" t="inlineStr">
        <is>
          <t>&lt;http://purl.obolibrary.org/obo/DHBA_12571&gt;</t>
        </is>
      </c>
    </row>
    <row r="1410">
      <c r="A1410">
        <f>HYPERLINK("https://www.ebi.ac.uk/ols/ontologies/uberon/terms?iri=http://purl.obolibrary.org/obo/UBERON_0002877","parasolitary nucleus")</f>
        <v/>
      </c>
      <c r="B1410" t="inlineStr">
        <is>
          <t>&lt;http://purl.obolibrary.org/obo/UBERON_0002877&gt;</t>
        </is>
      </c>
      <c r="C1410" t="inlineStr">
        <is>
          <t>Parasolitary nucleus</t>
        </is>
      </c>
      <c r="D1410" t="inlineStr">
        <is>
          <t>&lt;http://purl.obolibrary.org/obo/MBA_859&gt;</t>
        </is>
      </c>
    </row>
    <row r="1411">
      <c r="A1411">
        <f>HYPERLINK("https://www.ebi.ac.uk/ols/ontologies/uberon/terms?iri=http://purl.obolibrary.org/obo/UBERON_0004683","parasubiculum")</f>
        <v/>
      </c>
      <c r="B1411" t="inlineStr">
        <is>
          <t>&lt;http://purl.obolibrary.org/obo/UBERON_0004683&gt;</t>
        </is>
      </c>
      <c r="C1411" t="inlineStr">
        <is>
          <t>parasubicular cortex (parasubiculum)</t>
        </is>
      </c>
      <c r="D1411" t="inlineStr">
        <is>
          <t>&lt;http://purl.obolibrary.org/obo/DHBA_10316&gt;</t>
        </is>
      </c>
    </row>
    <row r="1412">
      <c r="A1412">
        <f>HYPERLINK("https://www.ebi.ac.uk/ols/ontologies/uberon/terms?iri=http://purl.obolibrary.org/obo/UBERON_0004683","parasubiculum")</f>
        <v/>
      </c>
      <c r="B1412" t="inlineStr">
        <is>
          <t>&lt;http://purl.obolibrary.org/obo/UBERON_0004683&gt;</t>
        </is>
      </c>
      <c r="C1412" t="inlineStr">
        <is>
          <t>parasubiculum</t>
        </is>
      </c>
      <c r="D1412" t="inlineStr">
        <is>
          <t>&lt;http://purl.obolibrary.org/obo/DMBA_16186&gt;</t>
        </is>
      </c>
    </row>
    <row r="1413">
      <c r="A1413">
        <f>HYPERLINK("https://www.ebi.ac.uk/ols/ontologies/uberon/terms?iri=http://purl.obolibrary.org/obo/UBERON_0004683","parasubiculum")</f>
        <v/>
      </c>
      <c r="B1413" t="inlineStr">
        <is>
          <t>&lt;http://purl.obolibrary.org/obo/UBERON_0004683&gt;</t>
        </is>
      </c>
      <c r="C1413" t="inlineStr">
        <is>
          <t>parasubiculum, left</t>
        </is>
      </c>
      <c r="D1413" t="inlineStr">
        <is>
          <t>&lt;http://purl.obolibrary.org/obo/HBA_4253&gt;</t>
        </is>
      </c>
    </row>
    <row r="1414">
      <c r="A1414">
        <f>HYPERLINK("https://www.ebi.ac.uk/ols/ontologies/uberon/terms?iri=http://purl.obolibrary.org/obo/UBERON_0004683","parasubiculum")</f>
        <v/>
      </c>
      <c r="B1414" t="inlineStr">
        <is>
          <t>&lt;http://purl.obolibrary.org/obo/UBERON_0004683&gt;</t>
        </is>
      </c>
      <c r="C1414" t="inlineStr">
        <is>
          <t>Parasubiculum</t>
        </is>
      </c>
      <c r="D1414" t="inlineStr">
        <is>
          <t>&lt;http://purl.obolibrary.org/obo/MBA_843&gt;</t>
        </is>
      </c>
    </row>
    <row r="1415">
      <c r="A1415">
        <f>HYPERLINK("https://www.ebi.ac.uk/ols/ontologies/uberon/terms?iri=http://purl.obolibrary.org/obo/UBERON_0002992","paratenial nucleus")</f>
        <v/>
      </c>
      <c r="B1415" t="inlineStr">
        <is>
          <t>&lt;http://purl.obolibrary.org/obo/UBERON_0002992&gt;</t>
        </is>
      </c>
      <c r="C1415" t="inlineStr">
        <is>
          <t>parataenial nucleus of thalamus</t>
        </is>
      </c>
      <c r="D1415" t="inlineStr">
        <is>
          <t>&lt;http://purl.obolibrary.org/obo/DHBA_10404&gt;</t>
        </is>
      </c>
    </row>
    <row r="1416">
      <c r="A1416">
        <f>HYPERLINK("https://www.ebi.ac.uk/ols/ontologies/uberon/terms?iri=http://purl.obolibrary.org/obo/UBERON_0002992","paratenial nucleus")</f>
        <v/>
      </c>
      <c r="B1416" t="inlineStr">
        <is>
          <t>&lt;http://purl.obolibrary.org/obo/UBERON_0002992&gt;</t>
        </is>
      </c>
      <c r="C1416" t="inlineStr">
        <is>
          <t>paratenial nucleus</t>
        </is>
      </c>
      <c r="D1416" t="inlineStr">
        <is>
          <t>&lt;http://purl.obolibrary.org/obo/DMBA_16410&gt;</t>
        </is>
      </c>
    </row>
    <row r="1417">
      <c r="A1417">
        <f>HYPERLINK("https://www.ebi.ac.uk/ols/ontologies/uberon/terms?iri=http://purl.obolibrary.org/obo/UBERON_0002992","paratenial nucleus")</f>
        <v/>
      </c>
      <c r="B1417" t="inlineStr">
        <is>
          <t>&lt;http://purl.obolibrary.org/obo/UBERON_0002992&gt;</t>
        </is>
      </c>
      <c r="C1417" t="inlineStr">
        <is>
          <t>parataenial nucleus of the thalamus, left</t>
        </is>
      </c>
      <c r="D1417" t="inlineStr">
        <is>
          <t>&lt;http://purl.obolibrary.org/obo/HBA_4405&gt;</t>
        </is>
      </c>
    </row>
    <row r="1418">
      <c r="A1418">
        <f>HYPERLINK("https://www.ebi.ac.uk/ols/ontologies/uberon/terms?iri=http://purl.obolibrary.org/obo/UBERON_0002992","paratenial nucleus")</f>
        <v/>
      </c>
      <c r="B1418" t="inlineStr">
        <is>
          <t>&lt;http://purl.obolibrary.org/obo/UBERON_0002992&gt;</t>
        </is>
      </c>
      <c r="C1418" t="inlineStr">
        <is>
          <t>Parataenial nucleus</t>
        </is>
      </c>
      <c r="D1418" t="inlineStr">
        <is>
          <t>&lt;http://purl.obolibrary.org/obo/MBA_15&gt;</t>
        </is>
      </c>
    </row>
    <row r="1419">
      <c r="A1419">
        <f>HYPERLINK("https://www.ebi.ac.uk/ols/ontologies/uberon/terms?iri=http://purl.obolibrary.org/obo/UBERON_0002603","paraterminal gyrus")</f>
        <v/>
      </c>
      <c r="B1419" t="inlineStr">
        <is>
          <t>&lt;http://purl.obolibrary.org/obo/UBERON_0002603&gt;</t>
        </is>
      </c>
      <c r="C1419" t="inlineStr">
        <is>
          <t>paraterminal gyrus</t>
        </is>
      </c>
      <c r="D1419" t="inlineStr">
        <is>
          <t>&lt;http://purl.obolibrary.org/obo/DHBA_12161&gt;</t>
        </is>
      </c>
    </row>
    <row r="1420">
      <c r="A1420">
        <f>HYPERLINK("https://www.ebi.ac.uk/ols/ontologies/uberon/terms?iri=http://purl.obolibrary.org/obo/UBERON_0002603","paraterminal gyrus")</f>
        <v/>
      </c>
      <c r="B1420" t="inlineStr">
        <is>
          <t>&lt;http://purl.obolibrary.org/obo/UBERON_0002603&gt;</t>
        </is>
      </c>
      <c r="C1420" t="inlineStr">
        <is>
          <t>paraterminal gyrus</t>
        </is>
      </c>
      <c r="D1420" t="inlineStr">
        <is>
          <t>&lt;http://purl.obolibrary.org/obo/HBA_4065&gt;</t>
        </is>
      </c>
    </row>
    <row r="1421">
      <c r="A1421">
        <f>HYPERLINK("https://www.ebi.ac.uk/ols/ontologies/uberon/terms?iri=http://purl.obolibrary.org/obo/UBERON_0016832","paratrigeminal nucleus")</f>
        <v/>
      </c>
      <c r="B1421" t="inlineStr">
        <is>
          <t>&lt;http://purl.obolibrary.org/obo/UBERON_0016832&gt;</t>
        </is>
      </c>
      <c r="C1421" t="inlineStr">
        <is>
          <t>paratrigeminal nucleus</t>
        </is>
      </c>
      <c r="D1421" t="inlineStr">
        <is>
          <t>&lt;http://purl.obolibrary.org/obo/DHBA_12656&gt;</t>
        </is>
      </c>
    </row>
    <row r="1422">
      <c r="A1422">
        <f>HYPERLINK("https://www.ebi.ac.uk/ols/ontologies/uberon/terms?iri=http://purl.obolibrary.org/obo/UBERON_0016832","paratrigeminal nucleus")</f>
        <v/>
      </c>
      <c r="B1422" t="inlineStr">
        <is>
          <t>&lt;http://purl.obolibrary.org/obo/UBERON_0016832&gt;</t>
        </is>
      </c>
      <c r="C1422" t="inlineStr">
        <is>
          <t>paratrigeminal nucleus</t>
        </is>
      </c>
      <c r="D1422" t="inlineStr">
        <is>
          <t>&lt;http://purl.obolibrary.org/obo/HBA_9630&gt;</t>
        </is>
      </c>
    </row>
    <row r="1423">
      <c r="A1423">
        <f>HYPERLINK("https://www.ebi.ac.uk/ols/ontologies/uberon/terms?iri=http://purl.obolibrary.org/obo/UBERON_0001930","paraventricular nucleus of hypothalamus")</f>
        <v/>
      </c>
      <c r="B1423" t="inlineStr">
        <is>
          <t>&lt;http://purl.obolibrary.org/obo/UBERON_0001930&gt;</t>
        </is>
      </c>
      <c r="C1423" t="inlineStr">
        <is>
          <t>paraventricular nucleus of hypothalamus</t>
        </is>
      </c>
      <c r="D1423" t="inlineStr">
        <is>
          <t>&lt;http://purl.obolibrary.org/obo/DHBA_10476&gt;</t>
        </is>
      </c>
    </row>
    <row r="1424">
      <c r="A1424">
        <f>HYPERLINK("https://www.ebi.ac.uk/ols/ontologies/uberon/terms?iri=http://purl.obolibrary.org/obo/UBERON_0001930","paraventricular nucleus of hypothalamus")</f>
        <v/>
      </c>
      <c r="B1424" t="inlineStr">
        <is>
          <t>&lt;http://purl.obolibrary.org/obo/UBERON_0001930&gt;</t>
        </is>
      </c>
      <c r="C1424" t="inlineStr">
        <is>
          <t>paraventricular nucleus of the hypothalamus</t>
        </is>
      </c>
      <c r="D1424" t="inlineStr">
        <is>
          <t>&lt;http://purl.obolibrary.org/obo/HBA_12905&gt;</t>
        </is>
      </c>
    </row>
    <row r="1425">
      <c r="A1425">
        <f>HYPERLINK("https://www.ebi.ac.uk/ols/ontologies/uberon/terms?iri=http://purl.obolibrary.org/obo/UBERON_0001930","paraventricular nucleus of hypothalamus")</f>
        <v/>
      </c>
      <c r="B1425" t="inlineStr">
        <is>
          <t>&lt;http://purl.obolibrary.org/obo/UBERON_0001930&gt;</t>
        </is>
      </c>
      <c r="C1425" t="inlineStr">
        <is>
          <t>Paraventricular hypothalamic nucleus</t>
        </is>
      </c>
      <c r="D1425" t="inlineStr">
        <is>
          <t>&lt;http://purl.obolibrary.org/obo/MBA_38&gt;</t>
        </is>
      </c>
    </row>
    <row r="1426">
      <c r="A1426">
        <f>HYPERLINK("https://www.ebi.ac.uk/ols/ontologies/uberon/terms?iri=http://purl.obolibrary.org/obo/UBERON_0001920","paraventricular nucleus of thalamus")</f>
        <v/>
      </c>
      <c r="B1426" t="inlineStr">
        <is>
          <t>&lt;http://purl.obolibrary.org/obo/UBERON_0001920&gt;</t>
        </is>
      </c>
      <c r="C1426" t="inlineStr">
        <is>
          <t>paraventricular nucleus</t>
        </is>
      </c>
      <c r="D1426" t="inlineStr">
        <is>
          <t>&lt;http://purl.obolibrary.org/obo/DHBA_10457&gt;</t>
        </is>
      </c>
    </row>
    <row r="1427">
      <c r="A1427">
        <f>HYPERLINK("https://www.ebi.ac.uk/ols/ontologies/uberon/terms?iri=http://purl.obolibrary.org/obo/UBERON_0001920","paraventricular nucleus of thalamus")</f>
        <v/>
      </c>
      <c r="B1427" t="inlineStr">
        <is>
          <t>&lt;http://purl.obolibrary.org/obo/UBERON_0001920&gt;</t>
        </is>
      </c>
      <c r="C1427" t="inlineStr">
        <is>
          <t>paraventricular nuclei of thalamus</t>
        </is>
      </c>
      <c r="D1427" t="inlineStr">
        <is>
          <t>&lt;http://purl.obolibrary.org/obo/HBA_4533&gt;</t>
        </is>
      </c>
    </row>
    <row r="1428">
      <c r="A1428">
        <f>HYPERLINK("https://www.ebi.ac.uk/ols/ontologies/uberon/terms?iri=http://purl.obolibrary.org/obo/UBERON_0001920","paraventricular nucleus of thalamus")</f>
        <v/>
      </c>
      <c r="B1428" t="inlineStr">
        <is>
          <t>&lt;http://purl.obolibrary.org/obo/UBERON_0001920&gt;</t>
        </is>
      </c>
      <c r="C1428" t="inlineStr">
        <is>
          <t>Paraventricular nucleus of the thalamus</t>
        </is>
      </c>
      <c r="D1428" t="inlineStr">
        <is>
          <t>&lt;http://purl.obolibrary.org/obo/MBA_149&gt;</t>
        </is>
      </c>
    </row>
    <row r="1429">
      <c r="A1429">
        <f>HYPERLINK("https://www.ebi.ac.uk/ols/ontologies/uberon/terms?iri=http://purl.obolibrary.org/obo/UBERON_0014602","paraventricular nucleus of the hypothalamus descending division")</f>
        <v/>
      </c>
      <c r="B1429" t="inlineStr">
        <is>
          <t>&lt;http://purl.obolibrary.org/obo/UBERON_0014602&gt;</t>
        </is>
      </c>
      <c r="C1429" t="inlineStr">
        <is>
          <t>descending division of paraventricular nucleus</t>
        </is>
      </c>
      <c r="D1429" t="inlineStr">
        <is>
          <t>&lt;http://purl.obolibrary.org/obo/DHBA_10477&gt;</t>
        </is>
      </c>
    </row>
    <row r="1430">
      <c r="A1430">
        <f>HYPERLINK("https://www.ebi.ac.uk/ols/ontologies/uberon/terms?iri=http://purl.obolibrary.org/obo/UBERON_0014602","paraventricular nucleus of the hypothalamus descending division")</f>
        <v/>
      </c>
      <c r="B1430" t="inlineStr">
        <is>
          <t>&lt;http://purl.obolibrary.org/obo/UBERON_0014602&gt;</t>
        </is>
      </c>
      <c r="C1430" t="inlineStr">
        <is>
          <t>paraventricular nucleus of the hypothalamus, left, descending division</t>
        </is>
      </c>
      <c r="D1430" t="inlineStr">
        <is>
          <t>&lt;http://purl.obolibrary.org/obo/HBA_4575&gt;</t>
        </is>
      </c>
    </row>
    <row r="1431">
      <c r="A1431">
        <f>HYPERLINK("https://www.ebi.ac.uk/ols/ontologies/uberon/terms?iri=http://purl.obolibrary.org/obo/UBERON_0014602","paraventricular nucleus of the hypothalamus descending division")</f>
        <v/>
      </c>
      <c r="B1431" t="inlineStr">
        <is>
          <t>&lt;http://purl.obolibrary.org/obo/UBERON_0014602&gt;</t>
        </is>
      </c>
      <c r="C1431" t="inlineStr">
        <is>
          <t>Paraventricular hypothalamic nucleus, descending division</t>
        </is>
      </c>
      <c r="D1431" t="inlineStr">
        <is>
          <t>&lt;http://purl.obolibrary.org/obo/MBA_63&gt;</t>
        </is>
      </c>
    </row>
    <row r="1432">
      <c r="A1432">
        <f>HYPERLINK("https://www.ebi.ac.uk/ols/ontologies/uberon/terms?iri=http://purl.obolibrary.org/obo/UBERON_0014596","paraventricular nucleus of the hypothalamus descending division - dorsal parvocellular part")</f>
        <v/>
      </c>
      <c r="B1432" t="inlineStr">
        <is>
          <t>&lt;http://purl.obolibrary.org/obo/UBERON_0014596&gt;</t>
        </is>
      </c>
      <c r="C1432" t="inlineStr">
        <is>
          <t>paraventricular nucleus of the hypothalamus, left, descending division, dorsal parvicellular part</t>
        </is>
      </c>
      <c r="D1432" t="inlineStr">
        <is>
          <t>&lt;http://purl.obolibrary.org/obo/HBA_4577&gt;</t>
        </is>
      </c>
    </row>
    <row r="1433">
      <c r="A1433">
        <f>HYPERLINK("https://www.ebi.ac.uk/ols/ontologies/uberon/terms?iri=http://purl.obolibrary.org/obo/UBERON_0014596","paraventricular nucleus of the hypothalamus descending division - dorsal parvocellular part")</f>
        <v/>
      </c>
      <c r="B1433" t="inlineStr">
        <is>
          <t>&lt;http://purl.obolibrary.org/obo/UBERON_0014596&gt;</t>
        </is>
      </c>
      <c r="C1433" t="inlineStr">
        <is>
          <t>Paraventricular hypothalamic nucleus, descending division, dorsal parvicellular part</t>
        </is>
      </c>
      <c r="D1433" t="inlineStr">
        <is>
          <t>&lt;http://purl.obolibrary.org/obo/MBA_439&gt;</t>
        </is>
      </c>
    </row>
    <row r="1434">
      <c r="A1434">
        <f>HYPERLINK("https://www.ebi.ac.uk/ols/ontologies/uberon/terms?iri=http://purl.obolibrary.org/obo/UBERON_0014598","paraventricular nucleus of the hypothalamus descending division - forniceal part")</f>
        <v/>
      </c>
      <c r="B1434" t="inlineStr">
        <is>
          <t>&lt;http://purl.obolibrary.org/obo/UBERON_0014598&gt;</t>
        </is>
      </c>
      <c r="C1434" t="inlineStr">
        <is>
          <t>paraventricular nucleus of the hypothalamus, left, descending division, forniceal part</t>
        </is>
      </c>
      <c r="D1434" t="inlineStr">
        <is>
          <t>&lt;http://purl.obolibrary.org/obo/HBA_4579&gt;</t>
        </is>
      </c>
    </row>
    <row r="1435">
      <c r="A1435">
        <f>HYPERLINK("https://www.ebi.ac.uk/ols/ontologies/uberon/terms?iri=http://purl.obolibrary.org/obo/UBERON_0014598","paraventricular nucleus of the hypothalamus descending division - forniceal part")</f>
        <v/>
      </c>
      <c r="B1435" t="inlineStr">
        <is>
          <t>&lt;http://purl.obolibrary.org/obo/UBERON_0014598&gt;</t>
        </is>
      </c>
      <c r="C1435" t="inlineStr">
        <is>
          <t>Paraventricular hypothalamic nucleus, descending division, forniceal part</t>
        </is>
      </c>
      <c r="D1435" t="inlineStr">
        <is>
          <t>&lt;http://purl.obolibrary.org/obo/MBA_447&gt;</t>
        </is>
      </c>
    </row>
    <row r="1436">
      <c r="A1436">
        <f>HYPERLINK("https://www.ebi.ac.uk/ols/ontologies/uberon/terms?iri=http://purl.obolibrary.org/obo/UBERON_0014597","paraventricular nucleus of the hypothalamus descending division - lateral parvocellular part")</f>
        <v/>
      </c>
      <c r="B1436" t="inlineStr">
        <is>
          <t>&lt;http://purl.obolibrary.org/obo/UBERON_0014597&gt;</t>
        </is>
      </c>
      <c r="C1436" t="inlineStr">
        <is>
          <t>paraventricular nucleus of the hypothalamus, left, descending division, lateral parvicellular part</t>
        </is>
      </c>
      <c r="D1436" t="inlineStr">
        <is>
          <t>&lt;http://purl.obolibrary.org/obo/HBA_4578&gt;</t>
        </is>
      </c>
    </row>
    <row r="1437">
      <c r="A1437">
        <f>HYPERLINK("https://www.ebi.ac.uk/ols/ontologies/uberon/terms?iri=http://purl.obolibrary.org/obo/UBERON_0014597","paraventricular nucleus of the hypothalamus descending division - lateral parvocellular part")</f>
        <v/>
      </c>
      <c r="B1437" t="inlineStr">
        <is>
          <t>&lt;http://purl.obolibrary.org/obo/UBERON_0014597&gt;</t>
        </is>
      </c>
      <c r="C1437" t="inlineStr">
        <is>
          <t>Paraventricular hypothalamic nucleus, descending division, lateral parvicellular part</t>
        </is>
      </c>
      <c r="D1437" t="inlineStr">
        <is>
          <t>&lt;http://purl.obolibrary.org/obo/MBA_455&gt;</t>
        </is>
      </c>
    </row>
    <row r="1438">
      <c r="A1438">
        <f>HYPERLINK("https://www.ebi.ac.uk/ols/ontologies/uberon/terms?iri=http://purl.obolibrary.org/obo/UBERON_0014595","paraventricular nucleus of the hypothalamus descending division - medial parvocellular part, ventral zone")</f>
        <v/>
      </c>
      <c r="B1438" t="inlineStr">
        <is>
          <t>&lt;http://purl.obolibrary.org/obo/UBERON_0014595&gt;</t>
        </is>
      </c>
      <c r="C1438" t="inlineStr">
        <is>
          <t>paraventricular nucleus of the hypothalamus, left, descending division, medial parvicellular part, ventral zone</t>
        </is>
      </c>
      <c r="D1438" t="inlineStr">
        <is>
          <t>&lt;http://purl.obolibrary.org/obo/HBA_4576&gt;</t>
        </is>
      </c>
    </row>
    <row r="1439">
      <c r="A1439">
        <f>HYPERLINK("https://www.ebi.ac.uk/ols/ontologies/uberon/terms?iri=http://purl.obolibrary.org/obo/UBERON_0014595","paraventricular nucleus of the hypothalamus descending division - medial parvocellular part, ventral zone")</f>
        <v/>
      </c>
      <c r="B1439" t="inlineStr">
        <is>
          <t>&lt;http://purl.obolibrary.org/obo/UBERON_0014595&gt;</t>
        </is>
      </c>
      <c r="C1439" t="inlineStr">
        <is>
          <t>Paraventricular hypothalamic nucleus, descending division, medial parvicellular part, ventral zone</t>
        </is>
      </c>
      <c r="D1439" t="inlineStr">
        <is>
          <t>&lt;http://purl.obolibrary.org/obo/MBA_464&gt;</t>
        </is>
      </c>
    </row>
    <row r="1440">
      <c r="A1440">
        <f>HYPERLINK("https://www.ebi.ac.uk/ols/ontologies/uberon/terms?iri=http://purl.obolibrary.org/obo/UBERON_0014603","paraventricular nucleus of the hypothalamus magnocellular division")</f>
        <v/>
      </c>
      <c r="B1440" t="inlineStr">
        <is>
          <t>&lt;http://purl.obolibrary.org/obo/UBERON_0014603&gt;</t>
        </is>
      </c>
      <c r="C1440" t="inlineStr">
        <is>
          <t>magnocellular division of paraventricular nucleus</t>
        </is>
      </c>
      <c r="D1440" t="inlineStr">
        <is>
          <t>&lt;http://purl.obolibrary.org/obo/DHBA_10478&gt;</t>
        </is>
      </c>
    </row>
    <row r="1441">
      <c r="A1441">
        <f>HYPERLINK("https://www.ebi.ac.uk/ols/ontologies/uberon/terms?iri=http://purl.obolibrary.org/obo/UBERON_0014603","paraventricular nucleus of the hypothalamus magnocellular division")</f>
        <v/>
      </c>
      <c r="B1441" t="inlineStr">
        <is>
          <t>&lt;http://purl.obolibrary.org/obo/UBERON_0014603&gt;</t>
        </is>
      </c>
      <c r="C1441" t="inlineStr">
        <is>
          <t>paraventricular nucleus of the hypothalamus, left, magnocellular division</t>
        </is>
      </c>
      <c r="D1441" t="inlineStr">
        <is>
          <t>&lt;http://purl.obolibrary.org/obo/HBA_4580&gt;</t>
        </is>
      </c>
    </row>
    <row r="1442">
      <c r="A1442">
        <f>HYPERLINK("https://www.ebi.ac.uk/ols/ontologies/uberon/terms?iri=http://purl.obolibrary.org/obo/UBERON_0014603","paraventricular nucleus of the hypothalamus magnocellular division")</f>
        <v/>
      </c>
      <c r="B1442" t="inlineStr">
        <is>
          <t>&lt;http://purl.obolibrary.org/obo/UBERON_0014603&gt;</t>
        </is>
      </c>
      <c r="C1442" t="inlineStr">
        <is>
          <t>Paraventricular hypothalamic nucleus, magnocellular division</t>
        </is>
      </c>
      <c r="D1442" t="inlineStr">
        <is>
          <t>&lt;http://purl.obolibrary.org/obo/MBA_71&gt;</t>
        </is>
      </c>
    </row>
    <row r="1443">
      <c r="A1443">
        <f>HYPERLINK("https://www.ebi.ac.uk/ols/ontologies/uberon/terms?iri=http://purl.obolibrary.org/obo/UBERON_0014599","paraventricular nucleus of the hypothalamus magnocellular division - anterior magnocellular part")</f>
        <v/>
      </c>
      <c r="B1443" t="inlineStr">
        <is>
          <t>&lt;http://purl.obolibrary.org/obo/UBERON_0014599&gt;</t>
        </is>
      </c>
      <c r="C1443" t="inlineStr">
        <is>
          <t>paraventricular nucleus of the hypothalamus, left, magnocellular division, anterior magnocellular part</t>
        </is>
      </c>
      <c r="D1443" t="inlineStr">
        <is>
          <t>&lt;http://purl.obolibrary.org/obo/HBA_4581&gt;</t>
        </is>
      </c>
    </row>
    <row r="1444">
      <c r="A1444">
        <f>HYPERLINK("https://www.ebi.ac.uk/ols/ontologies/uberon/terms?iri=http://purl.obolibrary.org/obo/UBERON_0014599","paraventricular nucleus of the hypothalamus magnocellular division - anterior magnocellular part")</f>
        <v/>
      </c>
      <c r="B1444" t="inlineStr">
        <is>
          <t>&lt;http://purl.obolibrary.org/obo/UBERON_0014599&gt;</t>
        </is>
      </c>
      <c r="C1444" t="inlineStr">
        <is>
          <t>Paraventricular hypothalamic nucleus, magnocellular division, anterior magnocellular part</t>
        </is>
      </c>
      <c r="D1444" t="inlineStr">
        <is>
          <t>&lt;http://purl.obolibrary.org/obo/MBA_47&gt;</t>
        </is>
      </c>
    </row>
    <row r="1445">
      <c r="A1445">
        <f>HYPERLINK("https://www.ebi.ac.uk/ols/ontologies/uberon/terms?iri=http://purl.obolibrary.org/obo/UBERON_0014600","paraventricular nucleus of the hypothalamus magnocellular division - medial magnocellular part")</f>
        <v/>
      </c>
      <c r="B1445" t="inlineStr">
        <is>
          <t>&lt;http://purl.obolibrary.org/obo/UBERON_0014600&gt;</t>
        </is>
      </c>
      <c r="C1445" t="inlineStr">
        <is>
          <t>paraventricular nucleus of the hypothalamus, left, magnocellular division, medial magnocellular part</t>
        </is>
      </c>
      <c r="D1445" t="inlineStr">
        <is>
          <t>&lt;http://purl.obolibrary.org/obo/HBA_4582&gt;</t>
        </is>
      </c>
    </row>
    <row r="1446">
      <c r="A1446">
        <f>HYPERLINK("https://www.ebi.ac.uk/ols/ontologies/uberon/terms?iri=http://purl.obolibrary.org/obo/UBERON_0014600","paraventricular nucleus of the hypothalamus magnocellular division - medial magnocellular part")</f>
        <v/>
      </c>
      <c r="B1446" t="inlineStr">
        <is>
          <t>&lt;http://purl.obolibrary.org/obo/UBERON_0014600&gt;</t>
        </is>
      </c>
      <c r="C1446" t="inlineStr">
        <is>
          <t>Paraventricular hypothalamic nucleus, magnocellular division, medial magnocellular part</t>
        </is>
      </c>
      <c r="D1446" t="inlineStr">
        <is>
          <t>&lt;http://purl.obolibrary.org/obo/MBA_79&gt;</t>
        </is>
      </c>
    </row>
    <row r="1447">
      <c r="A1447">
        <f>HYPERLINK("https://www.ebi.ac.uk/ols/ontologies/uberon/terms?iri=http://purl.obolibrary.org/obo/UBERON_0014601","paraventricular nucleus of the hypothalamus magnocellular division - posterior magnocellular part")</f>
        <v/>
      </c>
      <c r="B1447" t="inlineStr">
        <is>
          <t>&lt;http://purl.obolibrary.org/obo/UBERON_0014601&gt;</t>
        </is>
      </c>
      <c r="C1447" t="inlineStr">
        <is>
          <t>paraventricular nucleus of the hypothalamus, left, magnocellular division, posterior magnocellular part</t>
        </is>
      </c>
      <c r="D1447" t="inlineStr">
        <is>
          <t>&lt;http://purl.obolibrary.org/obo/HBA_4583&gt;</t>
        </is>
      </c>
    </row>
    <row r="1448">
      <c r="A1448">
        <f>HYPERLINK("https://www.ebi.ac.uk/ols/ontologies/uberon/terms?iri=http://purl.obolibrary.org/obo/UBERON_0014601","paraventricular nucleus of the hypothalamus magnocellular division - posterior magnocellular part")</f>
        <v/>
      </c>
      <c r="B1448" t="inlineStr">
        <is>
          <t>&lt;http://purl.obolibrary.org/obo/UBERON_0014601&gt;</t>
        </is>
      </c>
      <c r="C1448" t="inlineStr">
        <is>
          <t>Paraventricular hypothalamic nucleus, magnocellular division, posterior magnocellular part</t>
        </is>
      </c>
      <c r="D1448" t="inlineStr">
        <is>
          <t>&lt;http://purl.obolibrary.org/obo/MBA_103&gt;</t>
        </is>
      </c>
    </row>
    <row r="1449">
      <c r="A1449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49" t="inlineStr">
        <is>
          <t>&lt;http://purl.obolibrary.org/obo/UBERON_0022791&gt;</t>
        </is>
      </c>
      <c r="C1449" t="inlineStr">
        <is>
          <t>paraventricular nucleus of the hypothalamus, left, magnocellular division, posterior magnocellular part, lateral zone</t>
        </is>
      </c>
      <c r="D1449" t="inlineStr">
        <is>
          <t>&lt;http://purl.obolibrary.org/obo/HBA_4585&gt;</t>
        </is>
      </c>
    </row>
    <row r="1450">
      <c r="A1450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50" t="inlineStr">
        <is>
          <t>&lt;http://purl.obolibrary.org/obo/UBERON_0022783&gt;</t>
        </is>
      </c>
      <c r="C1450" t="inlineStr">
        <is>
          <t>paraventricular nucleus of the hypothalamus, left, magnocellular division, posterior magnocellular part, medial zone</t>
        </is>
      </c>
      <c r="D1450" t="inlineStr">
        <is>
          <t>&lt;http://purl.obolibrary.org/obo/HBA_4584&gt;</t>
        </is>
      </c>
    </row>
    <row r="1451">
      <c r="A1451">
        <f>HYPERLINK("https://www.ebi.ac.uk/ols/ontologies/uberon/terms?iri=http://purl.obolibrary.org/obo/UBERON_0014604","paraventricular nucleus of the hypothalamus parvocellular division")</f>
        <v/>
      </c>
      <c r="B1451" t="inlineStr">
        <is>
          <t>&lt;http://purl.obolibrary.org/obo/UBERON_0014604&gt;</t>
        </is>
      </c>
      <c r="C1451" t="inlineStr">
        <is>
          <t>parvicellular division of paraventricular nucleus</t>
        </is>
      </c>
      <c r="D1451" t="inlineStr">
        <is>
          <t>&lt;http://purl.obolibrary.org/obo/DHBA_10479&gt;</t>
        </is>
      </c>
    </row>
    <row r="1452">
      <c r="A1452">
        <f>HYPERLINK("https://www.ebi.ac.uk/ols/ontologies/uberon/terms?iri=http://purl.obolibrary.org/obo/UBERON_0014604","paraventricular nucleus of the hypothalamus parvocellular division")</f>
        <v/>
      </c>
      <c r="B1452" t="inlineStr">
        <is>
          <t>&lt;http://purl.obolibrary.org/obo/UBERON_0014604&gt;</t>
        </is>
      </c>
      <c r="C1452" t="inlineStr">
        <is>
          <t>paraventricular nucleus of the hypothalamus, left, parvicellular division</t>
        </is>
      </c>
      <c r="D1452" t="inlineStr">
        <is>
          <t>&lt;http://purl.obolibrary.org/obo/HBA_4586&gt;</t>
        </is>
      </c>
    </row>
    <row r="1453">
      <c r="A1453">
        <f>HYPERLINK("https://www.ebi.ac.uk/ols/ontologies/uberon/terms?iri=http://purl.obolibrary.org/obo/UBERON_0014604","paraventricular nucleus of the hypothalamus parvocellular division")</f>
        <v/>
      </c>
      <c r="B1453" t="inlineStr">
        <is>
          <t>&lt;http://purl.obolibrary.org/obo/UBERON_0014604&gt;</t>
        </is>
      </c>
      <c r="C1453" t="inlineStr">
        <is>
          <t>Paraventricular hypothalamic nucleus, parvicellular division</t>
        </is>
      </c>
      <c r="D1453" t="inlineStr">
        <is>
          <t>&lt;http://purl.obolibrary.org/obo/MBA_94&gt;</t>
        </is>
      </c>
    </row>
    <row r="1454">
      <c r="A1454">
        <f>HYPERLINK("https://www.ebi.ac.uk/ols/ontologies/uberon/terms?iri=http://purl.obolibrary.org/obo/UBERON_0028918","paravermic lobule II")</f>
        <v/>
      </c>
      <c r="B1454" t="inlineStr">
        <is>
          <t>&lt;http://purl.obolibrary.org/obo/UBERON_0028918&gt;</t>
        </is>
      </c>
      <c r="C1454" t="inlineStr">
        <is>
          <t>I-II, left, paravermis</t>
        </is>
      </c>
      <c r="D1454" t="inlineStr">
        <is>
          <t>&lt;http://purl.obolibrary.org/obo/HBA_4717&gt;</t>
        </is>
      </c>
    </row>
    <row r="1455">
      <c r="A1455">
        <f>HYPERLINK("https://www.ebi.ac.uk/ols/ontologies/uberon/terms?iri=http://purl.obolibrary.org/obo/UBERON_0028919","paravermic lobule III")</f>
        <v/>
      </c>
      <c r="B1455" t="inlineStr">
        <is>
          <t>&lt;http://purl.obolibrary.org/obo/UBERON_0028919&gt;</t>
        </is>
      </c>
      <c r="C1455" t="inlineStr">
        <is>
          <t>III, left, paravermis</t>
        </is>
      </c>
      <c r="D1455" t="inlineStr">
        <is>
          <t>&lt;http://purl.obolibrary.org/obo/HBA_4718&gt;</t>
        </is>
      </c>
    </row>
    <row r="1456">
      <c r="A1456">
        <f>HYPERLINK("https://www.ebi.ac.uk/ols/ontologies/uberon/terms?iri=http://purl.obolibrary.org/obo/UBERON_0028920","paravermic lobule IV")</f>
        <v/>
      </c>
      <c r="B1456" t="inlineStr">
        <is>
          <t>&lt;http://purl.obolibrary.org/obo/UBERON_0028920&gt;</t>
        </is>
      </c>
      <c r="C1456" t="inlineStr">
        <is>
          <t>IV, left, paravermis</t>
        </is>
      </c>
      <c r="D1456" t="inlineStr">
        <is>
          <t>&lt;http://purl.obolibrary.org/obo/HBA_4719&gt;</t>
        </is>
      </c>
    </row>
    <row r="1457">
      <c r="A1457">
        <f>HYPERLINK("https://www.ebi.ac.uk/ols/ontologies/uberon/terms?iri=http://purl.obolibrary.org/obo/UBERON_0028921","paravermic lobule IX")</f>
        <v/>
      </c>
      <c r="B1457" t="inlineStr">
        <is>
          <t>&lt;http://purl.obolibrary.org/obo/UBERON_0028921&gt;</t>
        </is>
      </c>
      <c r="C1457" t="inlineStr">
        <is>
          <t>IX, left, paravermis</t>
        </is>
      </c>
      <c r="D1457" t="inlineStr">
        <is>
          <t>&lt;http://purl.obolibrary.org/obo/HBA_4728&gt;</t>
        </is>
      </c>
    </row>
    <row r="1458">
      <c r="A1458">
        <f>HYPERLINK("https://www.ebi.ac.uk/ols/ontologies/uberon/terms?iri=http://purl.obolibrary.org/obo/UBERON_0028922","paravermic lobule V")</f>
        <v/>
      </c>
      <c r="B1458" t="inlineStr">
        <is>
          <t>&lt;http://purl.obolibrary.org/obo/UBERON_0028922&gt;</t>
        </is>
      </c>
      <c r="C1458" t="inlineStr">
        <is>
          <t>V, left, paravermis</t>
        </is>
      </c>
      <c r="D1458" t="inlineStr">
        <is>
          <t>&lt;http://purl.obolibrary.org/obo/HBA_4720&gt;</t>
        </is>
      </c>
    </row>
    <row r="1459">
      <c r="A1459">
        <f>HYPERLINK("https://www.ebi.ac.uk/ols/ontologies/uberon/terms?iri=http://purl.obolibrary.org/obo/UBERON_0028923","paravermic lobule VI")</f>
        <v/>
      </c>
      <c r="B1459" t="inlineStr">
        <is>
          <t>&lt;http://purl.obolibrary.org/obo/UBERON_0028923&gt;</t>
        </is>
      </c>
      <c r="C1459" t="inlineStr">
        <is>
          <t>VI, left, paravermis</t>
        </is>
      </c>
      <c r="D1459" t="inlineStr">
        <is>
          <t>&lt;http://purl.obolibrary.org/obo/HBA_4722&gt;</t>
        </is>
      </c>
    </row>
    <row r="1460">
      <c r="A1460">
        <f>HYPERLINK("https://www.ebi.ac.uk/ols/ontologies/uberon/terms?iri=http://purl.obolibrary.org/obo/UBERON_0036043","paravermic lobule X")</f>
        <v/>
      </c>
      <c r="B1460" t="inlineStr">
        <is>
          <t>&lt;http://purl.obolibrary.org/obo/UBERON_0036043&gt;</t>
        </is>
      </c>
      <c r="C1460" t="inlineStr">
        <is>
          <t>paravermis, flocculonodular lobe portion</t>
        </is>
      </c>
      <c r="D1460" t="inlineStr">
        <is>
          <t>&lt;http://purl.obolibrary.org/obo/DHBA_12389&gt;</t>
        </is>
      </c>
    </row>
    <row r="1461">
      <c r="A1461">
        <f>HYPERLINK("https://www.ebi.ac.uk/ols/ontologies/uberon/terms?iri=http://purl.obolibrary.org/obo/UBERON_0036043","paravermic lobule X")</f>
        <v/>
      </c>
      <c r="B1461" t="inlineStr">
        <is>
          <t>&lt;http://purl.obolibrary.org/obo/UBERON_0036043&gt;</t>
        </is>
      </c>
      <c r="C1461" t="inlineStr">
        <is>
          <t>X, left, paravermis</t>
        </is>
      </c>
      <c r="D1461" t="inlineStr">
        <is>
          <t>&lt;http://purl.obolibrary.org/obo/HBA_4730&gt;</t>
        </is>
      </c>
    </row>
    <row r="1462">
      <c r="A1462">
        <f>HYPERLINK("https://www.ebi.ac.uk/ols/ontologies/uberon/terms?iri=http://purl.obolibrary.org/obo/UBERON_0027285","paravermis lobule area")</f>
        <v/>
      </c>
      <c r="B1462" t="inlineStr">
        <is>
          <t>&lt;http://purl.obolibrary.org/obo/UBERON_0027285&gt;</t>
        </is>
      </c>
      <c r="C1462" t="inlineStr">
        <is>
          <t>paravermis of cerebellum</t>
        </is>
      </c>
      <c r="D1462" t="inlineStr">
        <is>
          <t>&lt;http://purl.obolibrary.org/obo/DHBA_12384&gt;</t>
        </is>
      </c>
    </row>
    <row r="1463">
      <c r="A1463">
        <f>HYPERLINK("https://www.ebi.ac.uk/ols/ontologies/uberon/terms?iri=http://purl.obolibrary.org/obo/UBERON_0027310","paravermis of the anterior lobe of the cerebellum")</f>
        <v/>
      </c>
      <c r="B1463" t="inlineStr">
        <is>
          <t>&lt;http://purl.obolibrary.org/obo/UBERON_0027310&gt;</t>
        </is>
      </c>
      <c r="C1463" t="inlineStr">
        <is>
          <t>paravermis, anterior lobe portion</t>
        </is>
      </c>
      <c r="D1463" t="inlineStr">
        <is>
          <t>&lt;http://purl.obolibrary.org/obo/DHBA_12385&gt;</t>
        </is>
      </c>
    </row>
    <row r="1464">
      <c r="A1464">
        <f>HYPERLINK("https://www.ebi.ac.uk/ols/ontologies/uberon/terms?iri=http://purl.obolibrary.org/obo/UBERON_0027309","paravermis of the posterior lobe of the cerebellum")</f>
        <v/>
      </c>
      <c r="B1464" t="inlineStr">
        <is>
          <t>&lt;http://purl.obolibrary.org/obo/UBERON_0027309&gt;</t>
        </is>
      </c>
      <c r="C1464" t="inlineStr">
        <is>
          <t>paravermis, posterior lobe portion</t>
        </is>
      </c>
      <c r="D1464" t="inlineStr">
        <is>
          <t>&lt;http://purl.obolibrary.org/obo/DHBA_12386&gt;</t>
        </is>
      </c>
    </row>
    <row r="1465">
      <c r="A1465">
        <f>HYPERLINK("https://www.ebi.ac.uk/ols/ontologies/uberon/terms?iri=http://purl.obolibrary.org/obo/UBERON_0016530","parietal cortex")</f>
        <v/>
      </c>
      <c r="B1465" t="inlineStr">
        <is>
          <t>&lt;http://purl.obolibrary.org/obo/UBERON_0016530&gt;</t>
        </is>
      </c>
      <c r="C1465" t="inlineStr">
        <is>
          <t>parietal neocortex</t>
        </is>
      </c>
      <c r="D1465" t="inlineStr">
        <is>
          <t>&lt;http://purl.obolibrary.org/obo/DHBA_10208&gt;</t>
        </is>
      </c>
    </row>
    <row r="1466">
      <c r="A1466">
        <f>HYPERLINK("https://www.ebi.ac.uk/ols/ontologies/uberon/terms?iri=http://purl.obolibrary.org/obo/UBERON_0016530","parietal cortex")</f>
        <v/>
      </c>
      <c r="B1466" t="inlineStr">
        <is>
          <t>&lt;http://purl.obolibrary.org/obo/UBERON_0016530&gt;</t>
        </is>
      </c>
      <c r="C1466" t="inlineStr">
        <is>
          <t>parietal cortex</t>
        </is>
      </c>
      <c r="D1466" t="inlineStr">
        <is>
          <t>&lt;http://purl.obolibrary.org/obo/DMBA_16016&gt;</t>
        </is>
      </c>
    </row>
    <row r="1467">
      <c r="A1467">
        <f>HYPERLINK("https://www.ebi.ac.uk/ols/ontologies/uberon/terms?iri=http://purl.obolibrary.org/obo/UBERON_0001872","parietal lobe")</f>
        <v/>
      </c>
      <c r="B1467" t="inlineStr">
        <is>
          <t>&lt;http://purl.obolibrary.org/obo/UBERON_0001872&gt;</t>
        </is>
      </c>
      <c r="C1467" t="inlineStr">
        <is>
          <t>parietal lobe</t>
        </is>
      </c>
      <c r="D1467" t="inlineStr">
        <is>
          <t>&lt;http://purl.obolibrary.org/obo/DHBA_12131&gt;</t>
        </is>
      </c>
    </row>
    <row r="1468">
      <c r="A1468">
        <f>HYPERLINK("https://www.ebi.ac.uk/ols/ontologies/uberon/terms?iri=http://purl.obolibrary.org/obo/UBERON_0001872","parietal lobe")</f>
        <v/>
      </c>
      <c r="B1468" t="inlineStr">
        <is>
          <t>&lt;http://purl.obolibrary.org/obo/UBERON_0001872&gt;</t>
        </is>
      </c>
      <c r="C1468" t="inlineStr">
        <is>
          <t>parietal lobe</t>
        </is>
      </c>
      <c r="D1468" t="inlineStr">
        <is>
          <t>&lt;http://purl.obolibrary.org/obo/HBA_4084&gt;</t>
        </is>
      </c>
    </row>
    <row r="1469">
      <c r="A1469">
        <f>HYPERLINK("https://www.ebi.ac.uk/ols/ontologies/uberon/terms?iri=http://purl.obolibrary.org/obo/UBERON_0002911","parietal operculum")</f>
        <v/>
      </c>
      <c r="B1469" t="inlineStr">
        <is>
          <t>&lt;http://purl.obolibrary.org/obo/UBERON_0002911&gt;</t>
        </is>
      </c>
      <c r="C1469" t="inlineStr">
        <is>
          <t>parietal operculum</t>
        </is>
      </c>
      <c r="D1469" t="inlineStr">
        <is>
          <t>&lt;http://purl.obolibrary.org/obo/DHBA_13230&gt;</t>
        </is>
      </c>
    </row>
    <row r="1470">
      <c r="A1470">
        <f>HYPERLINK("https://www.ebi.ac.uk/ols/ontologies/uberon/terms?iri=http://purl.obolibrary.org/obo/UBERON_0002695","parieto-occipital sulcus")</f>
        <v/>
      </c>
      <c r="B1470" t="inlineStr">
        <is>
          <t>&lt;http://purl.obolibrary.org/obo/UBERON_0002695&gt;</t>
        </is>
      </c>
      <c r="C1470" t="inlineStr">
        <is>
          <t>parietooccipital fissure</t>
        </is>
      </c>
      <c r="D1470" t="inlineStr">
        <is>
          <t>&lt;http://purl.obolibrary.org/obo/DHBA_10626&gt;</t>
        </is>
      </c>
    </row>
    <row r="1471">
      <c r="A1471">
        <f>HYPERLINK("https://www.ebi.ac.uk/ols/ontologies/uberon/terms?iri=http://purl.obolibrary.org/obo/UBERON_0002695","parieto-occipital sulcus")</f>
        <v/>
      </c>
      <c r="B1471" t="inlineStr">
        <is>
          <t>&lt;http://purl.obolibrary.org/obo/UBERON_0002695&gt;</t>
        </is>
      </c>
      <c r="C1471" t="inlineStr">
        <is>
          <t>parieto-occipital sulcus</t>
        </is>
      </c>
      <c r="D1471" t="inlineStr">
        <is>
          <t>&lt;http://purl.obolibrary.org/obo/HBA_9392&gt;</t>
        </is>
      </c>
    </row>
    <row r="1472">
      <c r="A1472">
        <f>HYPERLINK("https://www.ebi.ac.uk/ols/ontologies/uberon/terms?iri=http://purl.obolibrary.org/obo/UBERON_0002617","pars postrema of ventral lateral nucleus")</f>
        <v/>
      </c>
      <c r="B1472" t="inlineStr">
        <is>
          <t>&lt;http://purl.obolibrary.org/obo/UBERON_0002617&gt;</t>
        </is>
      </c>
      <c r="C1472" t="inlineStr">
        <is>
          <t>ventral lateral posterior nucleus of the thalamus, left</t>
        </is>
      </c>
      <c r="D1472" t="inlineStr">
        <is>
          <t>&lt;http://purl.obolibrary.org/obo/HBA_4423&gt;</t>
        </is>
      </c>
    </row>
    <row r="1473">
      <c r="A1473">
        <f>HYPERLINK("https://www.ebi.ac.uk/ols/ontologies/uberon/terms?iri=http://purl.obolibrary.org/obo/UBERON_0013607","parvocellular layer of dorsal nucleus of lateral geniculate body")</f>
        <v/>
      </c>
      <c r="B1473" t="inlineStr">
        <is>
          <t>&lt;http://purl.obolibrary.org/obo/UBERON_0013607&gt;</t>
        </is>
      </c>
      <c r="C1473" t="inlineStr">
        <is>
          <t>dorsal lateral geniculate nucleus, parvocellular layers</t>
        </is>
      </c>
      <c r="D1473" t="inlineStr">
        <is>
          <t>&lt;http://purl.obolibrary.org/obo/PBA_128013091&gt;</t>
        </is>
      </c>
    </row>
    <row r="1474">
      <c r="A1474">
        <f>HYPERLINK("https://www.ebi.ac.uk/ols/ontologies/uberon/terms?iri=http://purl.obolibrary.org/obo/UBERON_0002141","parvocellular oculomotor nucleus")</f>
        <v/>
      </c>
      <c r="B1474" t="inlineStr">
        <is>
          <t>&lt;http://purl.obolibrary.org/obo/UBERON_0002141&gt;</t>
        </is>
      </c>
      <c r="C1474" t="inlineStr">
        <is>
          <t>parvicellular oculomotor nucleus</t>
        </is>
      </c>
      <c r="D1474" t="inlineStr">
        <is>
          <t>&lt;http://purl.obolibrary.org/obo/DHBA_12219&gt;</t>
        </is>
      </c>
    </row>
    <row r="1475">
      <c r="A1475">
        <f>HYPERLINK("https://www.ebi.ac.uk/ols/ontologies/uberon/terms?iri=http://purl.obolibrary.org/obo/UBERON_0002141","parvocellular oculomotor nucleus")</f>
        <v/>
      </c>
      <c r="B1475" t="inlineStr">
        <is>
          <t>&lt;http://purl.obolibrary.org/obo/UBERON_0002141&gt;</t>
        </is>
      </c>
      <c r="C1475" t="inlineStr">
        <is>
          <t>Edinger-Westphal nucleus</t>
        </is>
      </c>
      <c r="D1475" t="inlineStr">
        <is>
          <t>&lt;http://purl.obolibrary.org/obo/HBA_9449&gt;</t>
        </is>
      </c>
    </row>
    <row r="1476">
      <c r="A1476">
        <f>HYPERLINK("https://www.ebi.ac.uk/ols/ontologies/uberon/terms?iri=http://purl.obolibrary.org/obo/UBERON_0002141","parvocellular oculomotor nucleus")</f>
        <v/>
      </c>
      <c r="B1476" t="inlineStr">
        <is>
          <t>&lt;http://purl.obolibrary.org/obo/UBERON_0002141&gt;</t>
        </is>
      </c>
      <c r="C1476" t="inlineStr">
        <is>
          <t>Edinger-Westphal nucleus</t>
        </is>
      </c>
      <c r="D1476" t="inlineStr">
        <is>
          <t>&lt;http://purl.obolibrary.org/obo/MBA_975&gt;</t>
        </is>
      </c>
    </row>
    <row r="1477">
      <c r="A1477">
        <f>HYPERLINK("https://www.ebi.ac.uk/ols/ontologies/uberon/terms?iri=http://purl.obolibrary.org/obo/UBERON_0002654","parvocellular part of medial dorsal nucleus")</f>
        <v/>
      </c>
      <c r="B1477" t="inlineStr">
        <is>
          <t>&lt;http://purl.obolibrary.org/obo/UBERON_0002654&gt;</t>
        </is>
      </c>
      <c r="C1477" t="inlineStr">
        <is>
          <t>ventral anterior nucleus of the thalamus, left, principal division</t>
        </is>
      </c>
      <c r="D1477" t="inlineStr">
        <is>
          <t>&lt;http://purl.obolibrary.org/obo/HBA_4419&gt;</t>
        </is>
      </c>
    </row>
    <row r="1478">
      <c r="A1478">
        <f>HYPERLINK("https://www.ebi.ac.uk/ols/ontologies/uberon/terms?iri=http://purl.obolibrary.org/obo/UBERON_0002938","parvocellular part of red nucleus")</f>
        <v/>
      </c>
      <c r="B1478" t="inlineStr">
        <is>
          <t>&lt;http://purl.obolibrary.org/obo/UBERON_0002938&gt;</t>
        </is>
      </c>
      <c r="C1478" t="inlineStr">
        <is>
          <t>red nucleus, parvicellular part</t>
        </is>
      </c>
      <c r="D1478" t="inlineStr">
        <is>
          <t>&lt;http://purl.obolibrary.org/obo/DHBA_12250&gt;</t>
        </is>
      </c>
    </row>
    <row r="1479">
      <c r="A1479">
        <f>HYPERLINK("https://www.ebi.ac.uk/ols/ontologies/uberon/terms?iri=http://purl.obolibrary.org/obo/UBERON_0002938","parvocellular part of red nucleus")</f>
        <v/>
      </c>
      <c r="B1479" t="inlineStr">
        <is>
          <t>&lt;http://purl.obolibrary.org/obo/UBERON_0002938&gt;</t>
        </is>
      </c>
      <c r="C1479" t="inlineStr">
        <is>
          <t>red nucleus, parvicellular part</t>
        </is>
      </c>
      <c r="D1479" t="inlineStr">
        <is>
          <t>&lt;http://purl.obolibrary.org/obo/DMBA_16633&gt;</t>
        </is>
      </c>
    </row>
    <row r="1480">
      <c r="A1480">
        <f>HYPERLINK("https://www.ebi.ac.uk/ols/ontologies/uberon/terms?iri=http://purl.obolibrary.org/obo/UBERON_0002938","parvocellular part of red nucleus")</f>
        <v/>
      </c>
      <c r="B1480" t="inlineStr">
        <is>
          <t>&lt;http://purl.obolibrary.org/obo/UBERON_0002938&gt;</t>
        </is>
      </c>
      <c r="C1480" t="inlineStr">
        <is>
          <t>parvocellular part of the red nucleus, left</t>
        </is>
      </c>
      <c r="D1480" t="inlineStr">
        <is>
          <t>&lt;http://purl.obolibrary.org/obo/HBA_9056&gt;</t>
        </is>
      </c>
    </row>
    <row r="1481">
      <c r="A1481">
        <f>HYPERLINK("https://www.ebi.ac.uk/ols/ontologies/uberon/terms?iri=http://purl.obolibrary.org/obo/UBERON_0003018","parvocellular part of ventral posteromedial nucleus")</f>
        <v/>
      </c>
      <c r="B1481" t="inlineStr">
        <is>
          <t>&lt;http://purl.obolibrary.org/obo/UBERON_0003018&gt;</t>
        </is>
      </c>
      <c r="C1481" t="inlineStr">
        <is>
          <t>parvocellular division of VPM</t>
        </is>
      </c>
      <c r="D1481" t="inlineStr">
        <is>
          <t>&lt;http://purl.obolibrary.org/obo/DHBA_146034766&gt;</t>
        </is>
      </c>
    </row>
    <row r="1482">
      <c r="A1482">
        <f>HYPERLINK("https://www.ebi.ac.uk/ols/ontologies/uberon/terms?iri=http://purl.obolibrary.org/obo/UBERON_0003018","parvocellular part of ventral posteromedial nucleus")</f>
        <v/>
      </c>
      <c r="B1482" t="inlineStr">
        <is>
          <t>&lt;http://purl.obolibrary.org/obo/UBERON_0003018&gt;</t>
        </is>
      </c>
      <c r="C1482" t="inlineStr">
        <is>
          <t>Ventral posteromedial nucleus of the thalamus, parvicellular part</t>
        </is>
      </c>
      <c r="D1482" t="inlineStr">
        <is>
          <t>&lt;http://purl.obolibrary.org/obo/MBA_741&gt;</t>
        </is>
      </c>
    </row>
    <row r="1483">
      <c r="A1483">
        <f>HYPERLINK("https://www.ebi.ac.uk/ols/ontologies/uberon/terms?iri=http://purl.obolibrary.org/obo/UBERON_0016633","parvocellular reticular nucleus")</f>
        <v/>
      </c>
      <c r="B1483" t="inlineStr">
        <is>
          <t>&lt;http://purl.obolibrary.org/obo/UBERON_0016633&gt;</t>
        </is>
      </c>
      <c r="C1483" t="inlineStr">
        <is>
          <t>parvicellular reticular nucleus</t>
        </is>
      </c>
      <c r="D1483" t="inlineStr">
        <is>
          <t>&lt;http://purl.obolibrary.org/obo/DHBA_12618&gt;</t>
        </is>
      </c>
    </row>
    <row r="1484">
      <c r="A1484">
        <f>HYPERLINK("https://www.ebi.ac.uk/ols/ontologies/uberon/terms?iri=http://purl.obolibrary.org/obo/UBERON_0016633","parvocellular reticular nucleus")</f>
        <v/>
      </c>
      <c r="B1484" t="inlineStr">
        <is>
          <t>&lt;http://purl.obolibrary.org/obo/UBERON_0016633&gt;</t>
        </is>
      </c>
      <c r="C1484" t="inlineStr">
        <is>
          <t>parvicellular reticular nucleus</t>
        </is>
      </c>
      <c r="D1484" t="inlineStr">
        <is>
          <t>&lt;http://purl.obolibrary.org/obo/HBA_9624&gt;</t>
        </is>
      </c>
    </row>
    <row r="1485">
      <c r="A1485">
        <f>HYPERLINK("https://www.ebi.ac.uk/ols/ontologies/uberon/terms?iri=http://purl.obolibrary.org/obo/UBERON_0016633","parvocellular reticular nucleus")</f>
        <v/>
      </c>
      <c r="B1485" t="inlineStr">
        <is>
          <t>&lt;http://purl.obolibrary.org/obo/UBERON_0016633&gt;</t>
        </is>
      </c>
      <c r="C1485" t="inlineStr">
        <is>
          <t>Parvicellular reticular nucleus</t>
        </is>
      </c>
      <c r="D1485" t="inlineStr">
        <is>
          <t>&lt;http://purl.obolibrary.org/obo/MBA_852&gt;</t>
        </is>
      </c>
    </row>
    <row r="1486">
      <c r="A1486">
        <f>HYPERLINK("https://www.ebi.ac.uk/ols/ontologies/uberon/terms?iri=http://purl.obolibrary.org/obo/UBERON_0022236","peduncle of thalamus")</f>
        <v/>
      </c>
      <c r="B1486" t="inlineStr">
        <is>
          <t>&lt;http://purl.obolibrary.org/obo/UBERON_0022236&gt;</t>
        </is>
      </c>
      <c r="C1486" t="inlineStr">
        <is>
          <t>thalamic peduncles</t>
        </is>
      </c>
      <c r="D1486" t="inlineStr">
        <is>
          <t>&lt;http://purl.obolibrary.org/obo/MBA_365&gt;</t>
        </is>
      </c>
    </row>
    <row r="1487">
      <c r="A1487">
        <f>HYPERLINK("https://www.ebi.ac.uk/ols/ontologies/uberon/terms?iri=http://purl.obolibrary.org/obo/UBERON_0002142","pedunculopontine tegmental nucleus")</f>
        <v/>
      </c>
      <c r="B1487" t="inlineStr">
        <is>
          <t>&lt;http://purl.obolibrary.org/obo/UBERON_0002142&gt;</t>
        </is>
      </c>
      <c r="C1487" t="inlineStr">
        <is>
          <t>peduncular nucleus</t>
        </is>
      </c>
      <c r="D1487" t="inlineStr">
        <is>
          <t>&lt;http://purl.obolibrary.org/obo/DHBA_12413&gt;</t>
        </is>
      </c>
    </row>
    <row r="1488">
      <c r="A1488">
        <f>HYPERLINK("https://www.ebi.ac.uk/ols/ontologies/uberon/terms?iri=http://purl.obolibrary.org/obo/UBERON_0002142","pedunculopontine tegmental nucleus")</f>
        <v/>
      </c>
      <c r="B1488" t="inlineStr">
        <is>
          <t>&lt;http://purl.obolibrary.org/obo/UBERON_0002142&gt;</t>
        </is>
      </c>
      <c r="C1488" t="inlineStr">
        <is>
          <t>pedunculopontine tegmental nucleus</t>
        </is>
      </c>
      <c r="D1488" t="inlineStr">
        <is>
          <t>&lt;http://purl.obolibrary.org/obo/DMBA_16965&gt;</t>
        </is>
      </c>
    </row>
    <row r="1489">
      <c r="A1489">
        <f>HYPERLINK("https://www.ebi.ac.uk/ols/ontologies/uberon/terms?iri=http://purl.obolibrary.org/obo/UBERON_0002142","pedunculopontine tegmental nucleus")</f>
        <v/>
      </c>
      <c r="B1489" t="inlineStr">
        <is>
          <t>&lt;http://purl.obolibrary.org/obo/UBERON_0002142&gt;</t>
        </is>
      </c>
      <c r="C1489" t="inlineStr">
        <is>
          <t>pedunculopontine tegmental nucleus, left</t>
        </is>
      </c>
      <c r="D1489" t="inlineStr">
        <is>
          <t>&lt;http://purl.obolibrary.org/obo/HBA_9021&gt;</t>
        </is>
      </c>
    </row>
    <row r="1490">
      <c r="A1490">
        <f>HYPERLINK("https://www.ebi.ac.uk/ols/ontologies/uberon/terms?iri=http://purl.obolibrary.org/obo/UBERON_0002142","pedunculopontine tegmental nucleus")</f>
        <v/>
      </c>
      <c r="B1490" t="inlineStr">
        <is>
          <t>&lt;http://purl.obolibrary.org/obo/UBERON_0002142&gt;</t>
        </is>
      </c>
      <c r="C1490" t="inlineStr">
        <is>
          <t>Pedunculopontine nucleus</t>
        </is>
      </c>
      <c r="D1490" t="inlineStr">
        <is>
          <t>&lt;http://purl.obolibrary.org/obo/MBA_1052&gt;</t>
        </is>
      </c>
    </row>
    <row r="1491">
      <c r="A1491">
        <f>HYPERLINK("https://www.ebi.ac.uk/ols/ontologies/uberon/terms?iri=http://purl.obolibrary.org/obo/UBERON_0034931","perforant path")</f>
        <v/>
      </c>
      <c r="B1491" t="inlineStr">
        <is>
          <t>&lt;http://purl.obolibrary.org/obo/UBERON_0034931&gt;</t>
        </is>
      </c>
      <c r="C1491" t="inlineStr">
        <is>
          <t>perforant path</t>
        </is>
      </c>
      <c r="D1491" t="inlineStr">
        <is>
          <t>&lt;http://purl.obolibrary.org/obo/DHBA_12080&gt;</t>
        </is>
      </c>
    </row>
    <row r="1492">
      <c r="A1492">
        <f>HYPERLINK("https://www.ebi.ac.uk/ols/ontologies/uberon/terms?iri=http://purl.obolibrary.org/obo/UBERON_0034931","perforant path")</f>
        <v/>
      </c>
      <c r="B1492" t="inlineStr">
        <is>
          <t>&lt;http://purl.obolibrary.org/obo/UBERON_0034931&gt;</t>
        </is>
      </c>
      <c r="C1492" t="inlineStr">
        <is>
          <t>perforant path</t>
        </is>
      </c>
      <c r="D1492" t="inlineStr">
        <is>
          <t>&lt;http://purl.obolibrary.org/obo/HBA_265505250&gt;</t>
        </is>
      </c>
    </row>
    <row r="1493">
      <c r="A1493">
        <f>HYPERLINK("https://www.ebi.ac.uk/ols/ontologies/uberon/terms?iri=http://purl.obolibrary.org/obo/UBERON_0034931","perforant path")</f>
        <v/>
      </c>
      <c r="B1493" t="inlineStr">
        <is>
          <t>&lt;http://purl.obolibrary.org/obo/UBERON_0034931&gt;</t>
        </is>
      </c>
      <c r="C1493" t="inlineStr">
        <is>
          <t>perforant path</t>
        </is>
      </c>
      <c r="D1493" t="inlineStr">
        <is>
          <t>&lt;http://purl.obolibrary.org/obo/MBA_713&gt;</t>
        </is>
      </c>
    </row>
    <row r="1494">
      <c r="A1494">
        <f>HYPERLINK("https://www.ebi.ac.uk/ols/ontologies/uberon/terms?iri=http://purl.obolibrary.org/obo/UBERON_0014736","periallocortex")</f>
        <v/>
      </c>
      <c r="B1494" t="inlineStr">
        <is>
          <t>&lt;http://purl.obolibrary.org/obo/UBERON_0014736&gt;</t>
        </is>
      </c>
      <c r="C1494" t="inlineStr">
        <is>
          <t>periallocortex</t>
        </is>
      </c>
      <c r="D1494" t="inlineStr">
        <is>
          <t>&lt;http://purl.obolibrary.org/obo/DHBA_10313&gt;</t>
        </is>
      </c>
    </row>
    <row r="1495">
      <c r="A1495">
        <f>HYPERLINK("https://www.ebi.ac.uk/ols/ontologies/uberon/terms?iri=http://purl.obolibrary.org/obo/UBERON_0002656","periamygdaloid area")</f>
        <v/>
      </c>
      <c r="B1495" t="inlineStr">
        <is>
          <t>&lt;http://purl.obolibrary.org/obo/UBERON_0002656&gt;</t>
        </is>
      </c>
      <c r="C1495" t="inlineStr">
        <is>
          <t>cortical amygdaloid nuclei</t>
        </is>
      </c>
      <c r="D1495" t="inlineStr">
        <is>
          <t>&lt;http://purl.obolibrary.org/obo/DHBA_10373&gt;</t>
        </is>
      </c>
    </row>
    <row r="1496">
      <c r="A1496">
        <f>HYPERLINK("https://www.ebi.ac.uk/ols/ontologies/uberon/terms?iri=http://purl.obolibrary.org/obo/UBERON_0002656","periamygdaloid area")</f>
        <v/>
      </c>
      <c r="B1496" t="inlineStr">
        <is>
          <t>&lt;http://purl.obolibrary.org/obo/UBERON_0002656&gt;</t>
        </is>
      </c>
      <c r="C1496" t="inlineStr">
        <is>
          <t>semilunar gyrus</t>
        </is>
      </c>
      <c r="D1496" t="inlineStr">
        <is>
          <t>&lt;http://purl.obolibrary.org/obo/DHBA_12169&gt;</t>
        </is>
      </c>
    </row>
    <row r="1497">
      <c r="A1497">
        <f>HYPERLINK("https://www.ebi.ac.uk/ols/ontologies/uberon/terms?iri=http://purl.obolibrary.org/obo/UBERON_0002577","pericentral nucleus of inferior colliculus")</f>
        <v/>
      </c>
      <c r="B1497" t="inlineStr">
        <is>
          <t>&lt;http://purl.obolibrary.org/obo/UBERON_0002577&gt;</t>
        </is>
      </c>
      <c r="C1497" t="inlineStr">
        <is>
          <t>cortex of inferior colliculus</t>
        </is>
      </c>
      <c r="D1497" t="inlineStr">
        <is>
          <t>&lt;http://purl.obolibrary.org/obo/DHBA_12306&gt;</t>
        </is>
      </c>
    </row>
    <row r="1498">
      <c r="A1498">
        <f>HYPERLINK("https://www.ebi.ac.uk/ols/ontologies/uberon/terms?iri=http://purl.obolibrary.org/obo/UBERON_0002577","pericentral nucleus of inferior colliculus")</f>
        <v/>
      </c>
      <c r="B1498" t="inlineStr">
        <is>
          <t>&lt;http://purl.obolibrary.org/obo/UBERON_0002577&gt;</t>
        </is>
      </c>
      <c r="C1498" t="inlineStr">
        <is>
          <t>pericentral nucleus of the inferior colliculus, left</t>
        </is>
      </c>
      <c r="D1498" t="inlineStr">
        <is>
          <t>&lt;http://purl.obolibrary.org/obo/HBA_9106&gt;</t>
        </is>
      </c>
    </row>
    <row r="1499">
      <c r="A1499">
        <f>HYPERLINK("https://www.ebi.ac.uk/ols/ontologies/uberon/terms?iri=http://purl.obolibrary.org/obo/UBERON_0002274","perifornical nucleus")</f>
        <v/>
      </c>
      <c r="B1499" t="inlineStr">
        <is>
          <t>&lt;http://purl.obolibrary.org/obo/UBERON_0002274&gt;</t>
        </is>
      </c>
      <c r="C1499" t="inlineStr">
        <is>
          <t>perifornical nucleus</t>
        </is>
      </c>
      <c r="D1499" t="inlineStr">
        <is>
          <t>&lt;http://purl.obolibrary.org/obo/DHBA_11578&gt;</t>
        </is>
      </c>
    </row>
    <row r="1500">
      <c r="A1500">
        <f>HYPERLINK("https://www.ebi.ac.uk/ols/ontologies/uberon/terms?iri=http://purl.obolibrary.org/obo/UBERON_0002274","perifornical nucleus")</f>
        <v/>
      </c>
      <c r="B1500" t="inlineStr">
        <is>
          <t>&lt;http://purl.obolibrary.org/obo/UBERON_0002274&gt;</t>
        </is>
      </c>
      <c r="C1500" t="inlineStr">
        <is>
          <t>perifornical nucleus</t>
        </is>
      </c>
      <c r="D1500" t="inlineStr">
        <is>
          <t>&lt;http://purl.obolibrary.org/obo/HBA_12917&gt;</t>
        </is>
      </c>
    </row>
    <row r="1501">
      <c r="A1501">
        <f>HYPERLINK("https://www.ebi.ac.uk/ols/ontologies/uberon/terms?iri=http://purl.obolibrary.org/obo/UBERON_0002971","periolivary nucleus")</f>
        <v/>
      </c>
      <c r="B1501" t="inlineStr">
        <is>
          <t>&lt;http://purl.obolibrary.org/obo/UBERON_0002971&gt;</t>
        </is>
      </c>
      <c r="C1501" t="inlineStr">
        <is>
          <t>periolivary nuclei</t>
        </is>
      </c>
      <c r="D1501" t="inlineStr">
        <is>
          <t>&lt;http://purl.obolibrary.org/obo/DHBA_12464&gt;</t>
        </is>
      </c>
    </row>
    <row r="1502">
      <c r="A1502">
        <f>HYPERLINK("https://www.ebi.ac.uk/ols/ontologies/uberon/terms?iri=http://purl.obolibrary.org/obo/UBERON_0002971","periolivary nucleus")</f>
        <v/>
      </c>
      <c r="B1502" t="inlineStr">
        <is>
          <t>&lt;http://purl.obolibrary.org/obo/UBERON_0002971&gt;</t>
        </is>
      </c>
      <c r="C1502" t="inlineStr">
        <is>
          <t>periolivary nucleus, left</t>
        </is>
      </c>
      <c r="D1502" t="inlineStr">
        <is>
          <t>&lt;http://purl.obolibrary.org/obo/HBA_9179&gt;</t>
        </is>
      </c>
    </row>
    <row r="1503">
      <c r="A1503">
        <f>HYPERLINK("https://www.ebi.ac.uk/ols/ontologies/uberon/terms?iri=http://purl.obolibrary.org/obo/UBERON_0002971","periolivary nucleus")</f>
        <v/>
      </c>
      <c r="B1503" t="inlineStr">
        <is>
          <t>&lt;http://purl.obolibrary.org/obo/UBERON_0002971&gt;</t>
        </is>
      </c>
      <c r="C1503" t="inlineStr">
        <is>
          <t>Superior olivary complex, periolivary region</t>
        </is>
      </c>
      <c r="D1503" t="inlineStr">
        <is>
          <t>&lt;http://purl.obolibrary.org/obo/MBA_122&gt;</t>
        </is>
      </c>
    </row>
    <row r="1504">
      <c r="A1504">
        <f>HYPERLINK("https://www.ebi.ac.uk/ols/ontologies/uberon/terms?iri=http://purl.obolibrary.org/obo/UBERON_0002144","peripeduncular nucleus")</f>
        <v/>
      </c>
      <c r="B1504" t="inlineStr">
        <is>
          <t>&lt;http://purl.obolibrary.org/obo/UBERON_0002144&gt;</t>
        </is>
      </c>
      <c r="C1504" t="inlineStr">
        <is>
          <t>peripeduncular nucleus</t>
        </is>
      </c>
      <c r="D1504" t="inlineStr">
        <is>
          <t>&lt;http://purl.obolibrary.org/obo/DHBA_12285&gt;</t>
        </is>
      </c>
    </row>
    <row r="1505">
      <c r="A1505">
        <f>HYPERLINK("https://www.ebi.ac.uk/ols/ontologies/uberon/terms?iri=http://purl.obolibrary.org/obo/UBERON_0002144","peripeduncular nucleus")</f>
        <v/>
      </c>
      <c r="B1505" t="inlineStr">
        <is>
          <t>&lt;http://purl.obolibrary.org/obo/UBERON_0002144&gt;</t>
        </is>
      </c>
      <c r="C1505" t="inlineStr">
        <is>
          <t>peripeduncular nucleus</t>
        </is>
      </c>
      <c r="D1505" t="inlineStr">
        <is>
          <t>&lt;http://purl.obolibrary.org/obo/DMBA_16342&gt;</t>
        </is>
      </c>
    </row>
    <row r="1506">
      <c r="A1506">
        <f>HYPERLINK("https://www.ebi.ac.uk/ols/ontologies/uberon/terms?iri=http://purl.obolibrary.org/obo/UBERON_0002144","peripeduncular nucleus")</f>
        <v/>
      </c>
      <c r="B1506" t="inlineStr">
        <is>
          <t>&lt;http://purl.obolibrary.org/obo/UBERON_0002144&gt;</t>
        </is>
      </c>
      <c r="C1506" t="inlineStr">
        <is>
          <t>peripeduncular nucleus</t>
        </is>
      </c>
      <c r="D1506" t="inlineStr">
        <is>
          <t>&lt;http://purl.obolibrary.org/obo/HBA_9050&gt;</t>
        </is>
      </c>
    </row>
    <row r="1507">
      <c r="A1507">
        <f>HYPERLINK("https://www.ebi.ac.uk/ols/ontologies/uberon/terms?iri=http://purl.obolibrary.org/obo/UBERON_0002144","peripeduncular nucleus")</f>
        <v/>
      </c>
      <c r="B1507" t="inlineStr">
        <is>
          <t>&lt;http://purl.obolibrary.org/obo/UBERON_0002144&gt;</t>
        </is>
      </c>
      <c r="C1507" t="inlineStr">
        <is>
          <t>Peripeduncular nucleus</t>
        </is>
      </c>
      <c r="D1507" t="inlineStr">
        <is>
          <t>&lt;http://purl.obolibrary.org/obo/MBA_1044&gt;</t>
        </is>
      </c>
    </row>
    <row r="1508">
      <c r="A1508">
        <f>HYPERLINK("https://www.ebi.ac.uk/ols/ontologies/uberon/terms?iri=http://purl.obolibrary.org/obo/UBERON_0006083","perirhinal cortex")</f>
        <v/>
      </c>
      <c r="B1508" t="inlineStr">
        <is>
          <t>&lt;http://purl.obolibrary.org/obo/UBERON_0006083&gt;</t>
        </is>
      </c>
      <c r="C1508" t="inlineStr">
        <is>
          <t>Perirhinal area</t>
        </is>
      </c>
      <c r="D1508" t="inlineStr">
        <is>
          <t>&lt;http://purl.obolibrary.org/obo/MBA_922&gt;</t>
        </is>
      </c>
    </row>
    <row r="1509">
      <c r="A1509">
        <f>HYPERLINK("https://www.ebi.ac.uk/ols/ontologies/uberon/terms?iri=http://purl.obolibrary.org/obo/UBERON_0006083","perirhinal cortex")</f>
        <v/>
      </c>
      <c r="B1509" t="inlineStr">
        <is>
          <t>&lt;http://purl.obolibrary.org/obo/UBERON_0006083&gt;</t>
        </is>
      </c>
      <c r="C1509" t="inlineStr">
        <is>
          <t>perirhinal cortex</t>
        </is>
      </c>
      <c r="D1509" t="inlineStr">
        <is>
          <t>&lt;http://purl.obolibrary.org/obo/PBA_128012080&gt;</t>
        </is>
      </c>
    </row>
    <row r="1510">
      <c r="A1510">
        <f>HYPERLINK("https://www.ebi.ac.uk/ols/ontologies/uberon/terms?iri=http://purl.obolibrary.org/obo/UBERON_0002879","peritrigeminal nucleus")</f>
        <v/>
      </c>
      <c r="B1510" t="inlineStr">
        <is>
          <t>&lt;http://purl.obolibrary.org/obo/UBERON_0002879&gt;</t>
        </is>
      </c>
      <c r="C1510" t="inlineStr">
        <is>
          <t>peritrigeminal nucleus</t>
        </is>
      </c>
      <c r="D1510" t="inlineStr">
        <is>
          <t>&lt;http://purl.obolibrary.org/obo/DHBA_12658&gt;</t>
        </is>
      </c>
    </row>
    <row r="1511">
      <c r="A1511">
        <f>HYPERLINK("https://www.ebi.ac.uk/ols/ontologies/uberon/terms?iri=http://purl.obolibrary.org/obo/UBERON_0002879","peritrigeminal nucleus")</f>
        <v/>
      </c>
      <c r="B1511" t="inlineStr">
        <is>
          <t>&lt;http://purl.obolibrary.org/obo/UBERON_0002879&gt;</t>
        </is>
      </c>
      <c r="C1511" t="inlineStr">
        <is>
          <t>peritrigeminal nucleus</t>
        </is>
      </c>
      <c r="D1511" t="inlineStr">
        <is>
          <t>&lt;http://purl.obolibrary.org/obo/HBA_9633&gt;</t>
        </is>
      </c>
    </row>
    <row r="1512">
      <c r="A1512">
        <f>HYPERLINK("https://www.ebi.ac.uk/ols/ontologies/uberon/terms?iri=http://purl.obolibrary.org/obo/UBERON_0002271","periventricular zone of hypothalamus")</f>
        <v/>
      </c>
      <c r="B1512" t="inlineStr">
        <is>
          <t>&lt;http://purl.obolibrary.org/obo/UBERON_0002271&gt;</t>
        </is>
      </c>
      <c r="C1512" t="inlineStr">
        <is>
          <t>Periventricular zone</t>
        </is>
      </c>
      <c r="D1512" t="inlineStr">
        <is>
          <t>&lt;http://purl.obolibrary.org/obo/MBA_157&gt;</t>
        </is>
      </c>
    </row>
    <row r="1513">
      <c r="A1513">
        <f>HYPERLINK("https://www.ebi.ac.uk/ols/ontologies/uberon/terms?iri=http://purl.obolibrary.org/obo/UBERON_0001905","pineal body")</f>
        <v/>
      </c>
      <c r="B1513" t="inlineStr">
        <is>
          <t>&lt;http://purl.obolibrary.org/obo/UBERON_0001905&gt;</t>
        </is>
      </c>
      <c r="C1513" t="inlineStr">
        <is>
          <t>pineal body</t>
        </is>
      </c>
      <c r="D1513" t="inlineStr">
        <is>
          <t>&lt;http://purl.obolibrary.org/obo/DHBA_10460&gt;</t>
        </is>
      </c>
    </row>
    <row r="1514">
      <c r="A1514">
        <f>HYPERLINK("https://www.ebi.ac.uk/ols/ontologies/uberon/terms?iri=http://purl.obolibrary.org/obo/UBERON_0001905","pineal body")</f>
        <v/>
      </c>
      <c r="B1514" t="inlineStr">
        <is>
          <t>&lt;http://purl.obolibrary.org/obo/UBERON_0001905&gt;</t>
        </is>
      </c>
      <c r="C1514" t="inlineStr">
        <is>
          <t>pineal gland</t>
        </is>
      </c>
      <c r="D1514" t="inlineStr">
        <is>
          <t>&lt;http://purl.obolibrary.org/obo/HBA_4532&gt;</t>
        </is>
      </c>
    </row>
    <row r="1515">
      <c r="A1515">
        <f>HYPERLINK("https://www.ebi.ac.uk/ols/ontologies/uberon/terms?iri=http://purl.obolibrary.org/obo/UBERON_0001905","pineal body")</f>
        <v/>
      </c>
      <c r="B1515" t="inlineStr">
        <is>
          <t>&lt;http://purl.obolibrary.org/obo/UBERON_0001905&gt;</t>
        </is>
      </c>
      <c r="C1515" t="inlineStr">
        <is>
          <t>Pineal body</t>
        </is>
      </c>
      <c r="D1515" t="inlineStr">
        <is>
          <t>&lt;http://purl.obolibrary.org/obo/MBA_953&gt;</t>
        </is>
      </c>
    </row>
    <row r="1516">
      <c r="A1516">
        <f>HYPERLINK("https://www.ebi.ac.uk/ols/ontologies/uberon/terms?iri=http://purl.obolibrary.org/obo/UBERON_0011768","pineal gland stalk")</f>
        <v/>
      </c>
      <c r="B1516" t="inlineStr">
        <is>
          <t>&lt;http://purl.obolibrary.org/obo/UBERON_0011768&gt;</t>
        </is>
      </c>
      <c r="C1516" t="inlineStr">
        <is>
          <t>pineal stalk</t>
        </is>
      </c>
      <c r="D1516" t="inlineStr">
        <is>
          <t>&lt;http://purl.obolibrary.org/obo/MBA_730&gt;</t>
        </is>
      </c>
    </row>
    <row r="1517">
      <c r="A1517">
        <f>HYPERLINK("https://www.ebi.ac.uk/ols/ontologies/uberon/terms?iri=http://purl.obolibrary.org/obo/UBERON_0022283","pineal recess of third ventricle")</f>
        <v/>
      </c>
      <c r="B1517" t="inlineStr">
        <is>
          <t>&lt;http://purl.obolibrary.org/obo/UBERON_0022283&gt;</t>
        </is>
      </c>
      <c r="C1517" t="inlineStr">
        <is>
          <t>pineal recess of 3V</t>
        </is>
      </c>
      <c r="D1517" t="inlineStr">
        <is>
          <t>&lt;http://purl.obolibrary.org/obo/DHBA_266441661&gt;</t>
        </is>
      </c>
    </row>
    <row r="1518">
      <c r="A1518">
        <f>HYPERLINK("https://www.ebi.ac.uk/ols/ontologies/uberon/terms?iri=http://purl.obolibrary.org/obo/UBERON_0004725","piriform cortex")</f>
        <v/>
      </c>
      <c r="B1518" t="inlineStr">
        <is>
          <t>&lt;http://purl.obolibrary.org/obo/UBERON_0004725&gt;</t>
        </is>
      </c>
      <c r="C1518" t="inlineStr">
        <is>
          <t>piriform cortex</t>
        </is>
      </c>
      <c r="D1518" t="inlineStr">
        <is>
          <t>&lt;http://purl.obolibrary.org/obo/DHBA_10311&gt;</t>
        </is>
      </c>
    </row>
    <row r="1519">
      <c r="A1519">
        <f>HYPERLINK("https://www.ebi.ac.uk/ols/ontologies/uberon/terms?iri=http://purl.obolibrary.org/obo/UBERON_0004725","piriform cortex")</f>
        <v/>
      </c>
      <c r="B1519" t="inlineStr">
        <is>
          <t>&lt;http://purl.obolibrary.org/obo/UBERON_0004725&gt;</t>
        </is>
      </c>
      <c r="C1519" t="inlineStr">
        <is>
          <t>piriform cortex</t>
        </is>
      </c>
      <c r="D1519" t="inlineStr">
        <is>
          <t>&lt;http://purl.obolibrary.org/obo/HBA_10142&gt;</t>
        </is>
      </c>
    </row>
    <row r="1520">
      <c r="A1520">
        <f>HYPERLINK("https://www.ebi.ac.uk/ols/ontologies/uberon/terms?iri=http://purl.obolibrary.org/obo/UBERON_0014280","piriform cortex layer 2")</f>
        <v/>
      </c>
      <c r="B1520" t="inlineStr">
        <is>
          <t>&lt;http://purl.obolibrary.org/obo/UBERON_0014280&gt;</t>
        </is>
      </c>
      <c r="C1520" t="inlineStr">
        <is>
          <t>layer II of piriform cortex</t>
        </is>
      </c>
      <c r="D1520" t="inlineStr">
        <is>
          <t>&lt;http://purl.obolibrary.org/obo/DHBA_11336&gt;</t>
        </is>
      </c>
    </row>
    <row r="1521">
      <c r="A1521">
        <f>HYPERLINK("https://www.ebi.ac.uk/ols/ontologies/uberon/terms?iri=http://purl.obolibrary.org/obo/UBERON_0000007","pituitary gland")</f>
        <v/>
      </c>
      <c r="B1521" t="inlineStr">
        <is>
          <t>&lt;http://purl.obolibrary.org/obo/UBERON_0000007&gt;</t>
        </is>
      </c>
      <c r="C1521" t="inlineStr">
        <is>
          <t>pituitary body</t>
        </is>
      </c>
      <c r="D1521" t="inlineStr">
        <is>
          <t>&lt;http://purl.obolibrary.org/obo/DHBA_10505&gt;</t>
        </is>
      </c>
    </row>
    <row r="1522">
      <c r="A1522">
        <f>HYPERLINK("https://www.ebi.ac.uk/ols/ontologies/uberon/terms?iri=http://purl.obolibrary.org/obo/UBERON_0000007","pituitary gland")</f>
        <v/>
      </c>
      <c r="B1522" t="inlineStr">
        <is>
          <t>&lt;http://purl.obolibrary.org/obo/UBERON_0000007&gt;</t>
        </is>
      </c>
      <c r="C1522" t="inlineStr">
        <is>
          <t>pituitary body</t>
        </is>
      </c>
      <c r="D1522" t="inlineStr">
        <is>
          <t>&lt;http://purl.obolibrary.org/obo/HBA_4634&gt;</t>
        </is>
      </c>
    </row>
    <row r="1523">
      <c r="A1523">
        <f>HYPERLINK("https://www.ebi.ac.uk/ols/ontologies/uberon/terms?iri=http://purl.obolibrary.org/obo/UBERON_0002434","pituitary stalk")</f>
        <v/>
      </c>
      <c r="B1523" t="inlineStr">
        <is>
          <t>&lt;http://purl.obolibrary.org/obo/UBERON_0002434&gt;</t>
        </is>
      </c>
      <c r="C1523" t="inlineStr">
        <is>
          <t>infundibular stalk</t>
        </is>
      </c>
      <c r="D1523" t="inlineStr">
        <is>
          <t>&lt;http://purl.obolibrary.org/obo/DHBA_10643&gt;</t>
        </is>
      </c>
    </row>
    <row r="1524">
      <c r="A1524">
        <f>HYPERLINK("https://www.ebi.ac.uk/ols/ontologies/uberon/terms?iri=http://purl.obolibrary.org/obo/UBERON_0002434","pituitary stalk")</f>
        <v/>
      </c>
      <c r="B1524" t="inlineStr">
        <is>
          <t>&lt;http://purl.obolibrary.org/obo/UBERON_0002434&gt;</t>
        </is>
      </c>
      <c r="C1524" t="inlineStr">
        <is>
          <t>infundibulum</t>
        </is>
      </c>
      <c r="D1524" t="inlineStr">
        <is>
          <t>&lt;http://purl.obolibrary.org/obo/DMBA_15690&gt;</t>
        </is>
      </c>
    </row>
    <row r="1525">
      <c r="A1525">
        <f>HYPERLINK("https://www.ebi.ac.uk/ols/ontologies/uberon/terms?iri=http://purl.obolibrary.org/obo/UBERON_0002434","pituitary stalk")</f>
        <v/>
      </c>
      <c r="B1525" t="inlineStr">
        <is>
          <t>&lt;http://purl.obolibrary.org/obo/UBERON_0002434&gt;</t>
        </is>
      </c>
      <c r="C1525" t="inlineStr">
        <is>
          <t>intermediate frontal sulcus</t>
        </is>
      </c>
      <c r="D1525" t="inlineStr">
        <is>
          <t>&lt;http://purl.obolibrary.org/obo/HBA_9358&gt;</t>
        </is>
      </c>
    </row>
    <row r="1526">
      <c r="A1526">
        <f>HYPERLINK("https://www.ebi.ac.uk/ols/ontologies/uberon/terms?iri=http://purl.obolibrary.org/obo/UBERON_0023861","planum polare")</f>
        <v/>
      </c>
      <c r="B1526" t="inlineStr">
        <is>
          <t>&lt;http://purl.obolibrary.org/obo/UBERON_0023861&gt;</t>
        </is>
      </c>
      <c r="C1526" t="inlineStr">
        <is>
          <t>planum polare</t>
        </is>
      </c>
      <c r="D1526" t="inlineStr">
        <is>
          <t>&lt;http://purl.obolibrary.org/obo/HBA_4177&gt;</t>
        </is>
      </c>
    </row>
    <row r="1527">
      <c r="A1527">
        <f>HYPERLINK("https://www.ebi.ac.uk/ols/ontologies/uberon/terms?iri=http://purl.obolibrary.org/obo/UBERON_0022268","planum temporale")</f>
        <v/>
      </c>
      <c r="B1527" t="inlineStr">
        <is>
          <t>&lt;http://purl.obolibrary.org/obo/UBERON_0022268&gt;</t>
        </is>
      </c>
      <c r="C1527" t="inlineStr">
        <is>
          <t>planum temporale</t>
        </is>
      </c>
      <c r="D1527" t="inlineStr">
        <is>
          <t>&lt;http://purl.obolibrary.org/obo/DHBA_12145&gt;</t>
        </is>
      </c>
    </row>
    <row r="1528">
      <c r="A1528">
        <f>HYPERLINK("https://www.ebi.ac.uk/ols/ontologies/uberon/terms?iri=http://purl.obolibrary.org/obo/UBERON_0022268","planum temporale")</f>
        <v/>
      </c>
      <c r="B1528" t="inlineStr">
        <is>
          <t>&lt;http://purl.obolibrary.org/obo/UBERON_0022268&gt;</t>
        </is>
      </c>
      <c r="C1528" t="inlineStr">
        <is>
          <t>planum temporale</t>
        </is>
      </c>
      <c r="D1528" t="inlineStr">
        <is>
          <t>&lt;http://purl.obolibrary.org/obo/HBA_4171&gt;</t>
        </is>
      </c>
    </row>
    <row r="1529">
      <c r="A1529">
        <f>HYPERLINK("https://www.ebi.ac.uk/ols/ontologies/uberon/terms?iri=http://purl.obolibrary.org/obo/UBERON_0000988","pons")</f>
        <v/>
      </c>
      <c r="B1529" t="inlineStr">
        <is>
          <t>&lt;http://purl.obolibrary.org/obo/UBERON_0000988&gt;</t>
        </is>
      </c>
      <c r="C1529" t="inlineStr">
        <is>
          <t>pons</t>
        </is>
      </c>
      <c r="D1529" t="inlineStr">
        <is>
          <t>&lt;http://purl.obolibrary.org/obo/DHBA_10661&gt;</t>
        </is>
      </c>
    </row>
    <row r="1530">
      <c r="A1530">
        <f>HYPERLINK("https://www.ebi.ac.uk/ols/ontologies/uberon/terms?iri=http://purl.obolibrary.org/obo/UBERON_0000988","pons")</f>
        <v/>
      </c>
      <c r="B1530" t="inlineStr">
        <is>
          <t>&lt;http://purl.obolibrary.org/obo/UBERON_0000988&gt;</t>
        </is>
      </c>
      <c r="C1530" t="inlineStr">
        <is>
          <t>pons</t>
        </is>
      </c>
      <c r="D1530" t="inlineStr">
        <is>
          <t>&lt;http://purl.obolibrary.org/obo/HBA_9131&gt;</t>
        </is>
      </c>
    </row>
    <row r="1531">
      <c r="A1531">
        <f>HYPERLINK("https://www.ebi.ac.uk/ols/ontologies/uberon/terms?iri=http://purl.obolibrary.org/obo/UBERON_0000988","pons")</f>
        <v/>
      </c>
      <c r="B1531" t="inlineStr">
        <is>
          <t>&lt;http://purl.obolibrary.org/obo/UBERON_0000988&gt;</t>
        </is>
      </c>
      <c r="C1531" t="inlineStr">
        <is>
          <t>Pons</t>
        </is>
      </c>
      <c r="D1531" t="inlineStr">
        <is>
          <t>&lt;http://purl.obolibrary.org/obo/MBA_771&gt;</t>
        </is>
      </c>
    </row>
    <row r="1532">
      <c r="A1532">
        <f>HYPERLINK("https://www.ebi.ac.uk/ols/ontologies/uberon/terms?iri=http://purl.obolibrary.org/obo/UBERON_0002151","pontine nuclear group")</f>
        <v/>
      </c>
      <c r="B1532" t="inlineStr">
        <is>
          <t>&lt;http://purl.obolibrary.org/obo/UBERON_0002151&gt;</t>
        </is>
      </c>
      <c r="C1532" t="inlineStr">
        <is>
          <t>pontine nucleus</t>
        </is>
      </c>
      <c r="D1532" t="inlineStr">
        <is>
          <t>&lt;http://purl.obolibrary.org/obo/DHBA_12406&gt;</t>
        </is>
      </c>
    </row>
    <row r="1533">
      <c r="A1533">
        <f>HYPERLINK("https://www.ebi.ac.uk/ols/ontologies/uberon/terms?iri=http://purl.obolibrary.org/obo/UBERON_0002151","pontine nuclear group")</f>
        <v/>
      </c>
      <c r="B1533" t="inlineStr">
        <is>
          <t>&lt;http://purl.obolibrary.org/obo/UBERON_0002151&gt;</t>
        </is>
      </c>
      <c r="C1533" t="inlineStr">
        <is>
          <t>pontine nuclei</t>
        </is>
      </c>
      <c r="D1533" t="inlineStr">
        <is>
          <t>&lt;http://purl.obolibrary.org/obo/HBA_9133&gt;</t>
        </is>
      </c>
    </row>
    <row r="1534">
      <c r="A1534">
        <f>HYPERLINK("https://www.ebi.ac.uk/ols/ontologies/uberon/terms?iri=http://purl.obolibrary.org/obo/UBERON_0002151","pontine nuclear group")</f>
        <v/>
      </c>
      <c r="B1534" t="inlineStr">
        <is>
          <t>&lt;http://purl.obolibrary.org/obo/UBERON_0002151&gt;</t>
        </is>
      </c>
      <c r="C1534" t="inlineStr">
        <is>
          <t>Pontine gray</t>
        </is>
      </c>
      <c r="D1534" t="inlineStr">
        <is>
          <t>&lt;http://purl.obolibrary.org/obo/MBA_931&gt;</t>
        </is>
      </c>
    </row>
    <row r="1535">
      <c r="A1535">
        <f>HYPERLINK("https://www.ebi.ac.uk/ols/ontologies/uberon/terms?iri=http://purl.obolibrary.org/obo/UBERON_0002047","pontine raphe nucleus")</f>
        <v/>
      </c>
      <c r="B1535" t="inlineStr">
        <is>
          <t>&lt;http://purl.obolibrary.org/obo/UBERON_0002047&gt;</t>
        </is>
      </c>
      <c r="C1535" t="inlineStr">
        <is>
          <t>raphe pontis nucleus</t>
        </is>
      </c>
      <c r="D1535" t="inlineStr">
        <is>
          <t>&lt;http://purl.obolibrary.org/obo/DHBA_12471&gt;</t>
        </is>
      </c>
    </row>
    <row r="1536">
      <c r="A1536">
        <f>HYPERLINK("https://www.ebi.ac.uk/ols/ontologies/uberon/terms?iri=http://purl.obolibrary.org/obo/UBERON_0002047","pontine raphe nucleus")</f>
        <v/>
      </c>
      <c r="B1536" t="inlineStr">
        <is>
          <t>&lt;http://purl.obolibrary.org/obo/UBERON_0002047&gt;</t>
        </is>
      </c>
      <c r="C1536" t="inlineStr">
        <is>
          <t>raphe pontis nucleus</t>
        </is>
      </c>
      <c r="D1536" t="inlineStr">
        <is>
          <t>&lt;http://purl.obolibrary.org/obo/DHBA_12475&gt;</t>
        </is>
      </c>
    </row>
    <row r="1537">
      <c r="A1537">
        <f>HYPERLINK("https://www.ebi.ac.uk/ols/ontologies/uberon/terms?iri=http://purl.obolibrary.org/obo/UBERON_0002047","pontine raphe nucleus")</f>
        <v/>
      </c>
      <c r="B1537" t="inlineStr">
        <is>
          <t>&lt;http://purl.obolibrary.org/obo/UBERON_0002047&gt;</t>
        </is>
      </c>
      <c r="C1537" t="inlineStr">
        <is>
          <t>pontine raphe nucleus,right</t>
        </is>
      </c>
      <c r="D1537" t="inlineStr">
        <is>
          <t>&lt;http://purl.obolibrary.org/obo/HBA_9159&gt;</t>
        </is>
      </c>
    </row>
    <row r="1538">
      <c r="A1538">
        <f>HYPERLINK("https://www.ebi.ac.uk/ols/ontologies/uberon/terms?iri=http://purl.obolibrary.org/obo/UBERON_0002047","pontine raphe nucleus")</f>
        <v/>
      </c>
      <c r="B1538" t="inlineStr">
        <is>
          <t>&lt;http://purl.obolibrary.org/obo/UBERON_0002047&gt;</t>
        </is>
      </c>
      <c r="C1538" t="inlineStr">
        <is>
          <t>Nucleus raphe pontis</t>
        </is>
      </c>
      <c r="D1538" t="inlineStr">
        <is>
          <t>&lt;http://purl.obolibrary.org/obo/MBA_238&gt;</t>
        </is>
      </c>
    </row>
    <row r="1539">
      <c r="A1539">
        <f>HYPERLINK("https://www.ebi.ac.uk/ols/ontologies/uberon/terms?iri=http://purl.obolibrary.org/obo/UBERON_0002573","pontine reticular formation")</f>
        <v/>
      </c>
      <c r="B1539" t="inlineStr">
        <is>
          <t>&lt;http://purl.obolibrary.org/obo/UBERON_0002573&gt;</t>
        </is>
      </c>
      <c r="C1539" t="inlineStr">
        <is>
          <t>Pontine reticular formation</t>
        </is>
      </c>
      <c r="D1539" t="inlineStr">
        <is>
          <t>&lt;http://purl.obolibrary.org/obo/DHBA_12480&gt;</t>
        </is>
      </c>
    </row>
    <row r="1540">
      <c r="A1540">
        <f>HYPERLINK("https://www.ebi.ac.uk/ols/ontologies/uberon/terms?iri=http://purl.obolibrary.org/obo/UBERON_0002573","pontine reticular formation")</f>
        <v/>
      </c>
      <c r="B1540" t="inlineStr">
        <is>
          <t>&lt;http://purl.obolibrary.org/obo/UBERON_0002573&gt;</t>
        </is>
      </c>
      <c r="C1540" t="inlineStr">
        <is>
          <t>pontine reticular formation, left</t>
        </is>
      </c>
      <c r="D1540" t="inlineStr">
        <is>
          <t>&lt;http://purl.obolibrary.org/obo/HBA_9161&gt;</t>
        </is>
      </c>
    </row>
    <row r="1541">
      <c r="A1541">
        <f>HYPERLINK("https://www.ebi.ac.uk/ols/ontologies/uberon/terms?iri=http://purl.obolibrary.org/obo/UBERON_0003023","pontine tegmentum")</f>
        <v/>
      </c>
      <c r="B1541" t="inlineStr">
        <is>
          <t>&lt;http://purl.obolibrary.org/obo/UBERON_0003023&gt;</t>
        </is>
      </c>
      <c r="C1541" t="inlineStr">
        <is>
          <t>pontine tegmentum</t>
        </is>
      </c>
      <c r="D1541" t="inlineStr">
        <is>
          <t>&lt;http://purl.obolibrary.org/obo/DHBA_12416&gt;</t>
        </is>
      </c>
    </row>
    <row r="1542">
      <c r="A1542">
        <f>HYPERLINK("https://www.ebi.ac.uk/ols/ontologies/uberon/terms?iri=http://purl.obolibrary.org/obo/UBERON_0003023","pontine tegmentum")</f>
        <v/>
      </c>
      <c r="B1542" t="inlineStr">
        <is>
          <t>&lt;http://purl.obolibrary.org/obo/UBERON_0003023&gt;</t>
        </is>
      </c>
      <c r="C1542" t="inlineStr">
        <is>
          <t>pontine tegmentum</t>
        </is>
      </c>
      <c r="D1542" t="inlineStr">
        <is>
          <t>&lt;http://purl.obolibrary.org/obo/HBA_9135&gt;</t>
        </is>
      </c>
    </row>
    <row r="1543">
      <c r="A1543">
        <f>HYPERLINK("https://www.ebi.ac.uk/ols/ontologies/uberon/terms?iri=http://purl.obolibrary.org/obo/UBERON_0002880","pontobulbar nucleus")</f>
        <v/>
      </c>
      <c r="B1543" t="inlineStr">
        <is>
          <t>&lt;http://purl.obolibrary.org/obo/UBERON_0002880&gt;</t>
        </is>
      </c>
      <c r="C1543" t="inlineStr">
        <is>
          <t>pontobulbar nucleus</t>
        </is>
      </c>
      <c r="D1543" t="inlineStr">
        <is>
          <t>&lt;http://purl.obolibrary.org/obo/DHBA_12614&gt;</t>
        </is>
      </c>
    </row>
    <row r="1544">
      <c r="A1544">
        <f>HYPERLINK("https://www.ebi.ac.uk/ols/ontologies/uberon/terms?iri=http://purl.obolibrary.org/obo/UBERON_0002880","pontobulbar nucleus")</f>
        <v/>
      </c>
      <c r="B1544" t="inlineStr">
        <is>
          <t>&lt;http://purl.obolibrary.org/obo/UBERON_0002880&gt;</t>
        </is>
      </c>
      <c r="C1544" t="inlineStr">
        <is>
          <t>pontobulbar nucleus</t>
        </is>
      </c>
      <c r="D1544" t="inlineStr">
        <is>
          <t>&lt;http://purl.obolibrary.org/obo/HBA_9636&gt;</t>
        </is>
      </c>
    </row>
    <row r="1545">
      <c r="A1545">
        <f>HYPERLINK("https://www.ebi.ac.uk/ols/ontologies/uberon/terms?iri=http://purl.obolibrary.org/obo/UBERON_0022421","pontocerebellar tract")</f>
        <v/>
      </c>
      <c r="B1545" t="inlineStr">
        <is>
          <t>&lt;http://purl.obolibrary.org/obo/UBERON_0022421&gt;</t>
        </is>
      </c>
      <c r="C1545" t="inlineStr">
        <is>
          <t>pontocerebellar tract</t>
        </is>
      </c>
      <c r="D1545" t="inlineStr">
        <is>
          <t>&lt;http://purl.obolibrary.org/obo/DHBA_12769&gt;</t>
        </is>
      </c>
    </row>
    <row r="1546">
      <c r="A1546">
        <f>HYPERLINK("https://www.ebi.ac.uk/ols/ontologies/uberon/terms?iri=http://purl.obolibrary.org/obo/UBERON_0022421","pontocerebellar tract")</f>
        <v/>
      </c>
      <c r="B1546" t="inlineStr">
        <is>
          <t>&lt;http://purl.obolibrary.org/obo/UBERON_0022421&gt;</t>
        </is>
      </c>
      <c r="C1546" t="inlineStr">
        <is>
          <t>ponto-cerebellar tract</t>
        </is>
      </c>
      <c r="D1546" t="inlineStr">
        <is>
          <t>&lt;http://purl.obolibrary.org/obo/HBA_265505470&gt;</t>
        </is>
      </c>
    </row>
    <row r="1547">
      <c r="A1547">
        <f>HYPERLINK("https://www.ebi.ac.uk/ols/ontologies/uberon/terms?iri=http://purl.obolibrary.org/obo/UBERON_0002581","postcentral gyrus")</f>
        <v/>
      </c>
      <c r="B1547" t="inlineStr">
        <is>
          <t>&lt;http://purl.obolibrary.org/obo/UBERON_0002581&gt;</t>
        </is>
      </c>
      <c r="C1547" t="inlineStr">
        <is>
          <t>postcentral gyrus</t>
        </is>
      </c>
      <c r="D1547" t="inlineStr">
        <is>
          <t>&lt;http://purl.obolibrary.org/obo/DHBA_12132&gt;</t>
        </is>
      </c>
    </row>
    <row r="1548">
      <c r="A1548">
        <f>HYPERLINK("https://www.ebi.ac.uk/ols/ontologies/uberon/terms?iri=http://purl.obolibrary.org/obo/UBERON_0002581","postcentral gyrus")</f>
        <v/>
      </c>
      <c r="B1548" t="inlineStr">
        <is>
          <t>&lt;http://purl.obolibrary.org/obo/UBERON_0002581&gt;</t>
        </is>
      </c>
      <c r="C1548" t="inlineStr">
        <is>
          <t>postcentral gyrus</t>
        </is>
      </c>
      <c r="D1548" t="inlineStr">
        <is>
          <t>&lt;http://purl.obolibrary.org/obo/HBA_4085&gt;</t>
        </is>
      </c>
    </row>
    <row r="1549">
      <c r="A1549">
        <f>HYPERLINK("https://www.ebi.ac.uk/ols/ontologies/uberon/terms?iri=http://purl.obolibrary.org/obo/UBERON_0002915","postcentral sulcus of parietal lobe")</f>
        <v/>
      </c>
      <c r="B1549" t="inlineStr">
        <is>
          <t>&lt;http://purl.obolibrary.org/obo/UBERON_0002915&gt;</t>
        </is>
      </c>
      <c r="C1549" t="inlineStr">
        <is>
          <t>postcentral sulcus</t>
        </is>
      </c>
      <c r="D1549" t="inlineStr">
        <is>
          <t>&lt;http://purl.obolibrary.org/obo/DHBA_10627&gt;</t>
        </is>
      </c>
    </row>
    <row r="1550">
      <c r="A1550">
        <f>HYPERLINK("https://www.ebi.ac.uk/ols/ontologies/uberon/terms?iri=http://purl.obolibrary.org/obo/UBERON_0002915","postcentral sulcus of parietal lobe")</f>
        <v/>
      </c>
      <c r="B1550" t="inlineStr">
        <is>
          <t>&lt;http://purl.obolibrary.org/obo/UBERON_0002915&gt;</t>
        </is>
      </c>
      <c r="C1550" t="inlineStr">
        <is>
          <t>postcentral sulcus</t>
        </is>
      </c>
      <c r="D1550" t="inlineStr">
        <is>
          <t>&lt;http://purl.obolibrary.org/obo/HBA_9371&gt;</t>
        </is>
      </c>
    </row>
    <row r="1551">
      <c r="A1551">
        <f>HYPERLINK("https://www.ebi.ac.uk/ols/ontologies/uberon/terms?iri=http://purl.obolibrary.org/obo/UBERON_0003016","postcommissural fornix of brain")</f>
        <v/>
      </c>
      <c r="B1551" t="inlineStr">
        <is>
          <t>&lt;http://purl.obolibrary.org/obo/UBERON_0003016&gt;</t>
        </is>
      </c>
      <c r="C1551" t="inlineStr">
        <is>
          <t>postcommissural fornix</t>
        </is>
      </c>
      <c r="D1551" t="inlineStr">
        <is>
          <t>&lt;http://purl.obolibrary.org/obo/MBA_737&gt;</t>
        </is>
      </c>
    </row>
    <row r="1552">
      <c r="A1552">
        <f>HYPERLINK("https://www.ebi.ac.uk/ols/ontologies/uberon/terms?iri=http://purl.obolibrary.org/obo/UBERON_0022229","posterior amygdaloid nucleus")</f>
        <v/>
      </c>
      <c r="B1552" t="inlineStr">
        <is>
          <t>&lt;http://purl.obolibrary.org/obo/UBERON_0022229&gt;</t>
        </is>
      </c>
      <c r="C1552" t="inlineStr">
        <is>
          <t>Posterior amygdalar nucleus</t>
        </is>
      </c>
      <c r="D1552" t="inlineStr">
        <is>
          <t>&lt;http://purl.obolibrary.org/obo/MBA_780&gt;</t>
        </is>
      </c>
    </row>
    <row r="1553">
      <c r="A1553">
        <f>HYPERLINK("https://www.ebi.ac.uk/ols/ontologies/uberon/terms?iri=http://purl.obolibrary.org/obo/UBERON_0002901","posterior calcarine sulcus")</f>
        <v/>
      </c>
      <c r="B1553" t="inlineStr">
        <is>
          <t>&lt;http://purl.obolibrary.org/obo/UBERON_0002901&gt;</t>
        </is>
      </c>
      <c r="C1553" t="inlineStr">
        <is>
          <t>posterior (caudal) cingulate cortex</t>
        </is>
      </c>
      <c r="D1553" t="inlineStr">
        <is>
          <t>&lt;http://purl.obolibrary.org/obo/DHBA_10285&gt;</t>
        </is>
      </c>
    </row>
    <row r="1554">
      <c r="A1554">
        <f>HYPERLINK("https://www.ebi.ac.uk/ols/ontologies/uberon/terms?iri=http://purl.obolibrary.org/obo/UBERON_0006115","posterior column of fornix")</f>
        <v/>
      </c>
      <c r="B1554" t="inlineStr">
        <is>
          <t>&lt;http://purl.obolibrary.org/obo/UBERON_0006115&gt;</t>
        </is>
      </c>
      <c r="C1554" t="inlineStr">
        <is>
          <t>crus of the fornix</t>
        </is>
      </c>
      <c r="D1554" t="inlineStr">
        <is>
          <t>&lt;http://purl.obolibrary.org/obo/DHBA_10579&gt;</t>
        </is>
      </c>
    </row>
    <row r="1555">
      <c r="A1555">
        <f>HYPERLINK("https://www.ebi.ac.uk/ols/ontologies/uberon/terms?iri=http://purl.obolibrary.org/obo/UBERON_0006115","posterior column of fornix")</f>
        <v/>
      </c>
      <c r="B1555" t="inlineStr">
        <is>
          <t>&lt;http://purl.obolibrary.org/obo/UBERON_0006115&gt;</t>
        </is>
      </c>
      <c r="C1555" t="inlineStr">
        <is>
          <t>posterior column of the fornix, left</t>
        </is>
      </c>
      <c r="D1555" t="inlineStr">
        <is>
          <t>&lt;http://purl.obolibrary.org/obo/HBA_9254&gt;</t>
        </is>
      </c>
    </row>
    <row r="1556">
      <c r="A1556">
        <f>HYPERLINK("https://www.ebi.ac.uk/ols/ontologies/uberon/terms?iri=http://purl.obolibrary.org/obo/UBERON_0000936","posterior commissure")</f>
        <v/>
      </c>
      <c r="B1556" t="inlineStr">
        <is>
          <t>&lt;http://purl.obolibrary.org/obo/UBERON_0000936&gt;</t>
        </is>
      </c>
      <c r="C1556" t="inlineStr">
        <is>
          <t>posterior commissure</t>
        </is>
      </c>
      <c r="D1556" t="inlineStr">
        <is>
          <t>&lt;http://purl.obolibrary.org/obo/DHBA_10567&gt;</t>
        </is>
      </c>
    </row>
    <row r="1557">
      <c r="A1557">
        <f>HYPERLINK("https://www.ebi.ac.uk/ols/ontologies/uberon/terms?iri=http://purl.obolibrary.org/obo/UBERON_0000936","posterior commissure")</f>
        <v/>
      </c>
      <c r="B1557" t="inlineStr">
        <is>
          <t>&lt;http://purl.obolibrary.org/obo/UBERON_0000936&gt;</t>
        </is>
      </c>
      <c r="C1557" t="inlineStr">
        <is>
          <t>posterior commissure</t>
        </is>
      </c>
      <c r="D1557" t="inlineStr">
        <is>
          <t>&lt;http://purl.obolibrary.org/obo/DMBA_17787&gt;</t>
        </is>
      </c>
    </row>
    <row r="1558">
      <c r="A1558">
        <f>HYPERLINK("https://www.ebi.ac.uk/ols/ontologies/uberon/terms?iri=http://purl.obolibrary.org/obo/UBERON_0000936","posterior commissure")</f>
        <v/>
      </c>
      <c r="B1558" t="inlineStr">
        <is>
          <t>&lt;http://purl.obolibrary.org/obo/UBERON_0000936&gt;</t>
        </is>
      </c>
      <c r="C1558" t="inlineStr">
        <is>
          <t>posterior commissure</t>
        </is>
      </c>
      <c r="D1558" t="inlineStr">
        <is>
          <t>&lt;http://purl.obolibrary.org/obo/HBA_9229&gt;</t>
        </is>
      </c>
    </row>
    <row r="1559">
      <c r="A1559">
        <f>HYPERLINK("https://www.ebi.ac.uk/ols/ontologies/uberon/terms?iri=http://purl.obolibrary.org/obo/UBERON_0000936","posterior commissure")</f>
        <v/>
      </c>
      <c r="B1559" t="inlineStr">
        <is>
          <t>&lt;http://purl.obolibrary.org/obo/UBERON_0000936&gt;</t>
        </is>
      </c>
      <c r="C1559" t="inlineStr">
        <is>
          <t>posterior commissure</t>
        </is>
      </c>
      <c r="D1559" t="inlineStr">
        <is>
          <t>&lt;http://purl.obolibrary.org/obo/MBA_158&gt;</t>
        </is>
      </c>
    </row>
    <row r="1560">
      <c r="A1560">
        <f>HYPERLINK("https://www.ebi.ac.uk/ols/ontologies/uberon/terms?iri=http://purl.obolibrary.org/obo/UBERON_0022427","posterior corona radiata")</f>
        <v/>
      </c>
      <c r="B1560" t="inlineStr">
        <is>
          <t>&lt;http://purl.obolibrary.org/obo/UBERON_0022427&gt;</t>
        </is>
      </c>
      <c r="C1560" t="inlineStr">
        <is>
          <t>posterior portion of corona radiata</t>
        </is>
      </c>
      <c r="D1560" t="inlineStr">
        <is>
          <t>&lt;http://purl.obolibrary.org/obo/DHBA_15543&gt;</t>
        </is>
      </c>
    </row>
    <row r="1561">
      <c r="A1561">
        <f>HYPERLINK("https://www.ebi.ac.uk/ols/ontologies/uberon/terms?iri=http://purl.obolibrary.org/obo/UBERON_0011177","posterior division of bed nuclei of stria terminalis")</f>
        <v/>
      </c>
      <c r="B1561" t="inlineStr">
        <is>
          <t>&lt;http://purl.obolibrary.org/obo/UBERON_0011177&gt;</t>
        </is>
      </c>
      <c r="C1561" t="inlineStr">
        <is>
          <t>Bed nuclei of the stria terminalis, posterior division</t>
        </is>
      </c>
      <c r="D1561" t="inlineStr">
        <is>
          <t>&lt;http://purl.obolibrary.org/obo/MBA_367&gt;</t>
        </is>
      </c>
    </row>
    <row r="1562">
      <c r="A1562">
        <f>HYPERLINK("https://www.ebi.ac.uk/ols/ontologies/uberon/terms?iri=http://purl.obolibrary.org/obo/UBERON_0004672","posterior horn lateral ventricle")</f>
        <v/>
      </c>
      <c r="B1562" t="inlineStr">
        <is>
          <t>&lt;http://purl.obolibrary.org/obo/UBERON_0004672&gt;</t>
        </is>
      </c>
      <c r="C1562" t="inlineStr">
        <is>
          <t>posterior horn of lateral ventricle</t>
        </is>
      </c>
      <c r="D1562" t="inlineStr">
        <is>
          <t>&lt;http://purl.obolibrary.org/obo/DHBA_10599&gt;</t>
        </is>
      </c>
    </row>
    <row r="1563">
      <c r="A1563">
        <f>HYPERLINK("https://www.ebi.ac.uk/ols/ontologies/uberon/terms?iri=http://purl.obolibrary.org/obo/UBERON_0002770","posterior hypothalamic region")</f>
        <v/>
      </c>
      <c r="B1563" t="inlineStr">
        <is>
          <t>&lt;http://purl.obolibrary.org/obo/UBERON_0002770&gt;</t>
        </is>
      </c>
      <c r="C1563" t="inlineStr">
        <is>
          <t>mammillary region</t>
        </is>
      </c>
      <c r="D1563" t="inlineStr">
        <is>
          <t>&lt;http://purl.obolibrary.org/obo/HBA_4665&gt;</t>
        </is>
      </c>
    </row>
    <row r="1564">
      <c r="A1564">
        <f>HYPERLINK("https://www.ebi.ac.uk/ols/ontologies/uberon/terms?iri=http://purl.obolibrary.org/obo/UBERON_0006334","posterior lateral line")</f>
        <v/>
      </c>
      <c r="B1564" t="inlineStr">
        <is>
          <t>&lt;http://purl.obolibrary.org/obo/UBERON_0006334&gt;</t>
        </is>
      </c>
      <c r="C1564" t="inlineStr">
        <is>
          <t>lateral nucleus of the pulvinar, left</t>
        </is>
      </c>
      <c r="D1564" t="inlineStr">
        <is>
          <t>&lt;http://purl.obolibrary.org/obo/HBA_4413&gt;</t>
        </is>
      </c>
    </row>
    <row r="1565">
      <c r="A1565">
        <f>HYPERLINK("https://www.ebi.ac.uk/ols/ontologies/uberon/terms?iri=http://purl.obolibrary.org/obo/UBERON_0014527","posterior limb of internal capsule")</f>
        <v/>
      </c>
      <c r="B1565" t="inlineStr">
        <is>
          <t>&lt;http://purl.obolibrary.org/obo/UBERON_0014527&gt;</t>
        </is>
      </c>
      <c r="C1565" t="inlineStr">
        <is>
          <t>posterior limb of internal capsule</t>
        </is>
      </c>
      <c r="D1565" t="inlineStr">
        <is>
          <t>&lt;http://purl.obolibrary.org/obo/DHBA_10584&gt;</t>
        </is>
      </c>
    </row>
    <row r="1566">
      <c r="A1566">
        <f>HYPERLINK("https://www.ebi.ac.uk/ols/ontologies/uberon/terms?iri=http://purl.obolibrary.org/obo/UBERON_0004002","posterior lobe of cerebellum")</f>
        <v/>
      </c>
      <c r="B1566" t="inlineStr">
        <is>
          <t>&lt;http://purl.obolibrary.org/obo/UBERON_0004002&gt;</t>
        </is>
      </c>
      <c r="C1566" t="inlineStr">
        <is>
          <t>posterior lobe</t>
        </is>
      </c>
      <c r="D1566" t="inlineStr">
        <is>
          <t>&lt;http://purl.obolibrary.org/obo/DHBA_12844&gt;</t>
        </is>
      </c>
    </row>
    <row r="1567">
      <c r="A1567">
        <f>HYPERLINK("https://www.ebi.ac.uk/ols/ontologies/uberon/terms?iri=http://purl.obolibrary.org/obo/UBERON_0002652","posterior median eminence")</f>
        <v/>
      </c>
      <c r="B1567" t="inlineStr">
        <is>
          <t>&lt;http://purl.obolibrary.org/obo/UBERON_0002652&gt;</t>
        </is>
      </c>
      <c r="C1567" t="inlineStr">
        <is>
          <t>pontomesencephalic sulcus</t>
        </is>
      </c>
      <c r="D1567" t="inlineStr">
        <is>
          <t>&lt;http://purl.obolibrary.org/obo/DHBA_12860&gt;</t>
        </is>
      </c>
    </row>
    <row r="1568">
      <c r="A1568">
        <f>HYPERLINK("https://www.ebi.ac.uk/ols/ontologies/uberon/terms?iri=http://purl.obolibrary.org/obo/UBERON_0002709","posterior nuclear complex of thalamus")</f>
        <v/>
      </c>
      <c r="B1568" t="inlineStr">
        <is>
          <t>&lt;http://purl.obolibrary.org/obo/UBERON_0002709&gt;</t>
        </is>
      </c>
      <c r="C1568" t="inlineStr">
        <is>
          <t>posterior nuclear complex of thalamus</t>
        </is>
      </c>
      <c r="D1568" t="inlineStr">
        <is>
          <t>&lt;http://purl.obolibrary.org/obo/DHBA_10428&gt;</t>
        </is>
      </c>
    </row>
    <row r="1569">
      <c r="A1569">
        <f>HYPERLINK("https://www.ebi.ac.uk/ols/ontologies/uberon/terms?iri=http://purl.obolibrary.org/obo/UBERON_0002709","posterior nuclear complex of thalamus")</f>
        <v/>
      </c>
      <c r="B1569" t="inlineStr">
        <is>
          <t>&lt;http://purl.obolibrary.org/obo/UBERON_0002709&gt;</t>
        </is>
      </c>
      <c r="C1569" t="inlineStr">
        <is>
          <t>Posterior complex of the thalamus</t>
        </is>
      </c>
      <c r="D1569" t="inlineStr">
        <is>
          <t>&lt;http://purl.obolibrary.org/obo/MBA_1020&gt;</t>
        </is>
      </c>
    </row>
    <row r="1570">
      <c r="A1570">
        <f>HYPERLINK("https://www.ebi.ac.uk/ols/ontologies/uberon/terms?iri=http://purl.obolibrary.org/obo/UBERON_0002706","posterior nucleus of hypothalamus")</f>
        <v/>
      </c>
      <c r="B1570" t="inlineStr">
        <is>
          <t>&lt;http://purl.obolibrary.org/obo/UBERON_0002706&gt;</t>
        </is>
      </c>
      <c r="C1570" t="inlineStr">
        <is>
          <t>posterior hypothalamic nucleus</t>
        </is>
      </c>
      <c r="D1570" t="inlineStr">
        <is>
          <t>&lt;http://purl.obolibrary.org/obo/DHBA_10503&gt;</t>
        </is>
      </c>
    </row>
    <row r="1571">
      <c r="A1571">
        <f>HYPERLINK("https://www.ebi.ac.uk/ols/ontologies/uberon/terms?iri=http://purl.obolibrary.org/obo/UBERON_0002706","posterior nucleus of hypothalamus")</f>
        <v/>
      </c>
      <c r="B1571" t="inlineStr">
        <is>
          <t>&lt;http://purl.obolibrary.org/obo/UBERON_0002706&gt;</t>
        </is>
      </c>
      <c r="C1571" t="inlineStr">
        <is>
          <t>posterior hypothalamic area</t>
        </is>
      </c>
      <c r="D1571" t="inlineStr">
        <is>
          <t>&lt;http://purl.obolibrary.org/obo/HBA_12910&gt;</t>
        </is>
      </c>
    </row>
    <row r="1572">
      <c r="A1572">
        <f>HYPERLINK("https://www.ebi.ac.uk/ols/ontologies/uberon/terms?iri=http://purl.obolibrary.org/obo/UBERON_0002706","posterior nucleus of hypothalamus")</f>
        <v/>
      </c>
      <c r="B1572" t="inlineStr">
        <is>
          <t>&lt;http://purl.obolibrary.org/obo/UBERON_0002706&gt;</t>
        </is>
      </c>
      <c r="C1572" t="inlineStr">
        <is>
          <t>Posterior hypothalamic nucleus</t>
        </is>
      </c>
      <c r="D1572" t="inlineStr">
        <is>
          <t>&lt;http://purl.obolibrary.org/obo/MBA_946&gt;</t>
        </is>
      </c>
    </row>
    <row r="1573">
      <c r="A1573">
        <f>HYPERLINK("https://www.ebi.ac.uk/ols/ontologies/uberon/terms?iri=http://purl.obolibrary.org/obo/UBERON_0003030","posterior nucleus of thalamus")</f>
        <v/>
      </c>
      <c r="B1573" t="inlineStr">
        <is>
          <t>&lt;http://purl.obolibrary.org/obo/UBERON_0003030&gt;</t>
        </is>
      </c>
      <c r="C1573" t="inlineStr">
        <is>
          <t>posterior nucleus of thalamus</t>
        </is>
      </c>
      <c r="D1573" t="inlineStr">
        <is>
          <t>&lt;http://purl.obolibrary.org/obo/DHBA_10440&gt;</t>
        </is>
      </c>
    </row>
    <row r="1574">
      <c r="A1574">
        <f>HYPERLINK("https://www.ebi.ac.uk/ols/ontologies/uberon/terms?iri=http://purl.obolibrary.org/obo/UBERON_0003030","posterior nucleus of thalamus")</f>
        <v/>
      </c>
      <c r="B1574" t="inlineStr">
        <is>
          <t>&lt;http://purl.obolibrary.org/obo/UBERON_0003030&gt;</t>
        </is>
      </c>
      <c r="C1574" t="inlineStr">
        <is>
          <t>posterior nucleus of the thalamus, left</t>
        </is>
      </c>
      <c r="D1574" t="inlineStr">
        <is>
          <t>&lt;http://purl.obolibrary.org/obo/HBA_4431&gt;</t>
        </is>
      </c>
    </row>
    <row r="1575">
      <c r="A1575">
        <f>HYPERLINK("https://www.ebi.ac.uk/ols/ontologies/uberon/terms?iri=http://purl.obolibrary.org/obo/UBERON_0002575","posterior orbital gyrus")</f>
        <v/>
      </c>
      <c r="B1575" t="inlineStr">
        <is>
          <t>&lt;http://purl.obolibrary.org/obo/UBERON_0002575&gt;</t>
        </is>
      </c>
      <c r="C1575" t="inlineStr">
        <is>
          <t>posterior orbital gyrus</t>
        </is>
      </c>
      <c r="D1575" t="inlineStr">
        <is>
          <t>&lt;http://purl.obolibrary.org/obo/HBA_4056&gt;</t>
        </is>
      </c>
    </row>
    <row r="1576">
      <c r="A1576">
        <f>HYPERLINK("https://www.ebi.ac.uk/ols/ontologies/uberon/terms?iri=http://purl.obolibrary.org/obo/UBERON_0002657","posterior parahippocampal gyrus")</f>
        <v/>
      </c>
      <c r="B1576" t="inlineStr">
        <is>
          <t>&lt;http://purl.obolibrary.org/obo/UBERON_0002657&gt;</t>
        </is>
      </c>
      <c r="C1576" t="inlineStr">
        <is>
          <t>posterior parahippocampal gyrus</t>
        </is>
      </c>
      <c r="D1576" t="inlineStr">
        <is>
          <t>&lt;http://purl.obolibrary.org/obo/DHBA_12164&gt;</t>
        </is>
      </c>
    </row>
    <row r="1577">
      <c r="A1577">
        <f>HYPERLINK("https://www.ebi.ac.uk/ols/ontologies/uberon/terms?iri=http://purl.obolibrary.org/obo/UBERON_0000433","posterior paraventricular nucleus of thalamus")</f>
        <v/>
      </c>
      <c r="B1577" t="inlineStr">
        <is>
          <t>&lt;http://purl.obolibrary.org/obo/UBERON_0000433&gt;</t>
        </is>
      </c>
      <c r="C1577" t="inlineStr">
        <is>
          <t>posterior paraventricular nucleus of thalamus, left</t>
        </is>
      </c>
      <c r="D1577" t="inlineStr">
        <is>
          <t>&lt;http://purl.obolibrary.org/obo/HBA_4536&gt;</t>
        </is>
      </c>
    </row>
    <row r="1578">
      <c r="A1578">
        <f>HYPERLINK("https://www.ebi.ac.uk/ols/ontologies/uberon/terms?iri=http://purl.obolibrary.org/obo/UBERON_0035886","posterior parietal association areas")</f>
        <v/>
      </c>
      <c r="B1578" t="inlineStr">
        <is>
          <t>&lt;http://purl.obolibrary.org/obo/UBERON_0035886&gt;</t>
        </is>
      </c>
      <c r="C1578" t="inlineStr">
        <is>
          <t>Posterior parietal association areas</t>
        </is>
      </c>
      <c r="D1578" t="inlineStr">
        <is>
          <t>&lt;http://purl.obolibrary.org/obo/MBA_22&gt;</t>
        </is>
      </c>
    </row>
    <row r="1579">
      <c r="A1579">
        <f>HYPERLINK("https://www.ebi.ac.uk/ols/ontologies/uberon/terms?iri=http://purl.obolibrary.org/obo/UBERON_0034889","posterior parietal cortex")</f>
        <v/>
      </c>
      <c r="B1579" t="inlineStr">
        <is>
          <t>&lt;http://purl.obolibrary.org/obo/UBERON_0034889&gt;</t>
        </is>
      </c>
      <c r="C1579" t="inlineStr">
        <is>
          <t>posterior parietal cortex</t>
        </is>
      </c>
      <c r="D1579" t="inlineStr">
        <is>
          <t>&lt;http://purl.obolibrary.org/obo/DHBA_10214&gt;</t>
        </is>
      </c>
    </row>
    <row r="1580">
      <c r="A1580">
        <f>HYPERLINK("https://www.ebi.ac.uk/ols/ontologies/uberon/terms?iri=http://purl.obolibrary.org/obo/UBERON_0002923","posterior parolfactory sulcus")</f>
        <v/>
      </c>
      <c r="B1580" t="inlineStr">
        <is>
          <t>&lt;http://purl.obolibrary.org/obo/UBERON_0002923&gt;</t>
        </is>
      </c>
      <c r="C1580" t="inlineStr">
        <is>
          <t>caudal parolfactory sulcus</t>
        </is>
      </c>
      <c r="D1580" t="inlineStr">
        <is>
          <t>&lt;http://purl.obolibrary.org/obo/DHBA_146034828&gt;</t>
        </is>
      </c>
    </row>
    <row r="1581">
      <c r="A1581">
        <f>HYPERLINK("https://www.ebi.ac.uk/ols/ontologies/uberon/terms?iri=http://purl.obolibrary.org/obo/UBERON_0002923","posterior parolfactory sulcus")</f>
        <v/>
      </c>
      <c r="B1581" t="inlineStr">
        <is>
          <t>&lt;http://purl.obolibrary.org/obo/UBERON_0002923&gt;</t>
        </is>
      </c>
      <c r="C1581" t="inlineStr">
        <is>
          <t>posterior parolfactory sulcus</t>
        </is>
      </c>
      <c r="D1581" t="inlineStr">
        <is>
          <t>&lt;http://purl.obolibrary.org/obo/HBA_9369&gt;</t>
        </is>
      </c>
    </row>
    <row r="1582">
      <c r="A1582">
        <f>HYPERLINK("https://www.ebi.ac.uk/ols/ontologies/uberon/terms?iri=http://purl.obolibrary.org/obo/UBERON_0002708","posterior periventricular nucleus")</f>
        <v/>
      </c>
      <c r="B1582" t="inlineStr">
        <is>
          <t>&lt;http://purl.obolibrary.org/obo/UBERON_0002708&gt;</t>
        </is>
      </c>
      <c r="C1582" t="inlineStr">
        <is>
          <t>posterior paraventricular nucleus</t>
        </is>
      </c>
      <c r="D1582" t="inlineStr">
        <is>
          <t>&lt;http://purl.obolibrary.org/obo/DMBA_16441&gt;</t>
        </is>
      </c>
    </row>
    <row r="1583">
      <c r="A1583">
        <f>HYPERLINK("https://www.ebi.ac.uk/ols/ontologies/uberon/terms?iri=http://purl.obolibrary.org/obo/UBERON_0002708","posterior periventricular nucleus")</f>
        <v/>
      </c>
      <c r="B1583" t="inlineStr">
        <is>
          <t>&lt;http://purl.obolibrary.org/obo/UBERON_0002708&gt;</t>
        </is>
      </c>
      <c r="C1583" t="inlineStr">
        <is>
          <t>Periventricular hypothalamic nucleus, posterior part</t>
        </is>
      </c>
      <c r="D1583" t="inlineStr">
        <is>
          <t>&lt;http://purl.obolibrary.org/obo/MBA_126&gt;</t>
        </is>
      </c>
    </row>
    <row r="1584">
      <c r="A1584">
        <f>HYPERLINK("https://www.ebi.ac.uk/ols/ontologies/uberon/terms?iri=http://purl.obolibrary.org/obo/UBERON_0006848","posterior pretectal nucleus")</f>
        <v/>
      </c>
      <c r="B1584" t="inlineStr">
        <is>
          <t>&lt;http://purl.obolibrary.org/obo/UBERON_0006848&gt;</t>
        </is>
      </c>
      <c r="C1584" t="inlineStr">
        <is>
          <t>Posterior pretectal nucleus</t>
        </is>
      </c>
      <c r="D1584" t="inlineStr">
        <is>
          <t>&lt;http://purl.obolibrary.org/obo/MBA_1061&gt;</t>
        </is>
      </c>
    </row>
    <row r="1585">
      <c r="A1585">
        <f>HYPERLINK("https://www.ebi.ac.uk/ols/ontologies/uberon/terms?iri=http://purl.obolibrary.org/obo/UBERON_0035934","posterior segment of paracentral lobule")</f>
        <v/>
      </c>
      <c r="B1585" t="inlineStr">
        <is>
          <t>&lt;http://purl.obolibrary.org/obo/UBERON_0035934&gt;</t>
        </is>
      </c>
      <c r="C1585" t="inlineStr">
        <is>
          <t>paracentral lobule, posterior part</t>
        </is>
      </c>
      <c r="D1585" t="inlineStr">
        <is>
          <t>&lt;http://purl.obolibrary.org/obo/HBA_4125&gt;</t>
        </is>
      </c>
    </row>
    <row r="1586">
      <c r="A1586">
        <f>HYPERLINK("https://www.ebi.ac.uk/ols/ontologies/uberon/terms?iri=http://purl.obolibrary.org/obo/UBERON_0002753","posterior spinocerebellar tract")</f>
        <v/>
      </c>
      <c r="B1586" t="inlineStr">
        <is>
          <t>&lt;http://purl.obolibrary.org/obo/UBERON_0002753&gt;</t>
        </is>
      </c>
      <c r="C1586" t="inlineStr">
        <is>
          <t>dorsal spinocerebellar tract</t>
        </is>
      </c>
      <c r="D1586" t="inlineStr">
        <is>
          <t>&lt;http://purl.obolibrary.org/obo/DHBA_12746&gt;</t>
        </is>
      </c>
    </row>
    <row r="1587">
      <c r="A1587">
        <f>HYPERLINK("https://www.ebi.ac.uk/ols/ontologies/uberon/terms?iri=http://purl.obolibrary.org/obo/UBERON_0002753","posterior spinocerebellar tract")</f>
        <v/>
      </c>
      <c r="B1587" t="inlineStr">
        <is>
          <t>&lt;http://purl.obolibrary.org/obo/UBERON_0002753&gt;</t>
        </is>
      </c>
      <c r="C1587" t="inlineStr">
        <is>
          <t>dorsal spinocerebellar tract</t>
        </is>
      </c>
      <c r="D1587" t="inlineStr">
        <is>
          <t>&lt;http://purl.obolibrary.org/obo/DMBA_17761&gt;</t>
        </is>
      </c>
    </row>
    <row r="1588">
      <c r="A1588">
        <f>HYPERLINK("https://www.ebi.ac.uk/ols/ontologies/uberon/terms?iri=http://purl.obolibrary.org/obo/UBERON_0002753","posterior spinocerebellar tract")</f>
        <v/>
      </c>
      <c r="B1588" t="inlineStr">
        <is>
          <t>&lt;http://purl.obolibrary.org/obo/UBERON_0002753&gt;</t>
        </is>
      </c>
      <c r="C1588" t="inlineStr">
        <is>
          <t>dorsal spinocerebellar tract</t>
        </is>
      </c>
      <c r="D1588" t="inlineStr">
        <is>
          <t>&lt;http://purl.obolibrary.org/obo/MBA_553&gt;</t>
        </is>
      </c>
    </row>
    <row r="1589">
      <c r="A1589">
        <f>HYPERLINK("https://www.ebi.ac.uk/ols/ontologies/uberon/terms?iri=http://purl.obolibrary.org/obo/UBERON_0002814","posterior superior fissure of cerebellum")</f>
        <v/>
      </c>
      <c r="B1589" t="inlineStr">
        <is>
          <t>&lt;http://purl.obolibrary.org/obo/UBERON_0002814&gt;</t>
        </is>
      </c>
      <c r="C1589" t="inlineStr">
        <is>
          <t>superior posterior fissure</t>
        </is>
      </c>
      <c r="D1589" t="inlineStr">
        <is>
          <t>&lt;http://purl.obolibrary.org/obo/HBA_9411&gt;</t>
        </is>
      </c>
    </row>
    <row r="1590">
      <c r="A1590">
        <f>HYPERLINK("https://www.ebi.ac.uk/ols/ontologies/uberon/terms?iri=http://purl.obolibrary.org/obo/UBERON_0002814","posterior superior fissure of cerebellum")</f>
        <v/>
      </c>
      <c r="B1590" t="inlineStr">
        <is>
          <t>&lt;http://purl.obolibrary.org/obo/UBERON_0002814&gt;</t>
        </is>
      </c>
      <c r="C1590" t="inlineStr">
        <is>
          <t>posterior superior fissure</t>
        </is>
      </c>
      <c r="D1590" t="inlineStr">
        <is>
          <t>&lt;http://purl.obolibrary.org/obo/MBA_1112&gt;</t>
        </is>
      </c>
    </row>
    <row r="1591">
      <c r="A1591">
        <f>HYPERLINK("https://www.ebi.ac.uk/ols/ontologies/uberon/terms?iri=http://purl.obolibrary.org/obo/UBERON_0034747","posterior thalamic radiation")</f>
        <v/>
      </c>
      <c r="B1591" t="inlineStr">
        <is>
          <t>&lt;http://purl.obolibrary.org/obo/UBERON_0034747&gt;</t>
        </is>
      </c>
      <c r="C1591" t="inlineStr">
        <is>
          <t>posterior thalamic radiation</t>
        </is>
      </c>
      <c r="D1591" t="inlineStr">
        <is>
          <t>&lt;http://purl.obolibrary.org/obo/DHBA_12053&gt;</t>
        </is>
      </c>
    </row>
    <row r="1592">
      <c r="A1592">
        <f>HYPERLINK("https://www.ebi.ac.uk/ols/ontologies/uberon/terms?iri=http://purl.obolibrary.org/obo/UBERON_0023094","posterodorsal nucleus of medial geniculate body")</f>
        <v/>
      </c>
      <c r="B1592" t="inlineStr">
        <is>
          <t>&lt;http://purl.obolibrary.org/obo/UBERON_0023094&gt;</t>
        </is>
      </c>
      <c r="C1592" t="inlineStr">
        <is>
          <t>posterodorsal nucleus of medial geniculate complex, left</t>
        </is>
      </c>
      <c r="D1592" t="inlineStr">
        <is>
          <t>&lt;http://purl.obolibrary.org/obo/HBA_4447&gt;</t>
        </is>
      </c>
    </row>
    <row r="1593">
      <c r="A1593">
        <f>HYPERLINK("https://www.ebi.ac.uk/ols/ontologies/uberon/terms?iri=http://purl.obolibrary.org/obo/UBERON_0034999","posterolateral cortical amygdaloid nucleus")</f>
        <v/>
      </c>
      <c r="B1593" t="inlineStr">
        <is>
          <t>&lt;http://purl.obolibrary.org/obo/UBERON_0034999&gt;</t>
        </is>
      </c>
      <c r="C1593" t="inlineStr">
        <is>
          <t>posterolateral cortical amygdaloid area</t>
        </is>
      </c>
      <c r="D1593" t="inlineStr">
        <is>
          <t>&lt;http://purl.obolibrary.org/obo/DMBA_15999&gt;</t>
        </is>
      </c>
    </row>
    <row r="1594">
      <c r="A1594">
        <f>HYPERLINK("https://www.ebi.ac.uk/ols/ontologies/uberon/terms?iri=http://purl.obolibrary.org/obo/UBERON_0002818","posterolateral fissure of cerebellum")</f>
        <v/>
      </c>
      <c r="B1594" t="inlineStr">
        <is>
          <t>&lt;http://purl.obolibrary.org/obo/UBERON_0002818&gt;</t>
        </is>
      </c>
      <c r="C1594" t="inlineStr">
        <is>
          <t>posterolateral fissure</t>
        </is>
      </c>
      <c r="D1594" t="inlineStr">
        <is>
          <t>&lt;http://purl.obolibrary.org/obo/HBA_9417&gt;</t>
        </is>
      </c>
    </row>
    <row r="1595">
      <c r="A1595">
        <f>HYPERLINK("https://www.ebi.ac.uk/ols/ontologies/uberon/terms?iri=http://purl.obolibrary.org/obo/UBERON_0002818","posterolateral fissure of cerebellum")</f>
        <v/>
      </c>
      <c r="B1595" t="inlineStr">
        <is>
          <t>&lt;http://purl.obolibrary.org/obo/UBERON_0002818&gt;</t>
        </is>
      </c>
      <c r="C1595" t="inlineStr">
        <is>
          <t>posterolateral fissure</t>
        </is>
      </c>
      <c r="D1595" t="inlineStr">
        <is>
          <t>&lt;http://purl.obolibrary.org/obo/MBA_11&gt;</t>
        </is>
      </c>
    </row>
    <row r="1596">
      <c r="A1596">
        <f>HYPERLINK("https://www.ebi.ac.uk/ols/ontologies/uberon/terms?iri=http://purl.obolibrary.org/obo/UBERON_0035897","posterolateral visual area")</f>
        <v/>
      </c>
      <c r="B1596" t="inlineStr">
        <is>
          <t>&lt;http://purl.obolibrary.org/obo/UBERON_0035897&gt;</t>
        </is>
      </c>
      <c r="C1596" t="inlineStr">
        <is>
          <t>Posterolateral visual area</t>
        </is>
      </c>
      <c r="D1596" t="inlineStr">
        <is>
          <t>&lt;http://purl.obolibrary.org/obo/MBA_425&gt;</t>
        </is>
      </c>
    </row>
    <row r="1597">
      <c r="A1597">
        <f>HYPERLINK("https://www.ebi.ac.uk/ols/ontologies/uberon/terms?iri=http://purl.obolibrary.org/obo/UBERON_0035919","posterolateral visual area, layer 4")</f>
        <v/>
      </c>
      <c r="B1597" t="inlineStr">
        <is>
          <t>&lt;http://purl.obolibrary.org/obo/UBERON_0035919&gt;</t>
        </is>
      </c>
      <c r="C1597" t="inlineStr">
        <is>
          <t>Posterolateral visual area, layer 4</t>
        </is>
      </c>
      <c r="D1597" t="inlineStr">
        <is>
          <t>&lt;http://purl.obolibrary.org/obo/MBA_869&gt;</t>
        </is>
      </c>
    </row>
    <row r="1598">
      <c r="A1598">
        <f>HYPERLINK("https://www.ebi.ac.uk/ols/ontologies/uberon/terms?iri=http://purl.obolibrary.org/obo/UBERON_0035001","posteromedial cortical amygdaloid nucleus")</f>
        <v/>
      </c>
      <c r="B1598" t="inlineStr">
        <is>
          <t>&lt;http://purl.obolibrary.org/obo/UBERON_0035001&gt;</t>
        </is>
      </c>
      <c r="C1598" t="inlineStr">
        <is>
          <t>posteromedial cortical amygdaloid area</t>
        </is>
      </c>
      <c r="D1598" t="inlineStr">
        <is>
          <t>&lt;http://purl.obolibrary.org/obo/DMBA_15950&gt;</t>
        </is>
      </c>
    </row>
    <row r="1599">
      <c r="A1599">
        <f>HYPERLINK("https://www.ebi.ac.uk/ols/ontologies/uberon/terms?iri=http://purl.obolibrary.org/obo/UBERON_0035900","posteromedial visual area")</f>
        <v/>
      </c>
      <c r="B1599" t="inlineStr">
        <is>
          <t>&lt;http://purl.obolibrary.org/obo/UBERON_0035900&gt;</t>
        </is>
      </c>
      <c r="C1599" t="inlineStr">
        <is>
          <t>posteromedial visual area</t>
        </is>
      </c>
      <c r="D1599" t="inlineStr">
        <is>
          <t>&lt;http://purl.obolibrary.org/obo/MBA_533&gt;</t>
        </is>
      </c>
    </row>
    <row r="1600">
      <c r="A1600">
        <f>HYPERLINK("https://www.ebi.ac.uk/ols/ontologies/uberon/terms?iri=http://purl.obolibrary.org/obo/UBERON_0035914","posteromedial visual area, layer 4")</f>
        <v/>
      </c>
      <c r="B1600" t="inlineStr">
        <is>
          <t>&lt;http://purl.obolibrary.org/obo/UBERON_0035914&gt;</t>
        </is>
      </c>
      <c r="C1600" t="inlineStr">
        <is>
          <t>posteromedial visual area, layer 4</t>
        </is>
      </c>
      <c r="D1600" t="inlineStr">
        <is>
          <t>&lt;http://purl.obolibrary.org/obo/MBA_501&gt;</t>
        </is>
      </c>
    </row>
    <row r="1601">
      <c r="A1601">
        <f>HYPERLINK("https://www.ebi.ac.uk/ols/ontologies/uberon/terms?iri=http://purl.obolibrary.org/obo/UBERON_0035909","posteromedial visual area, layer 6a")</f>
        <v/>
      </c>
      <c r="B1601" t="inlineStr">
        <is>
          <t>&lt;http://purl.obolibrary.org/obo/UBERON_0035909&gt;</t>
        </is>
      </c>
      <c r="C1601" t="inlineStr">
        <is>
          <t>posteromedial visual area, layer 6a</t>
        </is>
      </c>
      <c r="D1601" t="inlineStr">
        <is>
          <t>&lt;http://purl.obolibrary.org/obo/MBA_257&gt;</t>
        </is>
      </c>
    </row>
    <row r="1602">
      <c r="A1602">
        <f>HYPERLINK("https://www.ebi.ac.uk/ols/ontologies/uberon/terms?iri=http://purl.obolibrary.org/obo/UBERON_0002831","posteroventral cochlear nucleus")</f>
        <v/>
      </c>
      <c r="B1602" t="inlineStr">
        <is>
          <t>&lt;http://purl.obolibrary.org/obo/UBERON_0002831&gt;</t>
        </is>
      </c>
      <c r="C1602" t="inlineStr">
        <is>
          <t>ventral cochlear nucleus, caudal part</t>
        </is>
      </c>
      <c r="D1602" t="inlineStr">
        <is>
          <t>&lt;http://purl.obolibrary.org/obo/DHBA_12441&gt;</t>
        </is>
      </c>
    </row>
    <row r="1603">
      <c r="A1603">
        <f>HYPERLINK("https://www.ebi.ac.uk/ols/ontologies/uberon/terms?iri=http://purl.obolibrary.org/obo/UBERON_0002831","posteroventral cochlear nucleus")</f>
        <v/>
      </c>
      <c r="B1603" t="inlineStr">
        <is>
          <t>&lt;http://purl.obolibrary.org/obo/UBERON_0002831&gt;</t>
        </is>
      </c>
      <c r="C1603" t="inlineStr">
        <is>
          <t>posteroventral cochlear nucleus, left</t>
        </is>
      </c>
      <c r="D1603" t="inlineStr">
        <is>
          <t>&lt;http://purl.obolibrary.org/obo/HBA_9533&gt;</t>
        </is>
      </c>
    </row>
    <row r="1604">
      <c r="A1604">
        <f>HYPERLINK("https://www.ebi.ac.uk/ols/ontologies/uberon/terms?iri=http://purl.obolibrary.org/obo/UBERON_0004922","postnatal subventricular zone")</f>
        <v/>
      </c>
      <c r="B1604" t="inlineStr">
        <is>
          <t>&lt;http://purl.obolibrary.org/obo/UBERON_0004922&gt;</t>
        </is>
      </c>
      <c r="C1604" t="inlineStr">
        <is>
          <t>subventricular zone</t>
        </is>
      </c>
      <c r="D1604" t="inlineStr">
        <is>
          <t>&lt;http://purl.obolibrary.org/obo/DHBA_10536&gt;</t>
        </is>
      </c>
    </row>
    <row r="1605">
      <c r="A1605">
        <f>HYPERLINK("https://www.ebi.ac.uk/ols/ontologies/uberon/terms?iri=http://purl.obolibrary.org/obo/UBERON_0004922","postnatal subventricular zone")</f>
        <v/>
      </c>
      <c r="B1605" t="inlineStr">
        <is>
          <t>&lt;http://purl.obolibrary.org/obo/UBERON_0004922&gt;</t>
        </is>
      </c>
      <c r="C1605" t="inlineStr">
        <is>
          <t>subventricular zone</t>
        </is>
      </c>
      <c r="D1605" t="inlineStr">
        <is>
          <t>&lt;http://purl.obolibrary.org/obo/PBA_294021970&gt;</t>
        </is>
      </c>
    </row>
    <row r="1606">
      <c r="A1606">
        <f>HYPERLINK("https://www.ebi.ac.uk/ols/ontologies/uberon/terms?iri=http://purl.obolibrary.org/obo/UBERON_0003936","postoptic commissure")</f>
        <v/>
      </c>
      <c r="B1606" t="inlineStr">
        <is>
          <t>&lt;http://purl.obolibrary.org/obo/UBERON_0003936&gt;</t>
        </is>
      </c>
      <c r="C1606" t="inlineStr">
        <is>
          <t>postcentral sulcus</t>
        </is>
      </c>
      <c r="D1606" t="inlineStr">
        <is>
          <t>&lt;http://purl.obolibrary.org/obo/HBA_9371&gt;</t>
        </is>
      </c>
    </row>
    <row r="1607">
      <c r="A1607">
        <f>HYPERLINK("https://www.ebi.ac.uk/ols/ontologies/uberon/terms?iri=http://purl.obolibrary.org/obo/UBERON_0003936","postoptic commissure")</f>
        <v/>
      </c>
      <c r="B1607" t="inlineStr">
        <is>
          <t>&lt;http://purl.obolibrary.org/obo/UBERON_0003936&gt;</t>
        </is>
      </c>
      <c r="C1607" t="inlineStr">
        <is>
          <t>preoptic commissure</t>
        </is>
      </c>
      <c r="D1607" t="inlineStr">
        <is>
          <t>&lt;http://purl.obolibrary.org/obo/MBA_174&gt;</t>
        </is>
      </c>
    </row>
    <row r="1608">
      <c r="A1608">
        <f>HYPERLINK("https://www.ebi.ac.uk/ols/ontologies/uberon/terms?iri=http://purl.obolibrary.org/obo/UBERON_0035890","postrhinal area")</f>
        <v/>
      </c>
      <c r="B1608" t="inlineStr">
        <is>
          <t>&lt;http://purl.obolibrary.org/obo/UBERON_0035890&gt;</t>
        </is>
      </c>
      <c r="C1608" t="inlineStr">
        <is>
          <t>Postrhinal area</t>
        </is>
      </c>
      <c r="D1608" t="inlineStr">
        <is>
          <t>&lt;http://purl.obolibrary.org/obo/MBA_312782628&gt;</t>
        </is>
      </c>
    </row>
    <row r="1609">
      <c r="A1609">
        <f>HYPERLINK("https://www.ebi.ac.uk/ols/ontologies/uberon/terms?iri=http://purl.obolibrary.org/obo/UBERON_0035911","postrhinal area, layer 4")</f>
        <v/>
      </c>
      <c r="B1609" t="inlineStr">
        <is>
          <t>&lt;http://purl.obolibrary.org/obo/UBERON_0035911&gt;</t>
        </is>
      </c>
      <c r="C1609" t="inlineStr">
        <is>
          <t>Postrhinal area, layer 4</t>
        </is>
      </c>
      <c r="D1609" t="inlineStr">
        <is>
          <t>&lt;http://purl.obolibrary.org/obo/MBA_312782640&gt;</t>
        </is>
      </c>
    </row>
    <row r="1610">
      <c r="A1610">
        <f>HYPERLINK("https://www.ebi.ac.uk/ols/ontologies/uberon/terms?iri=http://purl.obolibrary.org/obo/UBERON_0035971","postsubiculum")</f>
        <v/>
      </c>
      <c r="B1610" t="inlineStr">
        <is>
          <t>&lt;http://purl.obolibrary.org/obo/UBERON_0035971&gt;</t>
        </is>
      </c>
      <c r="C1610" t="inlineStr">
        <is>
          <t>Postsubiculum</t>
        </is>
      </c>
      <c r="D1610" t="inlineStr">
        <is>
          <t>&lt;http://purl.obolibrary.org/obo/MBA_1037&gt;</t>
        </is>
      </c>
    </row>
    <row r="1611">
      <c r="A1611">
        <f>HYPERLINK("https://www.ebi.ac.uk/ols/ontologies/uberon/terms?iri=http://purl.obolibrary.org/obo/UBERON_0006007","pre-Botzinger complex")</f>
        <v/>
      </c>
      <c r="B1611" t="inlineStr">
        <is>
          <t>&lt;http://purl.obolibrary.org/obo/UBERON_0006007&gt;</t>
        </is>
      </c>
      <c r="C1611" t="inlineStr">
        <is>
          <t>pre-Botzinger complex</t>
        </is>
      </c>
      <c r="D1611" t="inlineStr">
        <is>
          <t>&lt;http://purl.obolibrary.org/obo/DHBA_12659&gt;</t>
        </is>
      </c>
    </row>
    <row r="1612">
      <c r="A1612">
        <f>HYPERLINK("https://www.ebi.ac.uk/ols/ontologies/uberon/terms?iri=http://purl.obolibrary.org/obo/UBERON_0014473","precentral fissure of cerebellum")</f>
        <v/>
      </c>
      <c r="B1612" t="inlineStr">
        <is>
          <t>&lt;http://purl.obolibrary.org/obo/UBERON_0014473&gt;</t>
        </is>
      </c>
      <c r="C1612" t="inlineStr">
        <is>
          <t>precentral fissure</t>
        </is>
      </c>
      <c r="D1612" t="inlineStr">
        <is>
          <t>&lt;http://purl.obolibrary.org/obo/HBA_9407&gt;</t>
        </is>
      </c>
    </row>
    <row r="1613">
      <c r="A1613">
        <f>HYPERLINK("https://www.ebi.ac.uk/ols/ontologies/uberon/terms?iri=http://purl.obolibrary.org/obo/UBERON_0014473","precentral fissure of cerebellum")</f>
        <v/>
      </c>
      <c r="B1613" t="inlineStr">
        <is>
          <t>&lt;http://purl.obolibrary.org/obo/UBERON_0014473&gt;</t>
        </is>
      </c>
      <c r="C1613" t="inlineStr">
        <is>
          <t>precentral fissure</t>
        </is>
      </c>
      <c r="D1613" t="inlineStr">
        <is>
          <t>&lt;http://purl.obolibrary.org/obo/MBA_1087&gt;</t>
        </is>
      </c>
    </row>
    <row r="1614">
      <c r="A1614">
        <f>HYPERLINK("https://www.ebi.ac.uk/ols/ontologies/uberon/terms?iri=http://purl.obolibrary.org/obo/UBERON_0002703","precentral gyrus")</f>
        <v/>
      </c>
      <c r="B1614" t="inlineStr">
        <is>
          <t>&lt;http://purl.obolibrary.org/obo/UBERON_0002703&gt;</t>
        </is>
      </c>
      <c r="C1614" t="inlineStr">
        <is>
          <t>precentral gyrus</t>
        </is>
      </c>
      <c r="D1614" t="inlineStr">
        <is>
          <t>&lt;http://purl.obolibrary.org/obo/DHBA_12114&gt;</t>
        </is>
      </c>
    </row>
    <row r="1615">
      <c r="A1615">
        <f>HYPERLINK("https://www.ebi.ac.uk/ols/ontologies/uberon/terms?iri=http://purl.obolibrary.org/obo/UBERON_0002703","precentral gyrus")</f>
        <v/>
      </c>
      <c r="B1615" t="inlineStr">
        <is>
          <t>&lt;http://purl.obolibrary.org/obo/UBERON_0002703&gt;</t>
        </is>
      </c>
      <c r="C1615" t="inlineStr">
        <is>
          <t>precentral gyrus</t>
        </is>
      </c>
      <c r="D1615" t="inlineStr">
        <is>
          <t>&lt;http://purl.obolibrary.org/obo/HBA_4010&gt;</t>
        </is>
      </c>
    </row>
    <row r="1616">
      <c r="A1616">
        <f>HYPERLINK("https://www.ebi.ac.uk/ols/ontologies/uberon/terms?iri=http://purl.obolibrary.org/obo/UBERON_0022252","precentral sulcus")</f>
        <v/>
      </c>
      <c r="B1616" t="inlineStr">
        <is>
          <t>&lt;http://purl.obolibrary.org/obo/UBERON_0022252&gt;</t>
        </is>
      </c>
      <c r="C1616" t="inlineStr">
        <is>
          <t>precentral sulcus</t>
        </is>
      </c>
      <c r="D1616" t="inlineStr">
        <is>
          <t>&lt;http://purl.obolibrary.org/obo/DHBA_10628&gt;</t>
        </is>
      </c>
    </row>
    <row r="1617">
      <c r="A1617">
        <f>HYPERLINK("https://www.ebi.ac.uk/ols/ontologies/uberon/terms?iri=http://purl.obolibrary.org/obo/UBERON_0022252","precentral sulcus")</f>
        <v/>
      </c>
      <c r="B1617" t="inlineStr">
        <is>
          <t>&lt;http://purl.obolibrary.org/obo/UBERON_0022252&gt;</t>
        </is>
      </c>
      <c r="C1617" t="inlineStr">
        <is>
          <t>precentral sulcus</t>
        </is>
      </c>
      <c r="D1617" t="inlineStr">
        <is>
          <t>&lt;http://purl.obolibrary.org/obo/HBA_9355&gt;</t>
        </is>
      </c>
    </row>
    <row r="1618">
      <c r="A1618">
        <f>HYPERLINK("https://www.ebi.ac.uk/ols/ontologies/uberon/terms?iri=http://purl.obolibrary.org/obo/UBERON_0035926","preculminate fissure of cerebellum")</f>
        <v/>
      </c>
      <c r="B1618" t="inlineStr">
        <is>
          <t>&lt;http://purl.obolibrary.org/obo/UBERON_0035926&gt;</t>
        </is>
      </c>
      <c r="C1618" t="inlineStr">
        <is>
          <t>preculminate fissure</t>
        </is>
      </c>
      <c r="D1618" t="inlineStr">
        <is>
          <t>&lt;http://purl.obolibrary.org/obo/HBA_9408&gt;</t>
        </is>
      </c>
    </row>
    <row r="1619">
      <c r="A1619">
        <f>HYPERLINK("https://www.ebi.ac.uk/ols/ontologies/uberon/terms?iri=http://purl.obolibrary.org/obo/UBERON_0035926","preculminate fissure of cerebellum")</f>
        <v/>
      </c>
      <c r="B1619" t="inlineStr">
        <is>
          <t>&lt;http://purl.obolibrary.org/obo/UBERON_0035926&gt;</t>
        </is>
      </c>
      <c r="C1619" t="inlineStr">
        <is>
          <t>preculminate fissure</t>
        </is>
      </c>
      <c r="D1619" t="inlineStr">
        <is>
          <t>&lt;http://purl.obolibrary.org/obo/MBA_1095&gt;</t>
        </is>
      </c>
    </row>
    <row r="1620">
      <c r="A1620">
        <f>HYPERLINK("https://www.ebi.ac.uk/ols/ontologies/uberon/terms?iri=http://purl.obolibrary.org/obo/UBERON_0006093","precuneus cortex")</f>
        <v/>
      </c>
      <c r="B1620" t="inlineStr">
        <is>
          <t>&lt;http://purl.obolibrary.org/obo/UBERON_0006093&gt;</t>
        </is>
      </c>
      <c r="C1620" t="inlineStr">
        <is>
          <t>precuneus</t>
        </is>
      </c>
      <c r="D1620" t="inlineStr">
        <is>
          <t>&lt;http://purl.obolibrary.org/obo/DHBA_12137&gt;</t>
        </is>
      </c>
    </row>
    <row r="1621">
      <c r="A1621">
        <f>HYPERLINK("https://www.ebi.ac.uk/ols/ontologies/uberon/terms?iri=http://purl.obolibrary.org/obo/UBERON_0006093","precuneus cortex")</f>
        <v/>
      </c>
      <c r="B1621" t="inlineStr">
        <is>
          <t>&lt;http://purl.obolibrary.org/obo/UBERON_0006093&gt;</t>
        </is>
      </c>
      <c r="C1621" t="inlineStr">
        <is>
          <t>precuneus</t>
        </is>
      </c>
      <c r="D1621" t="inlineStr">
        <is>
          <t>&lt;http://purl.obolibrary.org/obo/HBA_4118&gt;</t>
        </is>
      </c>
    </row>
    <row r="1622">
      <c r="A1622">
        <f>HYPERLINK("https://www.ebi.ac.uk/ols/ontologies/uberon/terms?iri=http://purl.obolibrary.org/obo/UBERON_0000451","prefrontal cortex")</f>
        <v/>
      </c>
      <c r="B1622" t="inlineStr">
        <is>
          <t>&lt;http://purl.obolibrary.org/obo/UBERON_0000451&gt;</t>
        </is>
      </c>
      <c r="C1622" t="inlineStr">
        <is>
          <t>prefrontal cortex</t>
        </is>
      </c>
      <c r="D1622" t="inlineStr">
        <is>
          <t>&lt;http://purl.obolibrary.org/obo/DHBA_10172&gt;</t>
        </is>
      </c>
    </row>
    <row r="1623">
      <c r="A1623">
        <f>HYPERLINK("https://www.ebi.ac.uk/ols/ontologies/uberon/terms?iri=http://purl.obolibrary.org/obo/UBERON_0002712","premammillary nucleus")</f>
        <v/>
      </c>
      <c r="B1623" t="inlineStr">
        <is>
          <t>&lt;http://purl.obolibrary.org/obo/UBERON_0002712&gt;</t>
        </is>
      </c>
      <c r="C1623" t="inlineStr">
        <is>
          <t>premammillary nucleus, left</t>
        </is>
      </c>
      <c r="D1623" t="inlineStr">
        <is>
          <t>&lt;http://purl.obolibrary.org/obo/HBA_4676&gt;</t>
        </is>
      </c>
    </row>
    <row r="1624">
      <c r="A1624">
        <f>HYPERLINK("https://www.ebi.ac.uk/ols/ontologies/uberon/terms?iri=http://purl.obolibrary.org/obo/UBERON_0016634","premotor cortex")</f>
        <v/>
      </c>
      <c r="B1624" t="inlineStr">
        <is>
          <t>&lt;http://purl.obolibrary.org/obo/UBERON_0016634&gt;</t>
        </is>
      </c>
      <c r="C1624" t="inlineStr">
        <is>
          <t>premotor cortex (area 6)</t>
        </is>
      </c>
      <c r="D1624" t="inlineStr">
        <is>
          <t>&lt;http://purl.obolibrary.org/obo/DHBA_10168&gt;</t>
        </is>
      </c>
    </row>
    <row r="1625">
      <c r="A1625">
        <f>HYPERLINK("https://www.ebi.ac.uk/ols/ontologies/uberon/terms?iri=http://purl.obolibrary.org/obo/UBERON_0016634","premotor cortex")</f>
        <v/>
      </c>
      <c r="B1625" t="inlineStr">
        <is>
          <t>&lt;http://purl.obolibrary.org/obo/UBERON_0016634&gt;</t>
        </is>
      </c>
      <c r="C1625" t="inlineStr">
        <is>
          <t>Secondary motor area</t>
        </is>
      </c>
      <c r="D1625" t="inlineStr">
        <is>
          <t>&lt;http://purl.obolibrary.org/obo/MBA_993&gt;</t>
        </is>
      </c>
    </row>
    <row r="1626">
      <c r="A1626">
        <f>HYPERLINK("https://www.ebi.ac.uk/ols/ontologies/uberon/terms?iri=http://purl.obolibrary.org/obo/UBERON_0002698","preoccipital notch")</f>
        <v/>
      </c>
      <c r="B1626" t="inlineStr">
        <is>
          <t>&lt;http://purl.obolibrary.org/obo/UBERON_0002698&gt;</t>
        </is>
      </c>
      <c r="C1626" t="inlineStr">
        <is>
          <t>preoccipital notch</t>
        </is>
      </c>
      <c r="D1626" t="inlineStr">
        <is>
          <t>&lt;http://purl.obolibrary.org/obo/DHBA_10645&gt;</t>
        </is>
      </c>
    </row>
    <row r="1627">
      <c r="A1627">
        <f>HYPERLINK("https://www.ebi.ac.uk/ols/ontologies/uberon/terms?iri=http://purl.obolibrary.org/obo/UBERON_0002698","preoccipital notch")</f>
        <v/>
      </c>
      <c r="B1627" t="inlineStr">
        <is>
          <t>&lt;http://purl.obolibrary.org/obo/UBERON_0002698&gt;</t>
        </is>
      </c>
      <c r="C1627" t="inlineStr">
        <is>
          <t>preoccipital notch</t>
        </is>
      </c>
      <c r="D1627" t="inlineStr">
        <is>
          <t>&lt;http://purl.obolibrary.org/obo/HBA_9387&gt;</t>
        </is>
      </c>
    </row>
    <row r="1628">
      <c r="A1628">
        <f>HYPERLINK("https://www.ebi.ac.uk/ols/ontologies/uberon/terms?iri=http://purl.obolibrary.org/obo/UBERON_0002976","preolivary nucleus")</f>
        <v/>
      </c>
      <c r="B1628" t="inlineStr">
        <is>
          <t>&lt;http://purl.obolibrary.org/obo/UBERON_0002976&gt;</t>
        </is>
      </c>
      <c r="C1628" t="inlineStr">
        <is>
          <t>preolivary nucleus</t>
        </is>
      </c>
      <c r="D1628" t="inlineStr">
        <is>
          <t>&lt;http://purl.obolibrary.org/obo/DHBA_266441709&gt;</t>
        </is>
      </c>
    </row>
    <row r="1629">
      <c r="A1629">
        <f>HYPERLINK("https://www.ebi.ac.uk/ols/ontologies/uberon/terms?iri=http://purl.obolibrary.org/obo/UBERON_0002976","preolivary nucleus")</f>
        <v/>
      </c>
      <c r="B1629" t="inlineStr">
        <is>
          <t>&lt;http://purl.obolibrary.org/obo/UBERON_0002976&gt;</t>
        </is>
      </c>
      <c r="C1629" t="inlineStr">
        <is>
          <t>preolivary nucleus, left</t>
        </is>
      </c>
      <c r="D1629" t="inlineStr">
        <is>
          <t>&lt;http://purl.obolibrary.org/obo/HBA_9180&gt;</t>
        </is>
      </c>
    </row>
    <row r="1630">
      <c r="A1630">
        <f>HYPERLINK("https://www.ebi.ac.uk/ols/ontologies/uberon/terms?iri=http://purl.obolibrary.org/obo/UBERON_0001928","preoptic area")</f>
        <v/>
      </c>
      <c r="B1630" t="inlineStr">
        <is>
          <t>&lt;http://purl.obolibrary.org/obo/UBERON_0001928&gt;</t>
        </is>
      </c>
      <c r="C1630" t="inlineStr">
        <is>
          <t>preoptic area</t>
        </is>
      </c>
      <c r="D1630" t="inlineStr">
        <is>
          <t>&lt;http://purl.obolibrary.org/obo/DMBA_15577&gt;</t>
        </is>
      </c>
    </row>
    <row r="1631">
      <c r="A1631">
        <f>HYPERLINK("https://www.ebi.ac.uk/ols/ontologies/uberon/terms?iri=http://purl.obolibrary.org/obo/UBERON_0001928","preoptic area")</f>
        <v/>
      </c>
      <c r="B1631" t="inlineStr">
        <is>
          <t>&lt;http://purl.obolibrary.org/obo/UBERON_0001928&gt;</t>
        </is>
      </c>
      <c r="C1631" t="inlineStr">
        <is>
          <t>preoptic region</t>
        </is>
      </c>
      <c r="D1631" t="inlineStr">
        <is>
          <t>&lt;http://purl.obolibrary.org/obo/HBA_4541&gt;</t>
        </is>
      </c>
    </row>
    <row r="1632">
      <c r="A1632">
        <f>HYPERLINK("https://www.ebi.ac.uk/ols/ontologies/uberon/terms?iri=http://purl.obolibrary.org/obo/UBERON_0002622","preoptic periventricular nucleus")</f>
        <v/>
      </c>
      <c r="B1632" t="inlineStr">
        <is>
          <t>&lt;http://purl.obolibrary.org/obo/UBERON_0002622&gt;</t>
        </is>
      </c>
      <c r="C1632" t="inlineStr">
        <is>
          <t>periventricular nucleus of the hypothalamus, left, preoptic part</t>
        </is>
      </c>
      <c r="D1632" t="inlineStr">
        <is>
          <t>&lt;http://purl.obolibrary.org/obo/HBA_4549&gt;</t>
        </is>
      </c>
    </row>
    <row r="1633">
      <c r="A1633">
        <f>HYPERLINK("https://www.ebi.ac.uk/ols/ontologies/uberon/terms?iri=http://purl.obolibrary.org/obo/UBERON_0002622","preoptic periventricular nucleus")</f>
        <v/>
      </c>
      <c r="B1633" t="inlineStr">
        <is>
          <t>&lt;http://purl.obolibrary.org/obo/UBERON_0002622&gt;</t>
        </is>
      </c>
      <c r="C1633" t="inlineStr">
        <is>
          <t>Periventricular hypothalamic nucleus, preoptic part</t>
        </is>
      </c>
      <c r="D1633" t="inlineStr">
        <is>
          <t>&lt;http://purl.obolibrary.org/obo/MBA_133&gt;</t>
        </is>
      </c>
    </row>
    <row r="1634">
      <c r="A1634">
        <f>HYPERLINK("https://www.ebi.ac.uk/ols/ontologies/uberon/terms?iri=http://purl.obolibrary.org/obo/UBERON_0002816","prepyramidal fissure of cerebellum")</f>
        <v/>
      </c>
      <c r="B1634" t="inlineStr">
        <is>
          <t>&lt;http://purl.obolibrary.org/obo/UBERON_0002816&gt;</t>
        </is>
      </c>
      <c r="C1634" t="inlineStr">
        <is>
          <t>prepyramidal fissure</t>
        </is>
      </c>
      <c r="D1634" t="inlineStr">
        <is>
          <t>&lt;http://purl.obolibrary.org/obo/MBA_1119&gt;</t>
        </is>
      </c>
    </row>
    <row r="1635">
      <c r="A1635">
        <f>HYPERLINK("https://www.ebi.ac.uk/ols/ontologies/uberon/terms?iri=http://purl.obolibrary.org/obo/UBERON_0002590","prepyriform area")</f>
        <v/>
      </c>
      <c r="B1635" t="inlineStr">
        <is>
          <t>&lt;http://purl.obolibrary.org/obo/UBERON_0002590&gt;</t>
        </is>
      </c>
      <c r="C1635" t="inlineStr">
        <is>
          <t>lateral olfactory gyrus</t>
        </is>
      </c>
      <c r="D1635" t="inlineStr">
        <is>
          <t>&lt;http://purl.obolibrary.org/obo/DHBA_13229&gt;</t>
        </is>
      </c>
    </row>
    <row r="1636">
      <c r="A1636">
        <f>HYPERLINK("https://www.ebi.ac.uk/ols/ontologies/uberon/terms?iri=http://purl.obolibrary.org/obo/UBERON_0002590","prepyriform area")</f>
        <v/>
      </c>
      <c r="B1636" t="inlineStr">
        <is>
          <t>&lt;http://purl.obolibrary.org/obo/UBERON_0002590&gt;</t>
        </is>
      </c>
      <c r="C1636" t="inlineStr">
        <is>
          <t>prepiriform region</t>
        </is>
      </c>
      <c r="D1636" t="inlineStr">
        <is>
          <t>&lt;http://purl.obolibrary.org/obo/DHBA_266441677&gt;</t>
        </is>
      </c>
    </row>
    <row r="1637">
      <c r="A1637">
        <f>HYPERLINK("https://www.ebi.ac.uk/ols/ontologies/uberon/terms?iri=http://purl.obolibrary.org/obo/UBERON_0001953","presubiculum")</f>
        <v/>
      </c>
      <c r="B1637" t="inlineStr">
        <is>
          <t>&lt;http://purl.obolibrary.org/obo/UBERON_0001953&gt;</t>
        </is>
      </c>
      <c r="C1637" t="inlineStr">
        <is>
          <t>presubicular cortex (presubiculum)</t>
        </is>
      </c>
      <c r="D1637" t="inlineStr">
        <is>
          <t>&lt;http://purl.obolibrary.org/obo/DHBA_10315&gt;</t>
        </is>
      </c>
    </row>
    <row r="1638">
      <c r="A1638">
        <f>HYPERLINK("https://www.ebi.ac.uk/ols/ontologies/uberon/terms?iri=http://purl.obolibrary.org/obo/UBERON_0001953","presubiculum")</f>
        <v/>
      </c>
      <c r="B1638" t="inlineStr">
        <is>
          <t>&lt;http://purl.obolibrary.org/obo/UBERON_0001953&gt;</t>
        </is>
      </c>
      <c r="C1638" t="inlineStr">
        <is>
          <t>presubiculum</t>
        </is>
      </c>
      <c r="D1638" t="inlineStr">
        <is>
          <t>&lt;http://purl.obolibrary.org/obo/DMBA_16172&gt;</t>
        </is>
      </c>
    </row>
    <row r="1639">
      <c r="A1639">
        <f>HYPERLINK("https://www.ebi.ac.uk/ols/ontologies/uberon/terms?iri=http://purl.obolibrary.org/obo/UBERON_0001953","presubiculum")</f>
        <v/>
      </c>
      <c r="B1639" t="inlineStr">
        <is>
          <t>&lt;http://purl.obolibrary.org/obo/UBERON_0001953&gt;</t>
        </is>
      </c>
      <c r="C1639" t="inlineStr">
        <is>
          <t>presubiculum, left</t>
        </is>
      </c>
      <c r="D1639" t="inlineStr">
        <is>
          <t>&lt;http://purl.obolibrary.org/obo/HBA_4252&gt;</t>
        </is>
      </c>
    </row>
    <row r="1640">
      <c r="A1640">
        <f>HYPERLINK("https://www.ebi.ac.uk/ols/ontologies/uberon/terms?iri=http://purl.obolibrary.org/obo/UBERON_0001953","presubiculum")</f>
        <v/>
      </c>
      <c r="B1640" t="inlineStr">
        <is>
          <t>&lt;http://purl.obolibrary.org/obo/UBERON_0001953&gt;</t>
        </is>
      </c>
      <c r="C1640" t="inlineStr">
        <is>
          <t>Presubiculum</t>
        </is>
      </c>
      <c r="D1640" t="inlineStr">
        <is>
          <t>&lt;http://purl.obolibrary.org/obo/MBA_1084&gt;</t>
        </is>
      </c>
    </row>
    <row r="1641">
      <c r="A1641">
        <f>HYPERLINK("https://www.ebi.ac.uk/ols/ontologies/uberon/terms?iri=http://purl.obolibrary.org/obo/UBERON_0014450","pretectal nucleus")</f>
        <v/>
      </c>
      <c r="B1641" t="inlineStr">
        <is>
          <t>&lt;http://purl.obolibrary.org/obo/UBERON_0014450&gt;</t>
        </is>
      </c>
      <c r="C1641" t="inlineStr">
        <is>
          <t>pretectal nuclear complex</t>
        </is>
      </c>
      <c r="D1641" t="inlineStr">
        <is>
          <t>&lt;http://purl.obolibrary.org/obo/DHBA_12182&gt;</t>
        </is>
      </c>
    </row>
    <row r="1642">
      <c r="A1642">
        <f>HYPERLINK("https://www.ebi.ac.uk/ols/ontologies/uberon/terms?iri=http://purl.obolibrary.org/obo/UBERON_0014450","pretectal nucleus")</f>
        <v/>
      </c>
      <c r="B1642" t="inlineStr">
        <is>
          <t>&lt;http://purl.obolibrary.org/obo/UBERON_0014450&gt;</t>
        </is>
      </c>
      <c r="C1642" t="inlineStr">
        <is>
          <t>nucleus of the pretectal area</t>
        </is>
      </c>
      <c r="D1642" t="inlineStr">
        <is>
          <t>&lt;http://purl.obolibrary.org/obo/HBA_9083&gt;</t>
        </is>
      </c>
    </row>
    <row r="1643">
      <c r="A1643">
        <f>HYPERLINK("https://www.ebi.ac.uk/ols/ontologies/uberon/terms?iri=http://purl.obolibrary.org/obo/UBERON_0001944","pretectal region")</f>
        <v/>
      </c>
      <c r="B1643" t="inlineStr">
        <is>
          <t>&lt;http://purl.obolibrary.org/obo/UBERON_0001944&gt;</t>
        </is>
      </c>
      <c r="C1643" t="inlineStr">
        <is>
          <t>pretectal region</t>
        </is>
      </c>
      <c r="D1643" t="inlineStr">
        <is>
          <t>&lt;http://purl.obolibrary.org/obo/DHBA_12181&gt;</t>
        </is>
      </c>
    </row>
    <row r="1644">
      <c r="A1644">
        <f>HYPERLINK("https://www.ebi.ac.uk/ols/ontologies/uberon/terms?iri=http://purl.obolibrary.org/obo/UBERON_0001944","pretectal region")</f>
        <v/>
      </c>
      <c r="B1644" t="inlineStr">
        <is>
          <t>&lt;http://purl.obolibrary.org/obo/UBERON_0001944&gt;</t>
        </is>
      </c>
      <c r="C1644" t="inlineStr">
        <is>
          <t>pretectum</t>
        </is>
      </c>
      <c r="D1644" t="inlineStr">
        <is>
          <t>&lt;http://purl.obolibrary.org/obo/DMBA_16510&gt;</t>
        </is>
      </c>
    </row>
    <row r="1645">
      <c r="A1645">
        <f>HYPERLINK("https://www.ebi.ac.uk/ols/ontologies/uberon/terms?iri=http://purl.obolibrary.org/obo/UBERON_0001944","pretectal region")</f>
        <v/>
      </c>
      <c r="B1645" t="inlineStr">
        <is>
          <t>&lt;http://purl.obolibrary.org/obo/UBERON_0001944&gt;</t>
        </is>
      </c>
      <c r="C1645" t="inlineStr">
        <is>
          <t>pretectal region</t>
        </is>
      </c>
      <c r="D1645" t="inlineStr">
        <is>
          <t>&lt;http://purl.obolibrary.org/obo/HBA_9079&gt;</t>
        </is>
      </c>
    </row>
    <row r="1646">
      <c r="A1646">
        <f>HYPERLINK("https://www.ebi.ac.uk/ols/ontologies/uberon/terms?iri=http://purl.obolibrary.org/obo/UBERON_0001944","pretectal region")</f>
        <v/>
      </c>
      <c r="B1646" t="inlineStr">
        <is>
          <t>&lt;http://purl.obolibrary.org/obo/UBERON_0001944&gt;</t>
        </is>
      </c>
      <c r="C1646" t="inlineStr">
        <is>
          <t>Pretectal region</t>
        </is>
      </c>
      <c r="D1646" t="inlineStr">
        <is>
          <t>&lt;http://purl.obolibrary.org/obo/MBA_1100&gt;</t>
        </is>
      </c>
    </row>
    <row r="1647">
      <c r="A1647">
        <f>HYPERLINK("https://www.ebi.ac.uk/ols/ontologies/uberon/terms?iri=http://purl.obolibrary.org/obo/UBERON_0034751","primary auditory cortex")</f>
        <v/>
      </c>
      <c r="B1647" t="inlineStr">
        <is>
          <t>&lt;http://purl.obolibrary.org/obo/UBERON_0034751&gt;</t>
        </is>
      </c>
      <c r="C1647" t="inlineStr">
        <is>
          <t>primary auditory cortex (core)</t>
        </is>
      </c>
      <c r="D1647" t="inlineStr">
        <is>
          <t>&lt;http://purl.obolibrary.org/obo/DHBA_10236&gt;</t>
        </is>
      </c>
    </row>
    <row r="1648">
      <c r="A1648">
        <f>HYPERLINK("https://www.ebi.ac.uk/ols/ontologies/uberon/terms?iri=http://purl.obolibrary.org/obo/UBERON_0014471","primary fissure of cerebellum")</f>
        <v/>
      </c>
      <c r="B1648" t="inlineStr">
        <is>
          <t>&lt;http://purl.obolibrary.org/obo/UBERON_0014471&gt;</t>
        </is>
      </c>
      <c r="C1648" t="inlineStr">
        <is>
          <t>primary fissure</t>
        </is>
      </c>
      <c r="D1648" t="inlineStr">
        <is>
          <t>&lt;http://purl.obolibrary.org/obo/HBA_9410&gt;</t>
        </is>
      </c>
    </row>
    <row r="1649">
      <c r="A1649">
        <f>HYPERLINK("https://www.ebi.ac.uk/ols/ontologies/uberon/terms?iri=http://purl.obolibrary.org/obo/UBERON_0014471","primary fissure of cerebellum")</f>
        <v/>
      </c>
      <c r="B1649" t="inlineStr">
        <is>
          <t>&lt;http://purl.obolibrary.org/obo/UBERON_0014471&gt;</t>
        </is>
      </c>
      <c r="C1649" t="inlineStr">
        <is>
          <t>primary fissure</t>
        </is>
      </c>
      <c r="D1649" t="inlineStr">
        <is>
          <t>&lt;http://purl.obolibrary.org/obo/MBA_1103&gt;</t>
        </is>
      </c>
    </row>
    <row r="1650">
      <c r="A1650">
        <f>HYPERLINK("https://www.ebi.ac.uk/ols/ontologies/uberon/terms?iri=http://purl.obolibrary.org/obo/UBERON_0001384","primary motor cortex")</f>
        <v/>
      </c>
      <c r="B1650" t="inlineStr">
        <is>
          <t>&lt;http://purl.obolibrary.org/obo/UBERON_0001384&gt;</t>
        </is>
      </c>
      <c r="C1650" t="inlineStr">
        <is>
          <t>posterior frontal cortex (motor cortex)</t>
        </is>
      </c>
      <c r="D1650" t="inlineStr">
        <is>
          <t>&lt;http://purl.obolibrary.org/obo/DHBA_10162&gt;</t>
        </is>
      </c>
    </row>
    <row r="1651">
      <c r="A1651">
        <f>HYPERLINK("https://www.ebi.ac.uk/ols/ontologies/uberon/terms?iri=http://purl.obolibrary.org/obo/UBERON_0001384","primary motor cortex")</f>
        <v/>
      </c>
      <c r="B1651" t="inlineStr">
        <is>
          <t>&lt;http://purl.obolibrary.org/obo/UBERON_0001384&gt;</t>
        </is>
      </c>
      <c r="C1651" t="inlineStr">
        <is>
          <t>Primary motor area</t>
        </is>
      </c>
      <c r="D1651" t="inlineStr">
        <is>
          <t>&lt;http://purl.obolibrary.org/obo/MBA_985&gt;</t>
        </is>
      </c>
    </row>
    <row r="1652">
      <c r="A1652">
        <f>HYPERLINK("https://www.ebi.ac.uk/ols/ontologies/uberon/terms?iri=http://purl.obolibrary.org/obo/UBERON_0035873","primary somatosensory area barrel field layer 1")</f>
        <v/>
      </c>
      <c r="B1652" t="inlineStr">
        <is>
          <t>&lt;http://purl.obolibrary.org/obo/UBERON_0035873&gt;</t>
        </is>
      </c>
      <c r="C1652" t="inlineStr">
        <is>
          <t>Primary somatosensory area, barrel field, layer 1</t>
        </is>
      </c>
      <c r="D1652" t="inlineStr">
        <is>
          <t>&lt;http://purl.obolibrary.org/obo/MBA_981&gt;</t>
        </is>
      </c>
    </row>
    <row r="1653">
      <c r="A1653">
        <f>HYPERLINK("https://www.ebi.ac.uk/ols/ontologies/uberon/terms?iri=http://purl.obolibrary.org/obo/UBERON_0035874","primary somatosensory area barrel field layer 2/3")</f>
        <v/>
      </c>
      <c r="B1653" t="inlineStr">
        <is>
          <t>&lt;http://purl.obolibrary.org/obo/UBERON_0035874&gt;</t>
        </is>
      </c>
      <c r="C1653" t="inlineStr">
        <is>
          <t>Primary somatosensory area, barrel field, layer 2/3</t>
        </is>
      </c>
      <c r="D1653" t="inlineStr">
        <is>
          <t>&lt;http://purl.obolibrary.org/obo/MBA_201&gt;</t>
        </is>
      </c>
    </row>
    <row r="1654">
      <c r="A1654">
        <f>HYPERLINK("https://www.ebi.ac.uk/ols/ontologies/uberon/terms?iri=http://purl.obolibrary.org/obo/UBERON_0035877","primary somatosensory area barrel field layer 4")</f>
        <v/>
      </c>
      <c r="B1654" t="inlineStr">
        <is>
          <t>&lt;http://purl.obolibrary.org/obo/UBERON_0035877&gt;</t>
        </is>
      </c>
      <c r="C1654" t="inlineStr">
        <is>
          <t>Primary somatosensory area, barrel field, layer 4</t>
        </is>
      </c>
      <c r="D1654" t="inlineStr">
        <is>
          <t>&lt;http://purl.obolibrary.org/obo/MBA_1047&gt;</t>
        </is>
      </c>
    </row>
    <row r="1655">
      <c r="A1655">
        <f>HYPERLINK("https://www.ebi.ac.uk/ols/ontologies/uberon/terms?iri=http://purl.obolibrary.org/obo/UBERON_0035872","primary somatosensory area barrel field layer 5")</f>
        <v/>
      </c>
      <c r="B1655" t="inlineStr">
        <is>
          <t>&lt;http://purl.obolibrary.org/obo/UBERON_0035872&gt;</t>
        </is>
      </c>
      <c r="C1655" t="inlineStr">
        <is>
          <t>Primary somatosensory area, barrel field, layer 5</t>
        </is>
      </c>
      <c r="D1655" t="inlineStr">
        <is>
          <t>&lt;http://purl.obolibrary.org/obo/MBA_1070&gt;</t>
        </is>
      </c>
    </row>
    <row r="1656">
      <c r="A1656">
        <f>HYPERLINK("https://www.ebi.ac.uk/ols/ontologies/uberon/terms?iri=http://purl.obolibrary.org/obo/UBERON_0035876","primary somatosensory area barrel field layer 6a")</f>
        <v/>
      </c>
      <c r="B1656" t="inlineStr">
        <is>
          <t>&lt;http://purl.obolibrary.org/obo/UBERON_0035876&gt;</t>
        </is>
      </c>
      <c r="C1656" t="inlineStr">
        <is>
          <t>Primary somatosensory area, barrel field, layer 6a</t>
        </is>
      </c>
      <c r="D1656" t="inlineStr">
        <is>
          <t>&lt;http://purl.obolibrary.org/obo/MBA_1038&gt;</t>
        </is>
      </c>
    </row>
    <row r="1657">
      <c r="A1657">
        <f>HYPERLINK("https://www.ebi.ac.uk/ols/ontologies/uberon/terms?iri=http://purl.obolibrary.org/obo/UBERON_0035875","primary somatosensory area barrel field layer 6b")</f>
        <v/>
      </c>
      <c r="B1657" t="inlineStr">
        <is>
          <t>&lt;http://purl.obolibrary.org/obo/UBERON_0035875&gt;</t>
        </is>
      </c>
      <c r="C1657" t="inlineStr">
        <is>
          <t>Primary somatosensory area, barrel field, layer 6b</t>
        </is>
      </c>
      <c r="D1657" t="inlineStr">
        <is>
          <t>&lt;http://purl.obolibrary.org/obo/MBA_1062&gt;</t>
        </is>
      </c>
    </row>
    <row r="1658">
      <c r="A1658">
        <f>HYPERLINK("https://www.ebi.ac.uk/ols/ontologies/uberon/terms?iri=http://purl.obolibrary.org/obo/UBERON_0008933","primary somatosensory cortex")</f>
        <v/>
      </c>
      <c r="B1658" t="inlineStr">
        <is>
          <t>&lt;http://purl.obolibrary.org/obo/UBERON_0008933&gt;</t>
        </is>
      </c>
      <c r="C1658" t="inlineStr">
        <is>
          <t>primary somatosensory cortex (area S1, areas 3,1,2)</t>
        </is>
      </c>
      <c r="D1658" t="inlineStr">
        <is>
          <t>&lt;http://purl.obolibrary.org/obo/DHBA_10209&gt;</t>
        </is>
      </c>
    </row>
    <row r="1659">
      <c r="A1659">
        <f>HYPERLINK("https://www.ebi.ac.uk/ols/ontologies/uberon/terms?iri=http://purl.obolibrary.org/obo/UBERON_0008933","primary somatosensory cortex")</f>
        <v/>
      </c>
      <c r="B1659" t="inlineStr">
        <is>
          <t>&lt;http://purl.obolibrary.org/obo/UBERON_0008933&gt;</t>
        </is>
      </c>
      <c r="C1659" t="inlineStr">
        <is>
          <t>Primary somatosensory area</t>
        </is>
      </c>
      <c r="D1659" t="inlineStr">
        <is>
          <t>&lt;http://purl.obolibrary.org/obo/MBA_322&gt;</t>
        </is>
      </c>
    </row>
    <row r="1660">
      <c r="A1660">
        <f>HYPERLINK("https://www.ebi.ac.uk/ols/ontologies/uberon/terms?iri=http://purl.obolibrary.org/obo/UBERON_0022434","primary superior olive")</f>
        <v/>
      </c>
      <c r="B1660" t="inlineStr">
        <is>
          <t>&lt;http://purl.obolibrary.org/obo/UBERON_0022434&gt;</t>
        </is>
      </c>
      <c r="C1660" t="inlineStr">
        <is>
          <t>superior olivary nucleus</t>
        </is>
      </c>
      <c r="D1660" t="inlineStr">
        <is>
          <t>&lt;http://purl.obolibrary.org/obo/DHBA_12468&gt;</t>
        </is>
      </c>
    </row>
    <row r="1661">
      <c r="A1661">
        <f>HYPERLINK("https://www.ebi.ac.uk/ols/ontologies/uberon/terms?iri=http://purl.obolibrary.org/obo/UBERON_0022434","primary superior olive")</f>
        <v/>
      </c>
      <c r="B1661" t="inlineStr">
        <is>
          <t>&lt;http://purl.obolibrary.org/obo/UBERON_0022434&gt;</t>
        </is>
      </c>
      <c r="C1661" t="inlineStr">
        <is>
          <t>superior olive, left</t>
        </is>
      </c>
      <c r="D1661" t="inlineStr">
        <is>
          <t>&lt;http://purl.obolibrary.org/obo/HBA_9182&gt;</t>
        </is>
      </c>
    </row>
    <row r="1662">
      <c r="A1662">
        <f>HYPERLINK("https://www.ebi.ac.uk/ols/ontologies/uberon/terms?iri=http://purl.obolibrary.org/obo/UBERON_0035907","primary visual area, layer 2/3")</f>
        <v/>
      </c>
      <c r="B1662" t="inlineStr">
        <is>
          <t>&lt;http://purl.obolibrary.org/obo/UBERON_0035907&gt;</t>
        </is>
      </c>
      <c r="C1662" t="inlineStr">
        <is>
          <t>Primary visual area, layer 2/3</t>
        </is>
      </c>
      <c r="D1662" t="inlineStr">
        <is>
          <t>&lt;http://purl.obolibrary.org/obo/MBA_821&gt;</t>
        </is>
      </c>
    </row>
    <row r="1663">
      <c r="A1663">
        <f>HYPERLINK("https://www.ebi.ac.uk/ols/ontologies/uberon/terms?iri=http://purl.obolibrary.org/obo/UBERON_0035904","primary visual area, layer 4")</f>
        <v/>
      </c>
      <c r="B1663" t="inlineStr">
        <is>
          <t>&lt;http://purl.obolibrary.org/obo/UBERON_0035904&gt;</t>
        </is>
      </c>
      <c r="C1663" t="inlineStr">
        <is>
          <t>Primary visual area, layer 4</t>
        </is>
      </c>
      <c r="D1663" t="inlineStr">
        <is>
          <t>&lt;http://purl.obolibrary.org/obo/MBA_721&gt;</t>
        </is>
      </c>
    </row>
    <row r="1664">
      <c r="A1664">
        <f>HYPERLINK("https://www.ebi.ac.uk/ols/ontologies/uberon/terms?iri=http://purl.obolibrary.org/obo/UBERON_0035906","primary visual area, layer 5")</f>
        <v/>
      </c>
      <c r="B1664" t="inlineStr">
        <is>
          <t>&lt;http://purl.obolibrary.org/obo/UBERON_0035906&gt;</t>
        </is>
      </c>
      <c r="C1664" t="inlineStr">
        <is>
          <t>Primary visual area, layer 5</t>
        </is>
      </c>
      <c r="D1664" t="inlineStr">
        <is>
          <t>&lt;http://purl.obolibrary.org/obo/MBA_778&gt;</t>
        </is>
      </c>
    </row>
    <row r="1665">
      <c r="A1665">
        <f>HYPERLINK("https://www.ebi.ac.uk/ols/ontologies/uberon/terms?iri=http://purl.obolibrary.org/obo/UBERON_0035892","primary visual area, layer 6a")</f>
        <v/>
      </c>
      <c r="B1665" t="inlineStr">
        <is>
          <t>&lt;http://purl.obolibrary.org/obo/UBERON_0035892&gt;</t>
        </is>
      </c>
      <c r="C1665" t="inlineStr">
        <is>
          <t>Primary visual area, layer 6a</t>
        </is>
      </c>
      <c r="D1665" t="inlineStr">
        <is>
          <t>&lt;http://purl.obolibrary.org/obo/MBA_33&gt;</t>
        </is>
      </c>
    </row>
    <row r="1666">
      <c r="A1666">
        <f>HYPERLINK("https://www.ebi.ac.uk/ols/ontologies/uberon/terms?iri=http://purl.obolibrary.org/obo/UBERON_0002436","primary visual cortex")</f>
        <v/>
      </c>
      <c r="B1666" t="inlineStr">
        <is>
          <t>&lt;http://purl.obolibrary.org/obo/UBERON_0002436&gt;</t>
        </is>
      </c>
      <c r="C1666" t="inlineStr">
        <is>
          <t>Primary visual area</t>
        </is>
      </c>
      <c r="D1666" t="inlineStr">
        <is>
          <t>&lt;http://purl.obolibrary.org/obo/MBA_385&gt;</t>
        </is>
      </c>
    </row>
    <row r="1667">
      <c r="A1667">
        <f>HYPERLINK("https://www.ebi.ac.uk/ols/ontologies/uberon/terms?iri=http://purl.obolibrary.org/obo/UBERON_0002158","principal inferior olivary nucleus")</f>
        <v/>
      </c>
      <c r="B1667" t="inlineStr">
        <is>
          <t>&lt;http://purl.obolibrary.org/obo/UBERON_0002158&gt;</t>
        </is>
      </c>
      <c r="C1667" t="inlineStr">
        <is>
          <t>inferior olive, principal nucleus</t>
        </is>
      </c>
      <c r="D1667" t="inlineStr">
        <is>
          <t>&lt;http://purl.obolibrary.org/obo/DHBA_12610&gt;</t>
        </is>
      </c>
    </row>
    <row r="1668">
      <c r="A1668">
        <f>HYPERLINK("https://www.ebi.ac.uk/ols/ontologies/uberon/terms?iri=http://purl.obolibrary.org/obo/UBERON_0002158","principal inferior olivary nucleus")</f>
        <v/>
      </c>
      <c r="B1668" t="inlineStr">
        <is>
          <t>&lt;http://purl.obolibrary.org/obo/UBERON_0002158&gt;</t>
        </is>
      </c>
      <c r="C1668" t="inlineStr">
        <is>
          <t>principal inferior olivary nucleus, left</t>
        </is>
      </c>
      <c r="D1668" t="inlineStr">
        <is>
          <t>&lt;http://purl.obolibrary.org/obo/HBA_9564&gt;</t>
        </is>
      </c>
    </row>
    <row r="1669">
      <c r="A1669">
        <f>HYPERLINK("https://www.ebi.ac.uk/ols/ontologies/uberon/terms?iri=http://purl.obolibrary.org/obo/UBERON_0011178","principal nucleus of stria terminalis")</f>
        <v/>
      </c>
      <c r="B1669" t="inlineStr">
        <is>
          <t>&lt;http://purl.obolibrary.org/obo/UBERON_0011178&gt;</t>
        </is>
      </c>
      <c r="C1669" t="inlineStr">
        <is>
          <t>Bed nuclei of the stria terminalis, posterior division, principal nucleus</t>
        </is>
      </c>
      <c r="D1669" t="inlineStr">
        <is>
          <t>&lt;http://purl.obolibrary.org/obo/MBA_578&gt;</t>
        </is>
      </c>
    </row>
    <row r="1670">
      <c r="A1670">
        <f>HYPERLINK("https://www.ebi.ac.uk/ols/ontologies/uberon/terms?iri=http://purl.obolibrary.org/obo/UBERON_0002572","principal pretectal nucleus")</f>
        <v/>
      </c>
      <c r="B1670" t="inlineStr">
        <is>
          <t>&lt;http://purl.obolibrary.org/obo/UBERON_0002572&gt;</t>
        </is>
      </c>
      <c r="C1670" t="inlineStr">
        <is>
          <t>principal pretectal nucleus</t>
        </is>
      </c>
      <c r="D1670" t="inlineStr">
        <is>
          <t>&lt;http://purl.obolibrary.org/obo/DMBA_16586&gt;</t>
        </is>
      </c>
    </row>
    <row r="1671">
      <c r="A1671">
        <f>HYPERLINK("https://www.ebi.ac.uk/ols/ontologies/uberon/terms?iri=http://purl.obolibrary.org/obo/UBERON_0002572","principal pretectal nucleus")</f>
        <v/>
      </c>
      <c r="B1671" t="inlineStr">
        <is>
          <t>&lt;http://purl.obolibrary.org/obo/UBERON_0002572&gt;</t>
        </is>
      </c>
      <c r="C1671" t="inlineStr">
        <is>
          <t>principal pretectal nucleus</t>
        </is>
      </c>
      <c r="D1671" t="inlineStr">
        <is>
          <t>&lt;http://purl.obolibrary.org/obo/HBA_9089&gt;</t>
        </is>
      </c>
    </row>
    <row r="1672">
      <c r="A1672">
        <f>HYPERLINK("https://www.ebi.ac.uk/ols/ontologies/uberon/terms?iri=http://purl.obolibrary.org/obo/UBERON_0002597","principal sensory nucleus of trigeminal nerve")</f>
        <v/>
      </c>
      <c r="B1672" t="inlineStr">
        <is>
          <t>&lt;http://purl.obolibrary.org/obo/UBERON_0002597&gt;</t>
        </is>
      </c>
      <c r="C1672" t="inlineStr">
        <is>
          <t>principal sensory nucleus of trigeminal nerve</t>
        </is>
      </c>
      <c r="D1672" t="inlineStr">
        <is>
          <t>&lt;http://purl.obolibrary.org/obo/DHBA_12444&gt;</t>
        </is>
      </c>
    </row>
    <row r="1673">
      <c r="A1673">
        <f>HYPERLINK("https://www.ebi.ac.uk/ols/ontologies/uberon/terms?iri=http://purl.obolibrary.org/obo/UBERON_0002597","principal sensory nucleus of trigeminal nerve")</f>
        <v/>
      </c>
      <c r="B1673" t="inlineStr">
        <is>
          <t>&lt;http://purl.obolibrary.org/obo/UBERON_0002597&gt;</t>
        </is>
      </c>
      <c r="C1673" t="inlineStr">
        <is>
          <t>principal sensory nucleus of trigeminal nerve, left</t>
        </is>
      </c>
      <c r="D1673" t="inlineStr">
        <is>
          <t>&lt;http://purl.obolibrary.org/obo/HBA_9207&gt;</t>
        </is>
      </c>
    </row>
    <row r="1674">
      <c r="A1674">
        <f>HYPERLINK("https://www.ebi.ac.uk/ols/ontologies/uberon/terms?iri=http://purl.obolibrary.org/obo/UBERON_0002597","principal sensory nucleus of trigeminal nerve")</f>
        <v/>
      </c>
      <c r="B1674" t="inlineStr">
        <is>
          <t>&lt;http://purl.obolibrary.org/obo/UBERON_0002597&gt;</t>
        </is>
      </c>
      <c r="C1674" t="inlineStr">
        <is>
          <t>Principal sensory nucleus of the trigeminal</t>
        </is>
      </c>
      <c r="D1674" t="inlineStr">
        <is>
          <t>&lt;http://purl.obolibrary.org/obo/MBA_7&gt;</t>
        </is>
      </c>
    </row>
    <row r="1675">
      <c r="A1675">
        <f>HYPERLINK("https://www.ebi.ac.uk/ols/ontologies/uberon/terms?iri=http://purl.obolibrary.org/obo/UBERON_0002981","pulvinar nucleus")</f>
        <v/>
      </c>
      <c r="B1675" t="inlineStr">
        <is>
          <t>&lt;http://purl.obolibrary.org/obo/UBERON_0002981&gt;</t>
        </is>
      </c>
      <c r="C1675" t="inlineStr">
        <is>
          <t>pulvinar of thalamus</t>
        </is>
      </c>
      <c r="D1675" t="inlineStr">
        <is>
          <t>&lt;http://purl.obolibrary.org/obo/DHBA_10409&gt;</t>
        </is>
      </c>
    </row>
    <row r="1676">
      <c r="A1676">
        <f>HYPERLINK("https://www.ebi.ac.uk/ols/ontologies/uberon/terms?iri=http://purl.obolibrary.org/obo/UBERON_0001874","putamen")</f>
        <v/>
      </c>
      <c r="B1676" t="inlineStr">
        <is>
          <t>&lt;http://purl.obolibrary.org/obo/UBERON_0001874&gt;</t>
        </is>
      </c>
      <c r="C1676" t="inlineStr">
        <is>
          <t>putamen</t>
        </is>
      </c>
      <c r="D1676" t="inlineStr">
        <is>
          <t>&lt;http://purl.obolibrary.org/obo/DHBA_10338&gt;</t>
        </is>
      </c>
    </row>
    <row r="1677">
      <c r="A1677">
        <f>HYPERLINK("https://www.ebi.ac.uk/ols/ontologies/uberon/terms?iri=http://purl.obolibrary.org/obo/UBERON_0001874","putamen")</f>
        <v/>
      </c>
      <c r="B1677" t="inlineStr">
        <is>
          <t>&lt;http://purl.obolibrary.org/obo/UBERON_0001874&gt;</t>
        </is>
      </c>
      <c r="C1677" t="inlineStr">
        <is>
          <t>putamen</t>
        </is>
      </c>
      <c r="D1677" t="inlineStr">
        <is>
          <t>&lt;http://purl.obolibrary.org/obo/DMBA_15857&gt;</t>
        </is>
      </c>
    </row>
    <row r="1678">
      <c r="A1678">
        <f>HYPERLINK("https://www.ebi.ac.uk/ols/ontologies/uberon/terms?iri=http://purl.obolibrary.org/obo/UBERON_0001874","putamen")</f>
        <v/>
      </c>
      <c r="B1678" t="inlineStr">
        <is>
          <t>&lt;http://purl.obolibrary.org/obo/UBERON_0001874&gt;</t>
        </is>
      </c>
      <c r="C1678" t="inlineStr">
        <is>
          <t>putamen</t>
        </is>
      </c>
      <c r="D1678" t="inlineStr">
        <is>
          <t>&lt;http://purl.obolibrary.org/obo/HBA_4287&gt;</t>
        </is>
      </c>
    </row>
    <row r="1679">
      <c r="A1679">
        <f>HYPERLINK("https://www.ebi.ac.uk/ols/ontologies/uberon/terms?iri=http://purl.obolibrary.org/obo/UBERON_0001874","putamen")</f>
        <v/>
      </c>
      <c r="B1679" t="inlineStr">
        <is>
          <t>&lt;http://purl.obolibrary.org/obo/UBERON_0001874&gt;</t>
        </is>
      </c>
      <c r="C1679" t="inlineStr">
        <is>
          <t>putamen</t>
        </is>
      </c>
      <c r="D1679" t="inlineStr">
        <is>
          <t>&lt;http://purl.obolibrary.org/obo/PBA_10086&gt;</t>
        </is>
      </c>
    </row>
    <row r="1680">
      <c r="A1680">
        <f>HYPERLINK("https://www.ebi.ac.uk/ols/ontologies/uberon/terms?iri=http://purl.obolibrary.org/obo/UBERON_0005159","pyramid of medulla oblongata")</f>
        <v/>
      </c>
      <c r="B1680" t="inlineStr">
        <is>
          <t>&lt;http://purl.obolibrary.org/obo/UBERON_0005159&gt;</t>
        </is>
      </c>
      <c r="C1680" t="inlineStr">
        <is>
          <t>pyramidal part of medulla oblongata</t>
        </is>
      </c>
      <c r="D1680" t="inlineStr">
        <is>
          <t>&lt;http://purl.obolibrary.org/obo/DHBA_12535&gt;</t>
        </is>
      </c>
    </row>
    <row r="1681">
      <c r="A1681">
        <f>HYPERLINK("https://www.ebi.ac.uk/ols/ontologies/uberon/terms?iri=http://purl.obolibrary.org/obo/UBERON_0002755","pyramidal decussation")</f>
        <v/>
      </c>
      <c r="B1681" t="inlineStr">
        <is>
          <t>&lt;http://purl.obolibrary.org/obo/UBERON_0002755&gt;</t>
        </is>
      </c>
      <c r="C1681" t="inlineStr">
        <is>
          <t>pyramidal decussation</t>
        </is>
      </c>
      <c r="D1681" t="inlineStr">
        <is>
          <t>&lt;http://purl.obolibrary.org/obo/DHBA_12772&gt;</t>
        </is>
      </c>
    </row>
    <row r="1682">
      <c r="A1682">
        <f>HYPERLINK("https://www.ebi.ac.uk/ols/ontologies/uberon/terms?iri=http://purl.obolibrary.org/obo/UBERON_0002755","pyramidal decussation")</f>
        <v/>
      </c>
      <c r="B1682" t="inlineStr">
        <is>
          <t>&lt;http://purl.obolibrary.org/obo/UBERON_0002755&gt;</t>
        </is>
      </c>
      <c r="C1682" t="inlineStr">
        <is>
          <t>pyramidal tract decussation</t>
        </is>
      </c>
      <c r="D1682" t="inlineStr">
        <is>
          <t>&lt;http://purl.obolibrary.org/obo/DMBA_17760&gt;</t>
        </is>
      </c>
    </row>
    <row r="1683">
      <c r="A1683">
        <f>HYPERLINK("https://www.ebi.ac.uk/ols/ontologies/uberon/terms?iri=http://purl.obolibrary.org/obo/UBERON_0002755","pyramidal decussation")</f>
        <v/>
      </c>
      <c r="B1683" t="inlineStr">
        <is>
          <t>&lt;http://purl.obolibrary.org/obo/UBERON_0002755&gt;</t>
        </is>
      </c>
      <c r="C1683" t="inlineStr">
        <is>
          <t>pyramidal decussation</t>
        </is>
      </c>
      <c r="D1683" t="inlineStr">
        <is>
          <t>&lt;http://purl.obolibrary.org/obo/HBA_12965&gt;</t>
        </is>
      </c>
    </row>
    <row r="1684">
      <c r="A1684">
        <f>HYPERLINK("https://www.ebi.ac.uk/ols/ontologies/uberon/terms?iri=http://purl.obolibrary.org/obo/UBERON_0002755","pyramidal decussation")</f>
        <v/>
      </c>
      <c r="B1684" t="inlineStr">
        <is>
          <t>&lt;http://purl.obolibrary.org/obo/UBERON_0002755&gt;</t>
        </is>
      </c>
      <c r="C1684" t="inlineStr">
        <is>
          <t>pyramidal decussation</t>
        </is>
      </c>
      <c r="D1684" t="inlineStr">
        <is>
          <t>&lt;http://purl.obolibrary.org/obo/MBA_198&gt;</t>
        </is>
      </c>
    </row>
    <row r="1685">
      <c r="A1685">
        <f>HYPERLINK("https://www.ebi.ac.uk/ols/ontologies/uberon/terms?iri=http://purl.obolibrary.org/obo/UBERON_0014548","pyramidal layer of CA1")</f>
        <v/>
      </c>
      <c r="B1685" t="inlineStr">
        <is>
          <t>&lt;http://purl.obolibrary.org/obo/UBERON_0014548&gt;</t>
        </is>
      </c>
      <c r="C1685" t="inlineStr">
        <is>
          <t>Field CA1, stratum pyramidale</t>
        </is>
      </c>
      <c r="D1685" t="inlineStr">
        <is>
          <t>&lt;http://purl.obolibrary.org/obo/DMBA_16133&gt;</t>
        </is>
      </c>
    </row>
    <row r="1686">
      <c r="A1686">
        <f>HYPERLINK("https://www.ebi.ac.uk/ols/ontologies/uberon/terms?iri=http://purl.obolibrary.org/obo/UBERON_0014548","pyramidal layer of CA1")</f>
        <v/>
      </c>
      <c r="B1686" t="inlineStr">
        <is>
          <t>&lt;http://purl.obolibrary.org/obo/UBERON_0014548&gt;</t>
        </is>
      </c>
      <c r="C1686" t="inlineStr">
        <is>
          <t>Field CA1, pyramidal layer</t>
        </is>
      </c>
      <c r="D1686" t="inlineStr">
        <is>
          <t>&lt;http://purl.obolibrary.org/obo/MBA_407&gt;</t>
        </is>
      </c>
    </row>
    <row r="1687">
      <c r="A1687">
        <f>HYPERLINK("https://www.ebi.ac.uk/ols/ontologies/uberon/terms?iri=http://purl.obolibrary.org/obo/UBERON_0014548","pyramidal layer of CA1")</f>
        <v/>
      </c>
      <c r="B1687" t="inlineStr">
        <is>
          <t>&lt;http://purl.obolibrary.org/obo/UBERON_0014548&gt;</t>
        </is>
      </c>
      <c r="C1687" t="inlineStr">
        <is>
          <t>stratum pyramidale of CA1</t>
        </is>
      </c>
      <c r="D1687" t="inlineStr">
        <is>
          <t>&lt;http://purl.obolibrary.org/obo/PBA_10060&gt;</t>
        </is>
      </c>
    </row>
    <row r="1688">
      <c r="A1688">
        <f>HYPERLINK("https://www.ebi.ac.uk/ols/ontologies/uberon/terms?iri=http://purl.obolibrary.org/obo/UBERON_0014549","pyramidal layer of CA2")</f>
        <v/>
      </c>
      <c r="B1688" t="inlineStr">
        <is>
          <t>&lt;http://purl.obolibrary.org/obo/UBERON_0014549&gt;</t>
        </is>
      </c>
      <c r="C1688" t="inlineStr">
        <is>
          <t>Field CA2, stratum pyramidale</t>
        </is>
      </c>
      <c r="D1688" t="inlineStr">
        <is>
          <t>&lt;http://purl.obolibrary.org/obo/DMBA_16139&gt;</t>
        </is>
      </c>
    </row>
    <row r="1689">
      <c r="A1689">
        <f>HYPERLINK("https://www.ebi.ac.uk/ols/ontologies/uberon/terms?iri=http://purl.obolibrary.org/obo/UBERON_0014549","pyramidal layer of CA2")</f>
        <v/>
      </c>
      <c r="B1689" t="inlineStr">
        <is>
          <t>&lt;http://purl.obolibrary.org/obo/UBERON_0014549&gt;</t>
        </is>
      </c>
      <c r="C1689" t="inlineStr">
        <is>
          <t>Field CA2, pyramidal layer</t>
        </is>
      </c>
      <c r="D1689" t="inlineStr">
        <is>
          <t>&lt;http://purl.obolibrary.org/obo/MBA_446&gt;</t>
        </is>
      </c>
    </row>
    <row r="1690">
      <c r="A1690">
        <f>HYPERLINK("https://www.ebi.ac.uk/ols/ontologies/uberon/terms?iri=http://purl.obolibrary.org/obo/UBERON_0014549","pyramidal layer of CA2")</f>
        <v/>
      </c>
      <c r="B1690" t="inlineStr">
        <is>
          <t>&lt;http://purl.obolibrary.org/obo/UBERON_0014549&gt;</t>
        </is>
      </c>
      <c r="C1690" t="inlineStr">
        <is>
          <t>stratum pyramidale of CA2</t>
        </is>
      </c>
      <c r="D1690" t="inlineStr">
        <is>
          <t>&lt;http://purl.obolibrary.org/obo/PBA_10065&gt;</t>
        </is>
      </c>
    </row>
    <row r="1691">
      <c r="A1691">
        <f>HYPERLINK("https://www.ebi.ac.uk/ols/ontologies/uberon/terms?iri=http://purl.obolibrary.org/obo/UBERON_0014550","pyramidal layer of CA3")</f>
        <v/>
      </c>
      <c r="B1691" t="inlineStr">
        <is>
          <t>&lt;http://purl.obolibrary.org/obo/UBERON_0014550&gt;</t>
        </is>
      </c>
      <c r="C1691" t="inlineStr">
        <is>
          <t>Field CA3, stratum pyramidale</t>
        </is>
      </c>
      <c r="D1691" t="inlineStr">
        <is>
          <t>&lt;http://purl.obolibrary.org/obo/DMBA_16143&gt;</t>
        </is>
      </c>
    </row>
    <row r="1692">
      <c r="A1692">
        <f>HYPERLINK("https://www.ebi.ac.uk/ols/ontologies/uberon/terms?iri=http://purl.obolibrary.org/obo/UBERON_0014550","pyramidal layer of CA3")</f>
        <v/>
      </c>
      <c r="B1692" t="inlineStr">
        <is>
          <t>&lt;http://purl.obolibrary.org/obo/UBERON_0014550&gt;</t>
        </is>
      </c>
      <c r="C1692" t="inlineStr">
        <is>
          <t>Field CA3, pyramidal layer</t>
        </is>
      </c>
      <c r="D1692" t="inlineStr">
        <is>
          <t>&lt;http://purl.obolibrary.org/obo/MBA_495&gt;</t>
        </is>
      </c>
    </row>
    <row r="1693">
      <c r="A1693">
        <f>HYPERLINK("https://www.ebi.ac.uk/ols/ontologies/uberon/terms?iri=http://purl.obolibrary.org/obo/UBERON_0014550","pyramidal layer of CA3")</f>
        <v/>
      </c>
      <c r="B1693" t="inlineStr">
        <is>
          <t>&lt;http://purl.obolibrary.org/obo/UBERON_0014550&gt;</t>
        </is>
      </c>
      <c r="C1693" t="inlineStr">
        <is>
          <t>stratum pyramidale of CA3</t>
        </is>
      </c>
      <c r="D1693" t="inlineStr">
        <is>
          <t>&lt;http://purl.obolibrary.org/obo/PBA_10070&gt;</t>
        </is>
      </c>
    </row>
    <row r="1694">
      <c r="A1694">
        <f>HYPERLINK("https://www.ebi.ac.uk/ols/ontologies/uberon/terms?iri=http://purl.obolibrary.org/obo/UBERON_0035924","radiation of corpus callosum")</f>
        <v/>
      </c>
      <c r="B1694" t="inlineStr">
        <is>
          <t>&lt;http://purl.obolibrary.org/obo/UBERON_0035924&gt;</t>
        </is>
      </c>
      <c r="C1694" t="inlineStr">
        <is>
          <t>radiations of corpus callosum</t>
        </is>
      </c>
      <c r="D1694" t="inlineStr">
        <is>
          <t>&lt;http://purl.obolibrary.org/obo/DHBA_12026&gt;</t>
        </is>
      </c>
    </row>
    <row r="1695">
      <c r="A1695">
        <f>HYPERLINK("https://www.ebi.ac.uk/ols/ontologies/uberon/terms?iri=http://purl.obolibrary.org/obo/UBERON_0035924","radiation of corpus callosum")</f>
        <v/>
      </c>
      <c r="B1695" t="inlineStr">
        <is>
          <t>&lt;http://purl.obolibrary.org/obo/UBERON_0035924&gt;</t>
        </is>
      </c>
      <c r="C1695" t="inlineStr">
        <is>
          <t>radiations of corpus callosum</t>
        </is>
      </c>
      <c r="D1695" t="inlineStr">
        <is>
          <t>&lt;http://purl.obolibrary.org/obo/HBA_265504962&gt;</t>
        </is>
      </c>
    </row>
    <row r="1696">
      <c r="A1696">
        <f>HYPERLINK("https://www.ebi.ac.uk/ols/ontologies/uberon/terms?iri=http://purl.obolibrary.org/obo/UBERON_0001947","red nucleus")</f>
        <v/>
      </c>
      <c r="B1696" t="inlineStr">
        <is>
          <t>&lt;http://purl.obolibrary.org/obo/UBERON_0001947&gt;</t>
        </is>
      </c>
      <c r="C1696" t="inlineStr">
        <is>
          <t>red nucleus</t>
        </is>
      </c>
      <c r="D1696" t="inlineStr">
        <is>
          <t>&lt;http://purl.obolibrary.org/obo/DHBA_12247&gt;</t>
        </is>
      </c>
    </row>
    <row r="1697">
      <c r="A1697">
        <f>HYPERLINK("https://www.ebi.ac.uk/ols/ontologies/uberon/terms?iri=http://purl.obolibrary.org/obo/UBERON_0001947","red nucleus")</f>
        <v/>
      </c>
      <c r="B1697" t="inlineStr">
        <is>
          <t>&lt;http://purl.obolibrary.org/obo/UBERON_0001947&gt;</t>
        </is>
      </c>
      <c r="C1697" t="inlineStr">
        <is>
          <t>red nucleus</t>
        </is>
      </c>
      <c r="D1697" t="inlineStr">
        <is>
          <t>&lt;http://purl.obolibrary.org/obo/HBA_9053&gt;</t>
        </is>
      </c>
    </row>
    <row r="1698">
      <c r="A1698">
        <f>HYPERLINK("https://www.ebi.ac.uk/ols/ontologies/uberon/terms?iri=http://purl.obolibrary.org/obo/UBERON_0001947","red nucleus")</f>
        <v/>
      </c>
      <c r="B1698" t="inlineStr">
        <is>
          <t>&lt;http://purl.obolibrary.org/obo/UBERON_0001947&gt;</t>
        </is>
      </c>
      <c r="C1698" t="inlineStr">
        <is>
          <t>Red nucleus</t>
        </is>
      </c>
      <c r="D1698" t="inlineStr">
        <is>
          <t>&lt;http://purl.obolibrary.org/obo/MBA_214&gt;</t>
        </is>
      </c>
    </row>
    <row r="1699">
      <c r="A1699">
        <f>HYPERLINK("https://www.ebi.ac.uk/ols/ontologies/uberon/terms?iri=http://purl.obolibrary.org/obo/UBERON_0002147","reticulotegmental nucleus")</f>
        <v/>
      </c>
      <c r="B1699" t="inlineStr">
        <is>
          <t>&lt;http://purl.obolibrary.org/obo/UBERON_0002147&gt;</t>
        </is>
      </c>
      <c r="C1699" t="inlineStr">
        <is>
          <t>reticulotegmental nucleus</t>
        </is>
      </c>
      <c r="D1699" t="inlineStr">
        <is>
          <t>&lt;http://purl.obolibrary.org/obo/DHBA_12414&gt;</t>
        </is>
      </c>
    </row>
    <row r="1700">
      <c r="A1700">
        <f>HYPERLINK("https://www.ebi.ac.uk/ols/ontologies/uberon/terms?iri=http://purl.obolibrary.org/obo/UBERON_0002147","reticulotegmental nucleus")</f>
        <v/>
      </c>
      <c r="B1700" t="inlineStr">
        <is>
          <t>&lt;http://purl.obolibrary.org/obo/UBERON_0002147&gt;</t>
        </is>
      </c>
      <c r="C1700" t="inlineStr">
        <is>
          <t>reticulotegmental nucleus</t>
        </is>
      </c>
      <c r="D1700" t="inlineStr">
        <is>
          <t>&lt;http://purl.obolibrary.org/obo/DHBA_12497&gt;</t>
        </is>
      </c>
    </row>
    <row r="1701">
      <c r="A1701">
        <f>HYPERLINK("https://www.ebi.ac.uk/ols/ontologies/uberon/terms?iri=http://purl.obolibrary.org/obo/UBERON_0002147","reticulotegmental nucleus")</f>
        <v/>
      </c>
      <c r="B1701" t="inlineStr">
        <is>
          <t>&lt;http://purl.obolibrary.org/obo/UBERON_0002147&gt;</t>
        </is>
      </c>
      <c r="C1701" t="inlineStr">
        <is>
          <t>reticulotegmental nucleus, left</t>
        </is>
      </c>
      <c r="D1701" t="inlineStr">
        <is>
          <t>&lt;http://purl.obolibrary.org/obo/HBA_9167&gt;</t>
        </is>
      </c>
    </row>
    <row r="1702">
      <c r="A1702">
        <f>HYPERLINK("https://www.ebi.ac.uk/ols/ontologies/uberon/terms?iri=http://purl.obolibrary.org/obo/UBERON_0002147","reticulotegmental nucleus")</f>
        <v/>
      </c>
      <c r="B1702" t="inlineStr">
        <is>
          <t>&lt;http://purl.obolibrary.org/obo/UBERON_0002147&gt;</t>
        </is>
      </c>
      <c r="C1702" t="inlineStr">
        <is>
          <t>Tegmental reticular nucleus</t>
        </is>
      </c>
      <c r="D1702" t="inlineStr">
        <is>
          <t>&lt;http://purl.obolibrary.org/obo/MBA_574&gt;</t>
        </is>
      </c>
    </row>
    <row r="1703">
      <c r="A1703">
        <f>HYPERLINK("https://www.ebi.ac.uk/ols/ontologies/uberon/terms?iri=http://purl.obolibrary.org/obo/UBERON_0000966","retina")</f>
        <v/>
      </c>
      <c r="B1703" t="inlineStr">
        <is>
          <t>&lt;http://purl.obolibrary.org/obo/UBERON_0000966&gt;</t>
        </is>
      </c>
      <c r="C1703" t="inlineStr">
        <is>
          <t>retina</t>
        </is>
      </c>
      <c r="D1703" t="inlineStr">
        <is>
          <t>&lt;http://purl.obolibrary.org/obo/MBA_304325711&gt;</t>
        </is>
      </c>
    </row>
    <row r="1704">
      <c r="A1704">
        <f>HYPERLINK("https://www.ebi.ac.uk/ols/ontologies/uberon/terms?iri=http://purl.obolibrary.org/obo/UBERON_0035930","retro-olivary nucleus")</f>
        <v/>
      </c>
      <c r="B1704" t="inlineStr">
        <is>
          <t>&lt;http://purl.obolibrary.org/obo/UBERON_0035930&gt;</t>
        </is>
      </c>
      <c r="C1704" t="inlineStr">
        <is>
          <t>retro-olivary cell group</t>
        </is>
      </c>
      <c r="D1704" t="inlineStr">
        <is>
          <t>&lt;http://purl.obolibrary.org/obo/DHBA_12467&gt;</t>
        </is>
      </c>
    </row>
    <row r="1705">
      <c r="A1705">
        <f>HYPERLINK("https://www.ebi.ac.uk/ols/ontologies/uberon/terms?iri=http://purl.obolibrary.org/obo/UBERON_0035930","retro-olivary nucleus")</f>
        <v/>
      </c>
      <c r="B1705" t="inlineStr">
        <is>
          <t>&lt;http://purl.obolibrary.org/obo/UBERON_0035930&gt;</t>
        </is>
      </c>
      <c r="C1705" t="inlineStr">
        <is>
          <t>retro-olivary cell group, left</t>
        </is>
      </c>
      <c r="D1705" t="inlineStr">
        <is>
          <t>&lt;http://purl.obolibrary.org/obo/HBA_9181&gt;</t>
        </is>
      </c>
    </row>
    <row r="1706">
      <c r="A1706">
        <f>HYPERLINK("https://www.ebi.ac.uk/ols/ontologies/uberon/terms?iri=http://purl.obolibrary.org/obo/UBERON_0016848","retroambiguus nucleus")</f>
        <v/>
      </c>
      <c r="B1706" t="inlineStr">
        <is>
          <t>&lt;http://purl.obolibrary.org/obo/UBERON_0016848&gt;</t>
        </is>
      </c>
      <c r="C1706" t="inlineStr">
        <is>
          <t>retroambiguus nucleus</t>
        </is>
      </c>
      <c r="D1706" t="inlineStr">
        <is>
          <t>&lt;http://purl.obolibrary.org/obo/HBA_9650&gt;</t>
        </is>
      </c>
    </row>
    <row r="1707">
      <c r="A1707">
        <f>HYPERLINK("https://www.ebi.ac.uk/ols/ontologies/uberon/terms?iri=http://purl.obolibrary.org/obo/UBERON_0001933","retrochiasmatic area")</f>
        <v/>
      </c>
      <c r="B1707" t="inlineStr">
        <is>
          <t>&lt;http://purl.obolibrary.org/obo/UBERON_0001933&gt;</t>
        </is>
      </c>
      <c r="C1707" t="inlineStr">
        <is>
          <t>Retrochiasmatic area</t>
        </is>
      </c>
      <c r="D1707" t="inlineStr">
        <is>
          <t>&lt;http://purl.obolibrary.org/obo/MBA_173&gt;</t>
        </is>
      </c>
    </row>
    <row r="1708">
      <c r="A1708">
        <f>HYPERLINK("https://www.ebi.ac.uk/ols/ontologies/uberon/terms?iri=http://purl.obolibrary.org/obo/UBERON_0022230","retrohippocampal region")</f>
        <v/>
      </c>
      <c r="B1708" t="inlineStr">
        <is>
          <t>&lt;http://purl.obolibrary.org/obo/UBERON_0022230&gt;</t>
        </is>
      </c>
      <c r="C1708" t="inlineStr">
        <is>
          <t>Retrohippocampal region</t>
        </is>
      </c>
      <c r="D1708" t="inlineStr">
        <is>
          <t>&lt;http://purl.obolibrary.org/obo/MBA_822&gt;</t>
        </is>
      </c>
    </row>
    <row r="1709">
      <c r="A1709">
        <f>HYPERLINK("https://www.ebi.ac.uk/ols/ontologies/uberon/terms?iri=http://purl.obolibrary.org/obo/UBERON_0034749","retrolenticular part of internal capsule")</f>
        <v/>
      </c>
      <c r="B1709" t="inlineStr">
        <is>
          <t>&lt;http://purl.obolibrary.org/obo/UBERON_0034749&gt;</t>
        </is>
      </c>
      <c r="C1709" t="inlineStr">
        <is>
          <t>retrolenticular portion</t>
        </is>
      </c>
      <c r="D1709" t="inlineStr">
        <is>
          <t>&lt;http://purl.obolibrary.org/obo/DHBA_12052&gt;</t>
        </is>
      </c>
    </row>
    <row r="1710">
      <c r="A1710">
        <f>HYPERLINK("https://www.ebi.ac.uk/ols/ontologies/uberon/terms?iri=http://purl.obolibrary.org/obo/UBERON_0011172","retrorubral area of midbrain reticular nucleus")</f>
        <v/>
      </c>
      <c r="B1710" t="inlineStr">
        <is>
          <t>&lt;http://purl.obolibrary.org/obo/UBERON_0011172&gt;</t>
        </is>
      </c>
      <c r="C1710" t="inlineStr">
        <is>
          <t>retrorubral field</t>
        </is>
      </c>
      <c r="D1710" t="inlineStr">
        <is>
          <t>&lt;http://purl.obolibrary.org/obo/DHBA_12289&gt;</t>
        </is>
      </c>
    </row>
    <row r="1711">
      <c r="A1711">
        <f>HYPERLINK("https://www.ebi.ac.uk/ols/ontologies/uberon/terms?iri=http://purl.obolibrary.org/obo/UBERON_0011172","retrorubral area of midbrain reticular nucleus")</f>
        <v/>
      </c>
      <c r="B1711" t="inlineStr">
        <is>
          <t>&lt;http://purl.obolibrary.org/obo/UBERON_0011172&gt;</t>
        </is>
      </c>
      <c r="C1711" t="inlineStr">
        <is>
          <t>retrorubral field</t>
        </is>
      </c>
      <c r="D1711" t="inlineStr">
        <is>
          <t>&lt;http://purl.obolibrary.org/obo/DMBA_16884&gt;</t>
        </is>
      </c>
    </row>
    <row r="1712">
      <c r="A1712">
        <f>HYPERLINK("https://www.ebi.ac.uk/ols/ontologies/uberon/terms?iri=http://purl.obolibrary.org/obo/UBERON_0011172","retrorubral area of midbrain reticular nucleus")</f>
        <v/>
      </c>
      <c r="B1712" t="inlineStr">
        <is>
          <t>&lt;http://purl.obolibrary.org/obo/UBERON_0011172&gt;</t>
        </is>
      </c>
      <c r="C1712" t="inlineStr">
        <is>
          <t>Midbrain reticular nucleus, retrorubral area</t>
        </is>
      </c>
      <c r="D1712" t="inlineStr">
        <is>
          <t>&lt;http://purl.obolibrary.org/obo/MBA_246&gt;</t>
        </is>
      </c>
    </row>
    <row r="1713">
      <c r="A1713">
        <f>HYPERLINK("https://www.ebi.ac.uk/ols/ontologies/uberon/terms?iri=http://purl.obolibrary.org/obo/UBERON_0013531","retrosplenial region")</f>
        <v/>
      </c>
      <c r="B1713" t="inlineStr">
        <is>
          <t>&lt;http://purl.obolibrary.org/obo/UBERON_0013531&gt;</t>
        </is>
      </c>
      <c r="C1713" t="inlineStr">
        <is>
          <t>retrosplenial cortex</t>
        </is>
      </c>
      <c r="D1713" t="inlineStr">
        <is>
          <t>&lt;http://purl.obolibrary.org/obo/DHBA_10324&gt;</t>
        </is>
      </c>
    </row>
    <row r="1714">
      <c r="A1714">
        <f>HYPERLINK("https://www.ebi.ac.uk/ols/ontologies/uberon/terms?iri=http://purl.obolibrary.org/obo/UBERON_0013531","retrosplenial region")</f>
        <v/>
      </c>
      <c r="B1714" t="inlineStr">
        <is>
          <t>&lt;http://purl.obolibrary.org/obo/UBERON_0013531&gt;</t>
        </is>
      </c>
      <c r="C1714" t="inlineStr">
        <is>
          <t>cingulate gyrus, retrospleninal part</t>
        </is>
      </c>
      <c r="D1714" t="inlineStr">
        <is>
          <t>&lt;http://purl.obolibrary.org/obo/DHBA_266441669&gt;</t>
        </is>
      </c>
    </row>
    <row r="1715">
      <c r="A1715">
        <f>HYPERLINK("https://www.ebi.ac.uk/ols/ontologies/uberon/terms?iri=http://purl.obolibrary.org/obo/UBERON_0013531","retrosplenial region")</f>
        <v/>
      </c>
      <c r="B1715" t="inlineStr">
        <is>
          <t>&lt;http://purl.obolibrary.org/obo/UBERON_0013531&gt;</t>
        </is>
      </c>
      <c r="C1715" t="inlineStr">
        <is>
          <t>retrosplenial cortex</t>
        </is>
      </c>
      <c r="D1715" t="inlineStr">
        <is>
          <t>&lt;http://purl.obolibrary.org/obo/DMBA_16093&gt;</t>
        </is>
      </c>
    </row>
    <row r="1716">
      <c r="A1716">
        <f>HYPERLINK("https://www.ebi.ac.uk/ols/ontologies/uberon/terms?iri=http://purl.obolibrary.org/obo/UBERON_0013531","retrosplenial region")</f>
        <v/>
      </c>
      <c r="B1716" t="inlineStr">
        <is>
          <t>&lt;http://purl.obolibrary.org/obo/UBERON_0013531&gt;</t>
        </is>
      </c>
      <c r="C1716" t="inlineStr">
        <is>
          <t>Retrosplenial area</t>
        </is>
      </c>
      <c r="D1716" t="inlineStr">
        <is>
          <t>&lt;http://purl.obolibrary.org/obo/MBA_254&gt;</t>
        </is>
      </c>
    </row>
    <row r="1717">
      <c r="A1717">
        <f>HYPERLINK("https://www.ebi.ac.uk/ols/ontologies/uberon/terms?iri=http://purl.obolibrary.org/obo/UBERON_0009918","retrotrapezoid nucleus")</f>
        <v/>
      </c>
      <c r="B1717" t="inlineStr">
        <is>
          <t>&lt;http://purl.obolibrary.org/obo/UBERON_0009918&gt;</t>
        </is>
      </c>
      <c r="C1717" t="inlineStr">
        <is>
          <t>retrotrapezoid nucleus</t>
        </is>
      </c>
      <c r="D1717" t="inlineStr">
        <is>
          <t>&lt;http://purl.obolibrary.org/obo/DHBA_12531&gt;</t>
        </is>
      </c>
    </row>
    <row r="1718">
      <c r="A1718">
        <f>HYPERLINK("https://www.ebi.ac.uk/ols/ontologies/uberon/terms?iri=http://purl.obolibrary.org/obo/UBERON_0009918","retrotrapezoid nucleus")</f>
        <v/>
      </c>
      <c r="B1718" t="inlineStr">
        <is>
          <t>&lt;http://purl.obolibrary.org/obo/UBERON_0009918&gt;</t>
        </is>
      </c>
      <c r="C1718" t="inlineStr">
        <is>
          <t>retrotrapezoid nucleus</t>
        </is>
      </c>
      <c r="D1718" t="inlineStr">
        <is>
          <t>&lt;http://purl.obolibrary.org/obo/DMBA_17327&gt;</t>
        </is>
      </c>
    </row>
    <row r="1719">
      <c r="A1719">
        <f>HYPERLINK("https://www.ebi.ac.uk/ols/ontologies/uberon/terms?iri=http://purl.obolibrary.org/obo/UBERON_0001921","reuniens nucleus")</f>
        <v/>
      </c>
      <c r="B1719" t="inlineStr">
        <is>
          <t>&lt;http://purl.obolibrary.org/obo/UBERON_0001921&gt;</t>
        </is>
      </c>
      <c r="C1719" t="inlineStr">
        <is>
          <t>reuniens nucleus (medioventral nucleus) of thalamus</t>
        </is>
      </c>
      <c r="D1719" t="inlineStr">
        <is>
          <t>&lt;http://purl.obolibrary.org/obo/DHBA_10403&gt;</t>
        </is>
      </c>
    </row>
    <row r="1720">
      <c r="A1720">
        <f>HYPERLINK("https://www.ebi.ac.uk/ols/ontologies/uberon/terms?iri=http://purl.obolibrary.org/obo/UBERON_0001921","reuniens nucleus")</f>
        <v/>
      </c>
      <c r="B1720" t="inlineStr">
        <is>
          <t>&lt;http://purl.obolibrary.org/obo/UBERON_0001921&gt;</t>
        </is>
      </c>
      <c r="C1720" t="inlineStr">
        <is>
          <t>Nucleus of reuniens</t>
        </is>
      </c>
      <c r="D1720" t="inlineStr">
        <is>
          <t>&lt;http://purl.obolibrary.org/obo/MBA_181&gt;</t>
        </is>
      </c>
    </row>
    <row r="1721">
      <c r="A1721">
        <f>HYPERLINK("https://www.ebi.ac.uk/ols/ontologies/uberon/terms?iri=http://purl.obolibrary.org/obo/UBERON_0002683","rhinal sulcus")</f>
        <v/>
      </c>
      <c r="B1721" t="inlineStr">
        <is>
          <t>&lt;http://purl.obolibrary.org/obo/UBERON_0002683&gt;</t>
        </is>
      </c>
      <c r="C1721" t="inlineStr">
        <is>
          <t>rhinal sulcus</t>
        </is>
      </c>
      <c r="D1721" t="inlineStr">
        <is>
          <t>&lt;http://purl.obolibrary.org/obo/DHBA_10636&gt;</t>
        </is>
      </c>
    </row>
    <row r="1722">
      <c r="A1722">
        <f>HYPERLINK("https://www.ebi.ac.uk/ols/ontologies/uberon/terms?iri=http://purl.obolibrary.org/obo/UBERON_0002683","rhinal sulcus")</f>
        <v/>
      </c>
      <c r="B1722" t="inlineStr">
        <is>
          <t>&lt;http://purl.obolibrary.org/obo/UBERON_0002683&gt;</t>
        </is>
      </c>
      <c r="C1722" t="inlineStr">
        <is>
          <t>rhinal sulcus</t>
        </is>
      </c>
      <c r="D1722" t="inlineStr">
        <is>
          <t>&lt;http://purl.obolibrary.org/obo/HBA_9383&gt;</t>
        </is>
      </c>
    </row>
    <row r="1723">
      <c r="A1723">
        <f>HYPERLINK("https://www.ebi.ac.uk/ols/ontologies/uberon/terms?iri=http://purl.obolibrary.org/obo/UBERON_0002683","rhinal sulcus")</f>
        <v/>
      </c>
      <c r="B1723" t="inlineStr">
        <is>
          <t>&lt;http://purl.obolibrary.org/obo/UBERON_0002683&gt;</t>
        </is>
      </c>
      <c r="C1723" t="inlineStr">
        <is>
          <t>rhinal fissure</t>
        </is>
      </c>
      <c r="D1723" t="inlineStr">
        <is>
          <t>&lt;http://purl.obolibrary.org/obo/MBA_1071&gt;</t>
        </is>
      </c>
    </row>
    <row r="1724">
      <c r="A1724">
        <f>HYPERLINK("https://www.ebi.ac.uk/ols/ontologies/uberon/terms?iri=http://purl.obolibrary.org/obo/UBERON_0006215","rhombic lip")</f>
        <v/>
      </c>
      <c r="B1724" t="inlineStr">
        <is>
          <t>&lt;http://purl.obolibrary.org/obo/UBERON_0006215&gt;</t>
        </is>
      </c>
      <c r="C1724" t="inlineStr">
        <is>
          <t>rhombic lip</t>
        </is>
      </c>
      <c r="D1724" t="inlineStr">
        <is>
          <t>&lt;http://purl.obolibrary.org/obo/DHBA_10664&gt;</t>
        </is>
      </c>
    </row>
    <row r="1725">
      <c r="A1725">
        <f>HYPERLINK("https://www.ebi.ac.uk/ols/ontologies/uberon/terms?iri=http://purl.obolibrary.org/obo/UBERON_0002955","rhomboidal nucleus")</f>
        <v/>
      </c>
      <c r="B1725" t="inlineStr">
        <is>
          <t>&lt;http://purl.obolibrary.org/obo/UBERON_0002955&gt;</t>
        </is>
      </c>
      <c r="C1725" t="inlineStr">
        <is>
          <t>rhomboid (central) nucleus of thalamus</t>
        </is>
      </c>
      <c r="D1725" t="inlineStr">
        <is>
          <t>&lt;http://purl.obolibrary.org/obo/DHBA_10447&gt;</t>
        </is>
      </c>
    </row>
    <row r="1726">
      <c r="A1726">
        <f>HYPERLINK("https://www.ebi.ac.uk/ols/ontologies/uberon/terms?iri=http://purl.obolibrary.org/obo/UBERON_0002955","rhomboidal nucleus")</f>
        <v/>
      </c>
      <c r="B1726" t="inlineStr">
        <is>
          <t>&lt;http://purl.obolibrary.org/obo/UBERON_0002955&gt;</t>
        </is>
      </c>
      <c r="C1726" t="inlineStr">
        <is>
          <t>rhomboid nucleus</t>
        </is>
      </c>
      <c r="D1726" t="inlineStr">
        <is>
          <t>&lt;http://purl.obolibrary.org/obo/DMBA_16405&gt;</t>
        </is>
      </c>
    </row>
    <row r="1727">
      <c r="A1727">
        <f>HYPERLINK("https://www.ebi.ac.uk/ols/ontologies/uberon/terms?iri=http://purl.obolibrary.org/obo/UBERON_0002955","rhomboidal nucleus")</f>
        <v/>
      </c>
      <c r="B1727" t="inlineStr">
        <is>
          <t>&lt;http://purl.obolibrary.org/obo/UBERON_0002955&gt;</t>
        </is>
      </c>
      <c r="C1727" t="inlineStr">
        <is>
          <t>rhomboid nucleus of the thalamus, left</t>
        </is>
      </c>
      <c r="D1727" t="inlineStr">
        <is>
          <t>&lt;http://purl.obolibrary.org/obo/HBA_4433&gt;</t>
        </is>
      </c>
    </row>
    <row r="1728">
      <c r="A1728">
        <f>HYPERLINK("https://www.ebi.ac.uk/ols/ontologies/uberon/terms?iri=http://purl.obolibrary.org/obo/UBERON_0002955","rhomboidal nucleus")</f>
        <v/>
      </c>
      <c r="B1728" t="inlineStr">
        <is>
          <t>&lt;http://purl.obolibrary.org/obo/UBERON_0002955&gt;</t>
        </is>
      </c>
      <c r="C1728" t="inlineStr">
        <is>
          <t>Rhomboid nucleus</t>
        </is>
      </c>
      <c r="D1728" t="inlineStr">
        <is>
          <t>&lt;http://purl.obolibrary.org/obo/MBA_189&gt;</t>
        </is>
      </c>
    </row>
    <row r="1729">
      <c r="A1729">
        <f>HYPERLINK("https://www.ebi.ac.uk/ols/ontologies/uberon/terms?iri=http://purl.obolibrary.org/obo/UBERON_0001892","rhombomere")</f>
        <v/>
      </c>
      <c r="B1729" t="inlineStr">
        <is>
          <t>&lt;http://purl.obolibrary.org/obo/UBERON_0001892&gt;</t>
        </is>
      </c>
      <c r="C1729" t="inlineStr">
        <is>
          <t>hindbrain neuromeres</t>
        </is>
      </c>
      <c r="D1729" t="inlineStr">
        <is>
          <t>&lt;http://purl.obolibrary.org/obo/DHBA_12664&gt;</t>
        </is>
      </c>
    </row>
    <row r="1730">
      <c r="A1730">
        <f>HYPERLINK("https://www.ebi.ac.uk/ols/ontologies/uberon/terms?iri=http://purl.obolibrary.org/obo/UBERON_0005499","rhombomere 1")</f>
        <v/>
      </c>
      <c r="B1730" t="inlineStr">
        <is>
          <t>&lt;http://purl.obolibrary.org/obo/UBERON_0005499&gt;</t>
        </is>
      </c>
      <c r="C1730" t="inlineStr">
        <is>
          <t>rhombomere 1</t>
        </is>
      </c>
      <c r="D1730" t="inlineStr">
        <is>
          <t>&lt;http://purl.obolibrary.org/obo/DHBA_12667&gt;</t>
        </is>
      </c>
    </row>
    <row r="1731">
      <c r="A1731">
        <f>HYPERLINK("https://www.ebi.ac.uk/ols/ontologies/uberon/terms?iri=http://purl.obolibrary.org/obo/UBERON_0005499","rhombomere 1")</f>
        <v/>
      </c>
      <c r="B1731" t="inlineStr">
        <is>
          <t>&lt;http://purl.obolibrary.org/obo/UBERON_0005499&gt;</t>
        </is>
      </c>
      <c r="C1731" t="inlineStr">
        <is>
          <t>rhombomere 1</t>
        </is>
      </c>
      <c r="D1731" t="inlineStr">
        <is>
          <t>&lt;http://purl.obolibrary.org/obo/DMBA_16915&gt;</t>
        </is>
      </c>
    </row>
    <row r="1732">
      <c r="A1732">
        <f>HYPERLINK("https://www.ebi.ac.uk/ols/ontologies/uberon/terms?iri=http://purl.obolibrary.org/obo/UBERON_0005566","rhombomere 1 floor plate")</f>
        <v/>
      </c>
      <c r="B1732" t="inlineStr">
        <is>
          <t>&lt;http://purl.obolibrary.org/obo/UBERON_0005566&gt;</t>
        </is>
      </c>
      <c r="C1732" t="inlineStr">
        <is>
          <t>r1 floor plate</t>
        </is>
      </c>
      <c r="D1732" t="inlineStr">
        <is>
          <t>&lt;http://purl.obolibrary.org/obo/DMBA_17022&gt;</t>
        </is>
      </c>
    </row>
    <row r="1733">
      <c r="A1733">
        <f>HYPERLINK("https://www.ebi.ac.uk/ols/ontologies/uberon/terms?iri=http://purl.obolibrary.org/obo/UBERON_0005568","rhombomere 1 roof plate")</f>
        <v/>
      </c>
      <c r="B1733" t="inlineStr">
        <is>
          <t>&lt;http://purl.obolibrary.org/obo/UBERON_0005568&gt;</t>
        </is>
      </c>
      <c r="C1733" t="inlineStr">
        <is>
          <t>r1 roof plate</t>
        </is>
      </c>
      <c r="D1733" t="inlineStr">
        <is>
          <t>&lt;http://purl.obolibrary.org/obo/DMBA_16916&gt;</t>
        </is>
      </c>
    </row>
    <row r="1734">
      <c r="A1734">
        <f>HYPERLINK("https://www.ebi.ac.uk/ols/ontologies/uberon/terms?iri=http://purl.obolibrary.org/obo/UBERON_0019285","rhombomere 10")</f>
        <v/>
      </c>
      <c r="B1734" t="inlineStr">
        <is>
          <t>&lt;http://purl.obolibrary.org/obo/UBERON_0019285&gt;</t>
        </is>
      </c>
      <c r="C1734" t="inlineStr">
        <is>
          <t>rhombomere 10</t>
        </is>
      </c>
      <c r="D1734" t="inlineStr">
        <is>
          <t>&lt;http://purl.obolibrary.org/obo/DMBA_17538&gt;</t>
        </is>
      </c>
    </row>
    <row r="1735">
      <c r="A1735">
        <f>HYPERLINK("https://www.ebi.ac.uk/ols/ontologies/uberon/terms?iri=http://purl.obolibrary.org/obo/UBERON_0019286","rhombomere 11")</f>
        <v/>
      </c>
      <c r="B1735" t="inlineStr">
        <is>
          <t>&lt;http://purl.obolibrary.org/obo/UBERON_0019286&gt;</t>
        </is>
      </c>
      <c r="C1735" t="inlineStr">
        <is>
          <t>rhombomere 11</t>
        </is>
      </c>
      <c r="D1735" t="inlineStr">
        <is>
          <t>&lt;http://purl.obolibrary.org/obo/DMBA_17596&gt;</t>
        </is>
      </c>
    </row>
    <row r="1736">
      <c r="A1736">
        <f>HYPERLINK("https://www.ebi.ac.uk/ols/ontologies/uberon/terms?iri=http://purl.obolibrary.org/obo/UBERON_0005569","rhombomere 2")</f>
        <v/>
      </c>
      <c r="B1736" t="inlineStr">
        <is>
          <t>&lt;http://purl.obolibrary.org/obo/UBERON_0005569&gt;</t>
        </is>
      </c>
      <c r="C1736" t="inlineStr">
        <is>
          <t>rhombomere 2</t>
        </is>
      </c>
      <c r="D1736" t="inlineStr">
        <is>
          <t>&lt;http://purl.obolibrary.org/obo/DHBA_12668&gt;</t>
        </is>
      </c>
    </row>
    <row r="1737">
      <c r="A1737">
        <f>HYPERLINK("https://www.ebi.ac.uk/ols/ontologies/uberon/terms?iri=http://purl.obolibrary.org/obo/UBERON_0005569","rhombomere 2")</f>
        <v/>
      </c>
      <c r="B1737" t="inlineStr">
        <is>
          <t>&lt;http://purl.obolibrary.org/obo/UBERON_0005569&gt;</t>
        </is>
      </c>
      <c r="C1737" t="inlineStr">
        <is>
          <t>rhombomere 2</t>
        </is>
      </c>
      <c r="D1737" t="inlineStr">
        <is>
          <t>&lt;http://purl.obolibrary.org/obo/DMBA_17023&gt;</t>
        </is>
      </c>
    </row>
    <row r="1738">
      <c r="A1738">
        <f>HYPERLINK("https://www.ebi.ac.uk/ols/ontologies/uberon/terms?iri=http://purl.obolibrary.org/obo/UBERON_0005570","rhombomere 2 floor plate")</f>
        <v/>
      </c>
      <c r="B1738" t="inlineStr">
        <is>
          <t>&lt;http://purl.obolibrary.org/obo/UBERON_0005570&gt;</t>
        </is>
      </c>
      <c r="C1738" t="inlineStr">
        <is>
          <t>r2 floor plate</t>
        </is>
      </c>
      <c r="D1738" t="inlineStr">
        <is>
          <t>&lt;http://purl.obolibrary.org/obo/DMBA_17091&gt;</t>
        </is>
      </c>
    </row>
    <row r="1739">
      <c r="A1739">
        <f>HYPERLINK("https://www.ebi.ac.uk/ols/ontologies/uberon/terms?iri=http://purl.obolibrary.org/obo/UBERON_0005572","rhombomere 2 roof plate")</f>
        <v/>
      </c>
      <c r="B1739" t="inlineStr">
        <is>
          <t>&lt;http://purl.obolibrary.org/obo/UBERON_0005572&gt;</t>
        </is>
      </c>
      <c r="C1739" t="inlineStr">
        <is>
          <t>r2 roof plate</t>
        </is>
      </c>
      <c r="D1739" t="inlineStr">
        <is>
          <t>&lt;http://purl.obolibrary.org/obo/DMBA_17024&gt;</t>
        </is>
      </c>
    </row>
    <row r="1740">
      <c r="A1740">
        <f>HYPERLINK("https://www.ebi.ac.uk/ols/ontologies/uberon/terms?iri=http://purl.obolibrary.org/obo/UBERON_0005507","rhombomere 3")</f>
        <v/>
      </c>
      <c r="B1740" t="inlineStr">
        <is>
          <t>&lt;http://purl.obolibrary.org/obo/UBERON_0005507&gt;</t>
        </is>
      </c>
      <c r="C1740" t="inlineStr">
        <is>
          <t>rhombomere 3</t>
        </is>
      </c>
      <c r="D1740" t="inlineStr">
        <is>
          <t>&lt;http://purl.obolibrary.org/obo/DHBA_12669&gt;</t>
        </is>
      </c>
    </row>
    <row r="1741">
      <c r="A1741">
        <f>HYPERLINK("https://www.ebi.ac.uk/ols/ontologies/uberon/terms?iri=http://purl.obolibrary.org/obo/UBERON_0005507","rhombomere 3")</f>
        <v/>
      </c>
      <c r="B1741" t="inlineStr">
        <is>
          <t>&lt;http://purl.obolibrary.org/obo/UBERON_0005507&gt;</t>
        </is>
      </c>
      <c r="C1741" t="inlineStr">
        <is>
          <t>rhombomere 3</t>
        </is>
      </c>
      <c r="D1741" t="inlineStr">
        <is>
          <t>&lt;http://purl.obolibrary.org/obo/DMBA_17093&gt;</t>
        </is>
      </c>
    </row>
    <row r="1742">
      <c r="A1742">
        <f>HYPERLINK("https://www.ebi.ac.uk/ols/ontologies/uberon/terms?iri=http://purl.obolibrary.org/obo/UBERON_0005573","rhombomere 3 floor plate")</f>
        <v/>
      </c>
      <c r="B1742" t="inlineStr">
        <is>
          <t>&lt;http://purl.obolibrary.org/obo/UBERON_0005573&gt;</t>
        </is>
      </c>
      <c r="C1742" t="inlineStr">
        <is>
          <t>r3 floor plate</t>
        </is>
      </c>
      <c r="D1742" t="inlineStr">
        <is>
          <t>&lt;http://purl.obolibrary.org/obo/DMBA_17155&gt;</t>
        </is>
      </c>
    </row>
    <row r="1743">
      <c r="A1743">
        <f>HYPERLINK("https://www.ebi.ac.uk/ols/ontologies/uberon/terms?iri=http://purl.obolibrary.org/obo/UBERON_0005575","rhombomere 3 roof plate")</f>
        <v/>
      </c>
      <c r="B1743" t="inlineStr">
        <is>
          <t>&lt;http://purl.obolibrary.org/obo/UBERON_0005575&gt;</t>
        </is>
      </c>
      <c r="C1743" t="inlineStr">
        <is>
          <t>r3 roof plate</t>
        </is>
      </c>
      <c r="D1743" t="inlineStr">
        <is>
          <t>&lt;http://purl.obolibrary.org/obo/DMBA_17094&gt;</t>
        </is>
      </c>
    </row>
    <row r="1744">
      <c r="A1744">
        <f>HYPERLINK("https://www.ebi.ac.uk/ols/ontologies/uberon/terms?iri=http://purl.obolibrary.org/obo/UBERON_0005511","rhombomere 4")</f>
        <v/>
      </c>
      <c r="B1744" t="inlineStr">
        <is>
          <t>&lt;http://purl.obolibrary.org/obo/UBERON_0005511&gt;</t>
        </is>
      </c>
      <c r="C1744" t="inlineStr">
        <is>
          <t>rhombomere 4</t>
        </is>
      </c>
      <c r="D1744" t="inlineStr">
        <is>
          <t>&lt;http://purl.obolibrary.org/obo/DHBA_12671&gt;</t>
        </is>
      </c>
    </row>
    <row r="1745">
      <c r="A1745">
        <f>HYPERLINK("https://www.ebi.ac.uk/ols/ontologies/uberon/terms?iri=http://purl.obolibrary.org/obo/UBERON_0005511","rhombomere 4")</f>
        <v/>
      </c>
      <c r="B1745" t="inlineStr">
        <is>
          <t>&lt;http://purl.obolibrary.org/obo/UBERON_0005511&gt;</t>
        </is>
      </c>
      <c r="C1745" t="inlineStr">
        <is>
          <t>rhombomere 4</t>
        </is>
      </c>
      <c r="D1745" t="inlineStr">
        <is>
          <t>&lt;http://purl.obolibrary.org/obo/DMBA_17156&gt;</t>
        </is>
      </c>
    </row>
    <row r="1746">
      <c r="A1746">
        <f>HYPERLINK("https://www.ebi.ac.uk/ols/ontologies/uberon/terms?iri=http://purl.obolibrary.org/obo/UBERON_0005576","rhombomere 4 floor plate")</f>
        <v/>
      </c>
      <c r="B1746" t="inlineStr">
        <is>
          <t>&lt;http://purl.obolibrary.org/obo/UBERON_0005576&gt;</t>
        </is>
      </c>
      <c r="C1746" t="inlineStr">
        <is>
          <t>r4 floor plate</t>
        </is>
      </c>
      <c r="D1746" t="inlineStr">
        <is>
          <t>&lt;http://purl.obolibrary.org/obo/DMBA_17219&gt;</t>
        </is>
      </c>
    </row>
    <row r="1747">
      <c r="A1747">
        <f>HYPERLINK("https://www.ebi.ac.uk/ols/ontologies/uberon/terms?iri=http://purl.obolibrary.org/obo/UBERON_0005578","rhombomere 4 roof plate")</f>
        <v/>
      </c>
      <c r="B1747" t="inlineStr">
        <is>
          <t>&lt;http://purl.obolibrary.org/obo/UBERON_0005578&gt;</t>
        </is>
      </c>
      <c r="C1747" t="inlineStr">
        <is>
          <t>r4 roof plate</t>
        </is>
      </c>
      <c r="D1747" t="inlineStr">
        <is>
          <t>&lt;http://purl.obolibrary.org/obo/DMBA_17157&gt;</t>
        </is>
      </c>
    </row>
    <row r="1748">
      <c r="A1748">
        <f>HYPERLINK("https://www.ebi.ac.uk/ols/ontologies/uberon/terms?iri=http://purl.obolibrary.org/obo/UBERON_0005515","rhombomere 5")</f>
        <v/>
      </c>
      <c r="B1748" t="inlineStr">
        <is>
          <t>&lt;http://purl.obolibrary.org/obo/UBERON_0005515&gt;</t>
        </is>
      </c>
      <c r="C1748" t="inlineStr">
        <is>
          <t>rhombomere 5</t>
        </is>
      </c>
      <c r="D1748" t="inlineStr">
        <is>
          <t>&lt;http://purl.obolibrary.org/obo/DHBA_12673&gt;</t>
        </is>
      </c>
    </row>
    <row r="1749">
      <c r="A1749">
        <f>HYPERLINK("https://www.ebi.ac.uk/ols/ontologies/uberon/terms?iri=http://purl.obolibrary.org/obo/UBERON_0005515","rhombomere 5")</f>
        <v/>
      </c>
      <c r="B1749" t="inlineStr">
        <is>
          <t>&lt;http://purl.obolibrary.org/obo/UBERON_0005515&gt;</t>
        </is>
      </c>
      <c r="C1749" t="inlineStr">
        <is>
          <t>rhombomere 5</t>
        </is>
      </c>
      <c r="D1749" t="inlineStr">
        <is>
          <t>&lt;http://purl.obolibrary.org/obo/DMBA_17221&gt;</t>
        </is>
      </c>
    </row>
    <row r="1750">
      <c r="A1750">
        <f>HYPERLINK("https://www.ebi.ac.uk/ols/ontologies/uberon/terms?iri=http://purl.obolibrary.org/obo/UBERON_0005579","rhombomere 5 floor plate")</f>
        <v/>
      </c>
      <c r="B1750" t="inlineStr">
        <is>
          <t>&lt;http://purl.obolibrary.org/obo/UBERON_0005579&gt;</t>
        </is>
      </c>
      <c r="C1750" t="inlineStr">
        <is>
          <t>r5 floor plate</t>
        </is>
      </c>
      <c r="D1750" t="inlineStr">
        <is>
          <t>&lt;http://purl.obolibrary.org/obo/DMBA_17289&gt;</t>
        </is>
      </c>
    </row>
    <row r="1751">
      <c r="A1751">
        <f>HYPERLINK("https://www.ebi.ac.uk/ols/ontologies/uberon/terms?iri=http://purl.obolibrary.org/obo/UBERON_0005581","rhombomere 5 roof plate")</f>
        <v/>
      </c>
      <c r="B1751" t="inlineStr">
        <is>
          <t>&lt;http://purl.obolibrary.org/obo/UBERON_0005581&gt;</t>
        </is>
      </c>
      <c r="C1751" t="inlineStr">
        <is>
          <t>r5 roof plate</t>
        </is>
      </c>
      <c r="D1751" t="inlineStr">
        <is>
          <t>&lt;http://purl.obolibrary.org/obo/DMBA_17222&gt;</t>
        </is>
      </c>
    </row>
    <row r="1752">
      <c r="A1752">
        <f>HYPERLINK("https://www.ebi.ac.uk/ols/ontologies/uberon/terms?iri=http://purl.obolibrary.org/obo/UBERON_0005519","rhombomere 6")</f>
        <v/>
      </c>
      <c r="B1752" t="inlineStr">
        <is>
          <t>&lt;http://purl.obolibrary.org/obo/UBERON_0005519&gt;</t>
        </is>
      </c>
      <c r="C1752" t="inlineStr">
        <is>
          <t>rhombomere 6</t>
        </is>
      </c>
      <c r="D1752" t="inlineStr">
        <is>
          <t>&lt;http://purl.obolibrary.org/obo/DHBA_12674&gt;</t>
        </is>
      </c>
    </row>
    <row r="1753">
      <c r="A1753">
        <f>HYPERLINK("https://www.ebi.ac.uk/ols/ontologies/uberon/terms?iri=http://purl.obolibrary.org/obo/UBERON_0005519","rhombomere 6")</f>
        <v/>
      </c>
      <c r="B1753" t="inlineStr">
        <is>
          <t>&lt;http://purl.obolibrary.org/obo/UBERON_0005519&gt;</t>
        </is>
      </c>
      <c r="C1753" t="inlineStr">
        <is>
          <t>rhombomere 6</t>
        </is>
      </c>
      <c r="D1753" t="inlineStr">
        <is>
          <t>&lt;http://purl.obolibrary.org/obo/DMBA_17290&gt;</t>
        </is>
      </c>
    </row>
    <row r="1754">
      <c r="A1754">
        <f>HYPERLINK("https://www.ebi.ac.uk/ols/ontologies/uberon/terms?iri=http://purl.obolibrary.org/obo/UBERON_0005582","rhombomere 6 floor plate")</f>
        <v/>
      </c>
      <c r="B1754" t="inlineStr">
        <is>
          <t>&lt;http://purl.obolibrary.org/obo/UBERON_0005582&gt;</t>
        </is>
      </c>
      <c r="C1754" t="inlineStr">
        <is>
          <t>r6 floor plate</t>
        </is>
      </c>
      <c r="D1754" t="inlineStr">
        <is>
          <t>&lt;http://purl.obolibrary.org/obo/DMBA_17351&gt;</t>
        </is>
      </c>
    </row>
    <row r="1755">
      <c r="A1755">
        <f>HYPERLINK("https://www.ebi.ac.uk/ols/ontologies/uberon/terms?iri=http://purl.obolibrary.org/obo/UBERON_0005584","rhombomere 6 roof plate")</f>
        <v/>
      </c>
      <c r="B1755" t="inlineStr">
        <is>
          <t>&lt;http://purl.obolibrary.org/obo/UBERON_0005584&gt;</t>
        </is>
      </c>
      <c r="C1755" t="inlineStr">
        <is>
          <t>r6 roof plate</t>
        </is>
      </c>
      <c r="D1755" t="inlineStr">
        <is>
          <t>&lt;http://purl.obolibrary.org/obo/DMBA_17291&gt;</t>
        </is>
      </c>
    </row>
    <row r="1756">
      <c r="A1756">
        <f>HYPERLINK("https://www.ebi.ac.uk/ols/ontologies/uberon/terms?iri=http://purl.obolibrary.org/obo/UBERON_0005523","rhombomere 7")</f>
        <v/>
      </c>
      <c r="B1756" t="inlineStr">
        <is>
          <t>&lt;http://purl.obolibrary.org/obo/UBERON_0005523&gt;</t>
        </is>
      </c>
      <c r="C1756" t="inlineStr">
        <is>
          <t>rhombomere 7</t>
        </is>
      </c>
      <c r="D1756" t="inlineStr">
        <is>
          <t>&lt;http://purl.obolibrary.org/obo/DHBA_12675&gt;</t>
        </is>
      </c>
    </row>
    <row r="1757">
      <c r="A1757">
        <f>HYPERLINK("https://www.ebi.ac.uk/ols/ontologies/uberon/terms?iri=http://purl.obolibrary.org/obo/UBERON_0005523","rhombomere 7")</f>
        <v/>
      </c>
      <c r="B1757" t="inlineStr">
        <is>
          <t>&lt;http://purl.obolibrary.org/obo/UBERON_0005523&gt;</t>
        </is>
      </c>
      <c r="C1757" t="inlineStr">
        <is>
          <t>rhombomere 7</t>
        </is>
      </c>
      <c r="D1757" t="inlineStr">
        <is>
          <t>&lt;http://purl.obolibrary.org/obo/DMBA_17353&gt;</t>
        </is>
      </c>
    </row>
    <row r="1758">
      <c r="A1758">
        <f>HYPERLINK("https://www.ebi.ac.uk/ols/ontologies/uberon/terms?iri=http://purl.obolibrary.org/obo/UBERON_0005585","rhombomere 7 floor plate")</f>
        <v/>
      </c>
      <c r="B1758" t="inlineStr">
        <is>
          <t>&lt;http://purl.obolibrary.org/obo/UBERON_0005585&gt;</t>
        </is>
      </c>
      <c r="C1758" t="inlineStr">
        <is>
          <t>r7 floor plate</t>
        </is>
      </c>
      <c r="D1758" t="inlineStr">
        <is>
          <t>&lt;http://purl.obolibrary.org/obo/DMBA_17415&gt;</t>
        </is>
      </c>
    </row>
    <row r="1759">
      <c r="A1759">
        <f>HYPERLINK("https://www.ebi.ac.uk/ols/ontologies/uberon/terms?iri=http://purl.obolibrary.org/obo/UBERON_0005587","rhombomere 7 roof plate")</f>
        <v/>
      </c>
      <c r="B1759" t="inlineStr">
        <is>
          <t>&lt;http://purl.obolibrary.org/obo/UBERON_0005587&gt;</t>
        </is>
      </c>
      <c r="C1759" t="inlineStr">
        <is>
          <t>r7 roof plate</t>
        </is>
      </c>
      <c r="D1759" t="inlineStr">
        <is>
          <t>&lt;http://purl.obolibrary.org/obo/DMBA_17354&gt;</t>
        </is>
      </c>
    </row>
    <row r="1760">
      <c r="A1760">
        <f>HYPERLINK("https://www.ebi.ac.uk/ols/ontologies/uberon/terms?iri=http://purl.obolibrary.org/obo/UBERON_0005527","rhombomere 8")</f>
        <v/>
      </c>
      <c r="B1760" t="inlineStr">
        <is>
          <t>&lt;http://purl.obolibrary.org/obo/UBERON_0005527&gt;</t>
        </is>
      </c>
      <c r="C1760" t="inlineStr">
        <is>
          <t>rhombomere 8</t>
        </is>
      </c>
      <c r="D1760" t="inlineStr">
        <is>
          <t>&lt;http://purl.obolibrary.org/obo/DHBA_12677&gt;</t>
        </is>
      </c>
    </row>
    <row r="1761">
      <c r="A1761">
        <f>HYPERLINK("https://www.ebi.ac.uk/ols/ontologies/uberon/terms?iri=http://purl.obolibrary.org/obo/UBERON_0005527","rhombomere 8")</f>
        <v/>
      </c>
      <c r="B1761" t="inlineStr">
        <is>
          <t>&lt;http://purl.obolibrary.org/obo/UBERON_0005527&gt;</t>
        </is>
      </c>
      <c r="C1761" t="inlineStr">
        <is>
          <t>root of vestibulocochlear nerve</t>
        </is>
      </c>
      <c r="D1761" t="inlineStr">
        <is>
          <t>&lt;http://purl.obolibrary.org/obo/DHBA_12868&gt;</t>
        </is>
      </c>
    </row>
    <row r="1762">
      <c r="A1762">
        <f>HYPERLINK("https://www.ebi.ac.uk/ols/ontologies/uberon/terms?iri=http://purl.obolibrary.org/obo/UBERON_0005527","rhombomere 8")</f>
        <v/>
      </c>
      <c r="B1762" t="inlineStr">
        <is>
          <t>&lt;http://purl.obolibrary.org/obo/UBERON_0005527&gt;</t>
        </is>
      </c>
      <c r="C1762" t="inlineStr">
        <is>
          <t>rhombomere 8</t>
        </is>
      </c>
      <c r="D1762" t="inlineStr">
        <is>
          <t>&lt;http://purl.obolibrary.org/obo/DMBA_17416&gt;</t>
        </is>
      </c>
    </row>
    <row r="1763">
      <c r="A1763">
        <f>HYPERLINK("https://www.ebi.ac.uk/ols/ontologies/uberon/terms?iri=http://purl.obolibrary.org/obo/UBERON_0005588","rhombomere 8 floor plate")</f>
        <v/>
      </c>
      <c r="B1763" t="inlineStr">
        <is>
          <t>&lt;http://purl.obolibrary.org/obo/UBERON_0005588&gt;</t>
        </is>
      </c>
      <c r="C1763" t="inlineStr">
        <is>
          <t>r8 floor plate</t>
        </is>
      </c>
      <c r="D1763" t="inlineStr">
        <is>
          <t>&lt;http://purl.obolibrary.org/obo/DMBA_17475&gt;</t>
        </is>
      </c>
    </row>
    <row r="1764">
      <c r="A1764">
        <f>HYPERLINK("https://www.ebi.ac.uk/ols/ontologies/uberon/terms?iri=http://purl.obolibrary.org/obo/UBERON_0005590","rhombomere 8 roof plate")</f>
        <v/>
      </c>
      <c r="B1764" t="inlineStr">
        <is>
          <t>&lt;http://purl.obolibrary.org/obo/UBERON_0005590&gt;</t>
        </is>
      </c>
      <c r="C1764" t="inlineStr">
        <is>
          <t>r8 roof plate</t>
        </is>
      </c>
      <c r="D1764" t="inlineStr">
        <is>
          <t>&lt;http://purl.obolibrary.org/obo/DMBA_17417&gt;</t>
        </is>
      </c>
    </row>
    <row r="1765">
      <c r="A1765">
        <f>HYPERLINK("https://www.ebi.ac.uk/ols/ontologies/uberon/terms?iri=http://purl.obolibrary.org/obo/UBERON_0019284","rhombomere 9")</f>
        <v/>
      </c>
      <c r="B1765" t="inlineStr">
        <is>
          <t>&lt;http://purl.obolibrary.org/obo/UBERON_0019284&gt;</t>
        </is>
      </c>
      <c r="C1765" t="inlineStr">
        <is>
          <t>rhombomere 9</t>
        </is>
      </c>
      <c r="D1765" t="inlineStr">
        <is>
          <t>&lt;http://purl.obolibrary.org/obo/DMBA_17476&gt;</t>
        </is>
      </c>
    </row>
    <row r="1766">
      <c r="A1766">
        <f>HYPERLINK("https://www.ebi.ac.uk/ols/ontologies/uberon/terms?iri=http://purl.obolibrary.org/obo/UBERON_0008885","right putamen")</f>
        <v/>
      </c>
      <c r="B1766" t="inlineStr">
        <is>
          <t>&lt;http://purl.obolibrary.org/obo/UBERON_0008885&gt;</t>
        </is>
      </c>
      <c r="C1766" t="inlineStr">
        <is>
          <t>putamen, right</t>
        </is>
      </c>
      <c r="D1766" t="inlineStr">
        <is>
          <t>&lt;http://purl.obolibrary.org/obo/HBA_4289&gt;</t>
        </is>
      </c>
    </row>
    <row r="1767">
      <c r="A1767">
        <f>HYPERLINK("https://www.ebi.ac.uk/ols/ontologies/uberon/terms?iri=http://purl.obolibrary.org/obo/UBERON_0003299","roof plate of midbrain")</f>
        <v/>
      </c>
      <c r="B1767" t="inlineStr">
        <is>
          <t>&lt;http://purl.obolibrary.org/obo/UBERON_0003299&gt;</t>
        </is>
      </c>
      <c r="C1767" t="inlineStr">
        <is>
          <t>roof plate of midbrain</t>
        </is>
      </c>
      <c r="D1767" t="inlineStr">
        <is>
          <t>&lt;http://purl.obolibrary.org/obo/DHBA_12320&gt;</t>
        </is>
      </c>
    </row>
    <row r="1768">
      <c r="A1768">
        <f>HYPERLINK("https://www.ebi.ac.uk/ols/ontologies/uberon/terms?iri=http://purl.obolibrary.org/obo/UBERON_0002786","root of abducens nerve")</f>
        <v/>
      </c>
      <c r="B1768" t="inlineStr">
        <is>
          <t>&lt;http://purl.obolibrary.org/obo/UBERON_0002786&gt;</t>
        </is>
      </c>
      <c r="C1768" t="inlineStr">
        <is>
          <t>root of abducens nerve</t>
        </is>
      </c>
      <c r="D1768" t="inlineStr">
        <is>
          <t>&lt;http://purl.obolibrary.org/obo/DHBA_12861&gt;</t>
        </is>
      </c>
    </row>
    <row r="1769">
      <c r="A1769">
        <f>HYPERLINK("https://www.ebi.ac.uk/ols/ontologies/uberon/terms?iri=http://purl.obolibrary.org/obo/UBERON_0002786","root of abducens nerve")</f>
        <v/>
      </c>
      <c r="B1769" t="inlineStr">
        <is>
          <t>&lt;http://purl.obolibrary.org/obo/UBERON_0002786&gt;</t>
        </is>
      </c>
      <c r="C1769" t="inlineStr">
        <is>
          <t>abducens nerve root</t>
        </is>
      </c>
      <c r="D1769" t="inlineStr">
        <is>
          <t>&lt;http://purl.obolibrary.org/obo/DMBA_17741&gt;</t>
        </is>
      </c>
    </row>
    <row r="1770">
      <c r="A1770">
        <f>HYPERLINK("https://www.ebi.ac.uk/ols/ontologies/uberon/terms?iri=http://purl.obolibrary.org/obo/UBERON_0002618","root of trochlear nerve")</f>
        <v/>
      </c>
      <c r="B1770" t="inlineStr">
        <is>
          <t>&lt;http://purl.obolibrary.org/obo/UBERON_0002618&gt;</t>
        </is>
      </c>
      <c r="C1770" t="inlineStr">
        <is>
          <t>root of trochlear nerve</t>
        </is>
      </c>
      <c r="D1770" t="inlineStr">
        <is>
          <t>&lt;http://purl.obolibrary.org/obo/DHBA_12377&gt;</t>
        </is>
      </c>
    </row>
    <row r="1771">
      <c r="A1771">
        <f>HYPERLINK("https://www.ebi.ac.uk/ols/ontologies/uberon/terms?iri=http://purl.obolibrary.org/obo/UBERON_0002618","root of trochlear nerve")</f>
        <v/>
      </c>
      <c r="B1771" t="inlineStr">
        <is>
          <t>&lt;http://purl.obolibrary.org/obo/UBERON_0002618&gt;</t>
        </is>
      </c>
      <c r="C1771" t="inlineStr">
        <is>
          <t>trochlear nerve root</t>
        </is>
      </c>
      <c r="D1771" t="inlineStr">
        <is>
          <t>&lt;http://purl.obolibrary.org/obo/DMBA_17737&gt;</t>
        </is>
      </c>
    </row>
    <row r="1772">
      <c r="A1772">
        <f>HYPERLINK("https://www.ebi.ac.uk/ols/ontologies/uberon/terms?iri=http://purl.obolibrary.org/obo/UBERON_0002618","root of trochlear nerve")</f>
        <v/>
      </c>
      <c r="B1772" t="inlineStr">
        <is>
          <t>&lt;http://purl.obolibrary.org/obo/UBERON_0002618&gt;</t>
        </is>
      </c>
      <c r="C1772" t="inlineStr">
        <is>
          <t>trochlear nerve</t>
        </is>
      </c>
      <c r="D1772" t="inlineStr">
        <is>
          <t>&lt;http://purl.obolibrary.org/obo/MBA_911&gt;</t>
        </is>
      </c>
    </row>
    <row r="1773">
      <c r="A1773">
        <f>HYPERLINK("https://www.ebi.ac.uk/ols/ontologies/uberon/terms?iri=http://purl.obolibrary.org/obo/UBERON_0011213","root of vagus nerve")</f>
        <v/>
      </c>
      <c r="B1773" t="inlineStr">
        <is>
          <t>&lt;http://purl.obolibrary.org/obo/UBERON_0011213&gt;</t>
        </is>
      </c>
      <c r="C1773" t="inlineStr">
        <is>
          <t>root of vagus nerve</t>
        </is>
      </c>
      <c r="D1773" t="inlineStr">
        <is>
          <t>&lt;http://purl.obolibrary.org/obo/DHBA_12888&gt;</t>
        </is>
      </c>
    </row>
    <row r="1774">
      <c r="A1774">
        <f>HYPERLINK("https://www.ebi.ac.uk/ols/ontologies/uberon/terms?iri=http://purl.obolibrary.org/obo/UBERON_0011213","root of vagus nerve")</f>
        <v/>
      </c>
      <c r="B1774" t="inlineStr">
        <is>
          <t>&lt;http://purl.obolibrary.org/obo/UBERON_0011213&gt;</t>
        </is>
      </c>
      <c r="C1774" t="inlineStr">
        <is>
          <t>vagal nerve root</t>
        </is>
      </c>
      <c r="D1774" t="inlineStr">
        <is>
          <t>&lt;http://purl.obolibrary.org/obo/DMBA_17748&gt;</t>
        </is>
      </c>
    </row>
    <row r="1775">
      <c r="A1775">
        <f>HYPERLINK("https://www.ebi.ac.uk/ols/ontologies/uberon/terms?iri=http://purl.obolibrary.org/obo/UBERON_0034777","rostral CA1")</f>
        <v/>
      </c>
      <c r="B1775" t="inlineStr">
        <is>
          <t>&lt;http://purl.obolibrary.org/obo/UBERON_0034777&gt;</t>
        </is>
      </c>
      <c r="C1775" t="inlineStr">
        <is>
          <t>rostral CA1</t>
        </is>
      </c>
      <c r="D1775" t="inlineStr">
        <is>
          <t>&lt;http://purl.obolibrary.org/obo/DHBA_11275&gt;</t>
        </is>
      </c>
    </row>
    <row r="1776">
      <c r="A1776">
        <f>HYPERLINK("https://www.ebi.ac.uk/ols/ontologies/uberon/terms?iri=http://purl.obolibrary.org/obo/UBERON_0034778","rostral CA2")</f>
        <v/>
      </c>
      <c r="B1776" t="inlineStr">
        <is>
          <t>&lt;http://purl.obolibrary.org/obo/UBERON_0034778&gt;</t>
        </is>
      </c>
      <c r="C1776" t="inlineStr">
        <is>
          <t>rostral CA2</t>
        </is>
      </c>
      <c r="D1776" t="inlineStr">
        <is>
          <t>&lt;http://purl.obolibrary.org/obo/DHBA_11285&gt;</t>
        </is>
      </c>
    </row>
    <row r="1777">
      <c r="A1777">
        <f>HYPERLINK("https://www.ebi.ac.uk/ols/ontologies/uberon/terms?iri=http://purl.obolibrary.org/obo/UBERON_0034779","rostral CA3")</f>
        <v/>
      </c>
      <c r="B1777" t="inlineStr">
        <is>
          <t>&lt;http://purl.obolibrary.org/obo/UBERON_0034779&gt;</t>
        </is>
      </c>
      <c r="C1777" t="inlineStr">
        <is>
          <t>rostral CA3</t>
        </is>
      </c>
      <c r="D1777" t="inlineStr">
        <is>
          <t>&lt;http://purl.obolibrary.org/obo/DHBA_11295&gt;</t>
        </is>
      </c>
    </row>
    <row r="1778">
      <c r="A1778">
        <f>HYPERLINK("https://www.ebi.ac.uk/ols/ontologies/uberon/terms?iri=http://purl.obolibrary.org/obo/UBERON_0019280","rostral gyrus")</f>
        <v/>
      </c>
      <c r="B1778" t="inlineStr">
        <is>
          <t>&lt;http://purl.obolibrary.org/obo/UBERON_0019280&gt;</t>
        </is>
      </c>
      <c r="C1778" t="inlineStr">
        <is>
          <t>rostral gyrus</t>
        </is>
      </c>
      <c r="D1778" t="inlineStr">
        <is>
          <t>&lt;http://purl.obolibrary.org/obo/DHBA_146034876&gt;</t>
        </is>
      </c>
    </row>
    <row r="1779">
      <c r="A1779">
        <f>HYPERLINK("https://www.ebi.ac.uk/ols/ontologies/uberon/terms?iri=http://purl.obolibrary.org/obo/UBERON_0002717","rostral interstitial nucleus of medial longitudinal fasciculus")</f>
        <v/>
      </c>
      <c r="B1779" t="inlineStr">
        <is>
          <t>&lt;http://purl.obolibrary.org/obo/UBERON_0002717&gt;</t>
        </is>
      </c>
      <c r="C1779" t="inlineStr">
        <is>
          <t>rostral interstitial nucleus of the medial longitudinal fasciculus</t>
        </is>
      </c>
      <c r="D1779" t="inlineStr">
        <is>
          <t>&lt;http://purl.obolibrary.org/obo/HBA_9060&gt;</t>
        </is>
      </c>
    </row>
    <row r="1780">
      <c r="A1780">
        <f>HYPERLINK("https://www.ebi.ac.uk/ols/ontologies/uberon/terms?iri=http://purl.obolibrary.org/obo/UBERON_0002965","rostral intralaminar nuclear group")</f>
        <v/>
      </c>
      <c r="B1780" t="inlineStr">
        <is>
          <t>&lt;http://purl.obolibrary.org/obo/UBERON_0002965&gt;</t>
        </is>
      </c>
      <c r="C1780" t="inlineStr">
        <is>
          <t>anterior group of intralaminar nuclei</t>
        </is>
      </c>
      <c r="D1780" t="inlineStr">
        <is>
          <t>&lt;http://purl.obolibrary.org/obo/DHBA_10443&gt;</t>
        </is>
      </c>
    </row>
    <row r="1781">
      <c r="A1781">
        <f>HYPERLINK("https://www.ebi.ac.uk/ols/ontologies/uberon/terms?iri=http://purl.obolibrary.org/obo/UBERON_0002965","rostral intralaminar nuclear group")</f>
        <v/>
      </c>
      <c r="B1781" t="inlineStr">
        <is>
          <t>&lt;http://purl.obolibrary.org/obo/UBERON_0002965&gt;</t>
        </is>
      </c>
      <c r="C1781" t="inlineStr">
        <is>
          <t>rostral group of intralaminar nuclei</t>
        </is>
      </c>
      <c r="D1781" t="inlineStr">
        <is>
          <t>&lt;http://purl.obolibrary.org/obo/HBA_12929&gt;</t>
        </is>
      </c>
    </row>
    <row r="1782">
      <c r="A1782">
        <f>HYPERLINK("https://www.ebi.ac.uk/ols/ontologies/uberon/terms?iri=http://purl.obolibrary.org/obo/UBERON_0013734","rostral linear nucleus")</f>
        <v/>
      </c>
      <c r="B1782" t="inlineStr">
        <is>
          <t>&lt;http://purl.obolibrary.org/obo/UBERON_0013734&gt;</t>
        </is>
      </c>
      <c r="C1782" t="inlineStr">
        <is>
          <t>rostral linear nucleus of the raphe</t>
        </is>
      </c>
      <c r="D1782" t="inlineStr">
        <is>
          <t>&lt;http://purl.obolibrary.org/obo/DHBA_12234&gt;</t>
        </is>
      </c>
    </row>
    <row r="1783">
      <c r="A1783">
        <f>HYPERLINK("https://www.ebi.ac.uk/ols/ontologies/uberon/terms?iri=http://purl.obolibrary.org/obo/UBERON_0013734","rostral linear nucleus")</f>
        <v/>
      </c>
      <c r="B1783" t="inlineStr">
        <is>
          <t>&lt;http://purl.obolibrary.org/obo/UBERON_0013734&gt;</t>
        </is>
      </c>
      <c r="C1783" t="inlineStr">
        <is>
          <t>rostral linear nucleus</t>
        </is>
      </c>
      <c r="D1783" t="inlineStr">
        <is>
          <t>&lt;http://purl.obolibrary.org/obo/DMBA_16748&gt;</t>
        </is>
      </c>
    </row>
    <row r="1784">
      <c r="A1784">
        <f>HYPERLINK("https://www.ebi.ac.uk/ols/ontologies/uberon/terms?iri=http://purl.obolibrary.org/obo/UBERON_0013734","rostral linear nucleus")</f>
        <v/>
      </c>
      <c r="B1784" t="inlineStr">
        <is>
          <t>&lt;http://purl.obolibrary.org/obo/UBERON_0013734&gt;</t>
        </is>
      </c>
      <c r="C1784" t="inlineStr">
        <is>
          <t>rostral linear nucleus, left</t>
        </is>
      </c>
      <c r="D1784" t="inlineStr">
        <is>
          <t>&lt;http://purl.obolibrary.org/obo/HBA_9471&gt;</t>
        </is>
      </c>
    </row>
    <row r="1785">
      <c r="A1785">
        <f>HYPERLINK("https://www.ebi.ac.uk/ols/ontologies/uberon/terms?iri=http://purl.obolibrary.org/obo/UBERON_0013734","rostral linear nucleus")</f>
        <v/>
      </c>
      <c r="B1785" t="inlineStr">
        <is>
          <t>&lt;http://purl.obolibrary.org/obo/UBERON_0013734&gt;</t>
        </is>
      </c>
      <c r="C1785" t="inlineStr">
        <is>
          <t>Rostral linear nucleus raphe</t>
        </is>
      </c>
      <c r="D1785" t="inlineStr">
        <is>
          <t>&lt;http://purl.obolibrary.org/obo/MBA_197&gt;</t>
        </is>
      </c>
    </row>
    <row r="1786">
      <c r="A1786">
        <f>HYPERLINK("https://www.ebi.ac.uk/ols/ontologies/uberon/terms?iri=http://purl.obolibrary.org/obo/UBERON_0008881","rostral migratory stream")</f>
        <v/>
      </c>
      <c r="B1786" t="inlineStr">
        <is>
          <t>&lt;http://purl.obolibrary.org/obo/UBERON_0008881&gt;</t>
        </is>
      </c>
      <c r="C1786" t="inlineStr">
        <is>
          <t>rostral migratory stream</t>
        </is>
      </c>
      <c r="D1786" t="inlineStr">
        <is>
          <t>&lt;http://purl.obolibrary.org/obo/DHBA_10556&gt;</t>
        </is>
      </c>
    </row>
    <row r="1787">
      <c r="A1787">
        <f>HYPERLINK("https://www.ebi.ac.uk/ols/ontologies/uberon/terms?iri=http://purl.obolibrary.org/obo/UBERON_0008881","rostral migratory stream")</f>
        <v/>
      </c>
      <c r="B1787" t="inlineStr">
        <is>
          <t>&lt;http://purl.obolibrary.org/obo/UBERON_0008881&gt;</t>
        </is>
      </c>
      <c r="C1787" t="inlineStr">
        <is>
          <t>rostral migratory stream (RMS)</t>
        </is>
      </c>
      <c r="D1787" t="inlineStr">
        <is>
          <t>&lt;http://purl.obolibrary.org/obo/PBA_128012584&gt;</t>
        </is>
      </c>
    </row>
    <row r="1788">
      <c r="A1788">
        <f>HYPERLINK("https://www.ebi.ac.uk/ols/ontologies/uberon/terms?iri=http://purl.obolibrary.org/obo/UBERON_0035920","rostrolateral area, layer 5")</f>
        <v/>
      </c>
      <c r="B1788" t="inlineStr">
        <is>
          <t>&lt;http://purl.obolibrary.org/obo/UBERON_0035920&gt;</t>
        </is>
      </c>
      <c r="C1788" t="inlineStr">
        <is>
          <t>Rostrolateral area, layer 5</t>
        </is>
      </c>
      <c r="D1788" t="inlineStr">
        <is>
          <t>&lt;http://purl.obolibrary.org/obo/MBA_312782616&gt;</t>
        </is>
      </c>
    </row>
    <row r="1789">
      <c r="A1789">
        <f>HYPERLINK("https://www.ebi.ac.uk/ols/ontologies/uberon/terms?iri=http://purl.obolibrary.org/obo/UBERON_0035912","rostrolateral visual area")</f>
        <v/>
      </c>
      <c r="B1789" t="inlineStr">
        <is>
          <t>&lt;http://purl.obolibrary.org/obo/UBERON_0035912&gt;</t>
        </is>
      </c>
      <c r="C1789" t="inlineStr">
        <is>
          <t>Rostrolateral visual area</t>
        </is>
      </c>
      <c r="D1789" t="inlineStr">
        <is>
          <t>&lt;http://purl.obolibrary.org/obo/MBA_417&gt;</t>
        </is>
      </c>
    </row>
    <row r="1790">
      <c r="A1790">
        <f>HYPERLINK("https://www.ebi.ac.uk/ols/ontologies/uberon/terms?iri=http://purl.obolibrary.org/obo/UBERON_0015703","rostrum of corpus callosum")</f>
        <v/>
      </c>
      <c r="B1790" t="inlineStr">
        <is>
          <t>&lt;http://purl.obolibrary.org/obo/UBERON_0015703&gt;</t>
        </is>
      </c>
      <c r="C1790" t="inlineStr">
        <is>
          <t>rostrum of corpus callosum</t>
        </is>
      </c>
      <c r="D1790" t="inlineStr">
        <is>
          <t>&lt;http://purl.obolibrary.org/obo/DHBA_10562&gt;</t>
        </is>
      </c>
    </row>
    <row r="1791">
      <c r="A1791">
        <f>HYPERLINK("https://www.ebi.ac.uk/ols/ontologies/uberon/terms?iri=http://purl.obolibrary.org/obo/UBERON_0015703","rostrum of corpus callosum")</f>
        <v/>
      </c>
      <c r="B1791" t="inlineStr">
        <is>
          <t>&lt;http://purl.obolibrary.org/obo/UBERON_0015703&gt;</t>
        </is>
      </c>
      <c r="C1791" t="inlineStr">
        <is>
          <t>rostrum of the corpus callosum</t>
        </is>
      </c>
      <c r="D1791" t="inlineStr">
        <is>
          <t>&lt;http://purl.obolibrary.org/obo/HBA_9226&gt;</t>
        </is>
      </c>
    </row>
    <row r="1792">
      <c r="A1792">
        <f>HYPERLINK("https://www.ebi.ac.uk/ols/ontologies/uberon/terms?iri=http://purl.obolibrary.org/obo/UBERON_0015703","rostrum of corpus callosum")</f>
        <v/>
      </c>
      <c r="B1792" t="inlineStr">
        <is>
          <t>&lt;http://purl.obolibrary.org/obo/UBERON_0015703&gt;</t>
        </is>
      </c>
      <c r="C1792" t="inlineStr">
        <is>
          <t>corpus callosum, rostrum</t>
        </is>
      </c>
      <c r="D1792" t="inlineStr">
        <is>
          <t>&lt;http://purl.obolibrary.org/obo/MBA_979&gt;</t>
        </is>
      </c>
    </row>
    <row r="1793">
      <c r="A1793">
        <f>HYPERLINK("https://www.ebi.ac.uk/ols/ontologies/uberon/terms?iri=http://purl.obolibrary.org/obo/UBERON_0002714","rubrospinal tract")</f>
        <v/>
      </c>
      <c r="B1793" t="inlineStr">
        <is>
          <t>&lt;http://purl.obolibrary.org/obo/UBERON_0002714&gt;</t>
        </is>
      </c>
      <c r="C1793" t="inlineStr">
        <is>
          <t>rubrospinal tract</t>
        </is>
      </c>
      <c r="D1793" t="inlineStr">
        <is>
          <t>&lt;http://purl.obolibrary.org/obo/DHBA_12782&gt;</t>
        </is>
      </c>
    </row>
    <row r="1794">
      <c r="A1794">
        <f>HYPERLINK("https://www.ebi.ac.uk/ols/ontologies/uberon/terms?iri=http://purl.obolibrary.org/obo/UBERON_0002714","rubrospinal tract")</f>
        <v/>
      </c>
      <c r="B1794" t="inlineStr">
        <is>
          <t>&lt;http://purl.obolibrary.org/obo/UBERON_0002714&gt;</t>
        </is>
      </c>
      <c r="C1794" t="inlineStr">
        <is>
          <t>rubrospinal tract</t>
        </is>
      </c>
      <c r="D1794" t="inlineStr">
        <is>
          <t>&lt;http://purl.obolibrary.org/obo/DMBA_17792&gt;</t>
        </is>
      </c>
    </row>
    <row r="1795">
      <c r="A1795">
        <f>HYPERLINK("https://www.ebi.ac.uk/ols/ontologies/uberon/terms?iri=http://purl.obolibrary.org/obo/UBERON_0002714","rubrospinal tract")</f>
        <v/>
      </c>
      <c r="B1795" t="inlineStr">
        <is>
          <t>&lt;http://purl.obolibrary.org/obo/UBERON_0002714&gt;</t>
        </is>
      </c>
      <c r="C1795" t="inlineStr">
        <is>
          <t>rubrospinal tract</t>
        </is>
      </c>
      <c r="D1795" t="inlineStr">
        <is>
          <t>&lt;http://purl.obolibrary.org/obo/MBA_863&gt;</t>
        </is>
      </c>
    </row>
    <row r="1796">
      <c r="A1796">
        <f>HYPERLINK("https://www.ebi.ac.uk/ols/ontologies/uberon/terms?iri=http://purl.obolibrary.org/obo/UBERON_0035931","sagittal stratum")</f>
        <v/>
      </c>
      <c r="B1796" t="inlineStr">
        <is>
          <t>&lt;http://purl.obolibrary.org/obo/UBERON_0035931&gt;</t>
        </is>
      </c>
      <c r="C1796" t="inlineStr">
        <is>
          <t>sagittal stratum</t>
        </is>
      </c>
      <c r="D1796" t="inlineStr">
        <is>
          <t>&lt;http://purl.obolibrary.org/obo/DHBA_12082&gt;</t>
        </is>
      </c>
    </row>
    <row r="1797">
      <c r="A1797">
        <f>HYPERLINK("https://www.ebi.ac.uk/ols/ontologies/uberon/terms?iri=http://purl.obolibrary.org/obo/UBERON_0035931","sagittal stratum")</f>
        <v/>
      </c>
      <c r="B1797" t="inlineStr">
        <is>
          <t>&lt;http://purl.obolibrary.org/obo/UBERON_0035931&gt;</t>
        </is>
      </c>
      <c r="C1797" t="inlineStr">
        <is>
          <t>sagittal stratum</t>
        </is>
      </c>
      <c r="D1797" t="inlineStr">
        <is>
          <t>&lt;http://purl.obolibrary.org/obo/HBA_265505286&gt;</t>
        </is>
      </c>
    </row>
    <row r="1798">
      <c r="A1798">
        <f>HYPERLINK("https://www.ebi.ac.uk/ols/ontologies/uberon/terms?iri=http://purl.obolibrary.org/obo/UBERON_0022423","sagulum nucleus")</f>
        <v/>
      </c>
      <c r="B1798" t="inlineStr">
        <is>
          <t>&lt;http://purl.obolibrary.org/obo/UBERON_0022423&gt;</t>
        </is>
      </c>
      <c r="C1798" t="inlineStr">
        <is>
          <t>sagulum nucleus</t>
        </is>
      </c>
      <c r="D1798" t="inlineStr">
        <is>
          <t>&lt;http://purl.obolibrary.org/obo/DHBA_12313&gt;</t>
        </is>
      </c>
    </row>
    <row r="1799">
      <c r="A1799">
        <f>HYPERLINK("https://www.ebi.ac.uk/ols/ontologies/uberon/terms?iri=http://purl.obolibrary.org/obo/UBERON_0022423","sagulum nucleus")</f>
        <v/>
      </c>
      <c r="B1799" t="inlineStr">
        <is>
          <t>&lt;http://purl.obolibrary.org/obo/UBERON_0022423&gt;</t>
        </is>
      </c>
      <c r="C1799" t="inlineStr">
        <is>
          <t>sagulum nucleus</t>
        </is>
      </c>
      <c r="D1799" t="inlineStr">
        <is>
          <t>&lt;http://purl.obolibrary.org/obo/HBA_9486&gt;</t>
        </is>
      </c>
    </row>
    <row r="1800">
      <c r="A1800">
        <f>HYPERLINK("https://www.ebi.ac.uk/ols/ontologies/uberon/terms?iri=http://purl.obolibrary.org/obo/UBERON_0034752","secondary auditory cortex")</f>
        <v/>
      </c>
      <c r="B1800" t="inlineStr">
        <is>
          <t>&lt;http://purl.obolibrary.org/obo/UBERON_0034752&gt;</t>
        </is>
      </c>
      <c r="C1800" t="inlineStr">
        <is>
          <t>secondary auditory cortex (belt, area 42)</t>
        </is>
      </c>
      <c r="D1800" t="inlineStr">
        <is>
          <t>&lt;http://purl.obolibrary.org/obo/DHBA_10239&gt;</t>
        </is>
      </c>
    </row>
    <row r="1801">
      <c r="A1801">
        <f>HYPERLINK("https://www.ebi.ac.uk/ols/ontologies/uberon/terms?iri=http://purl.obolibrary.org/obo/UBERON_0002817","secondary fissure of cerebellum")</f>
        <v/>
      </c>
      <c r="B1801" t="inlineStr">
        <is>
          <t>&lt;http://purl.obolibrary.org/obo/UBERON_0002817&gt;</t>
        </is>
      </c>
      <c r="C1801" t="inlineStr">
        <is>
          <t>secondary fissure</t>
        </is>
      </c>
      <c r="D1801" t="inlineStr">
        <is>
          <t>&lt;http://purl.obolibrary.org/obo/HBA_9416&gt;</t>
        </is>
      </c>
    </row>
    <row r="1802">
      <c r="A1802">
        <f>HYPERLINK("https://www.ebi.ac.uk/ols/ontologies/uberon/terms?iri=http://purl.obolibrary.org/obo/UBERON_0002817","secondary fissure of cerebellum")</f>
        <v/>
      </c>
      <c r="B1802" t="inlineStr">
        <is>
          <t>&lt;http://purl.obolibrary.org/obo/UBERON_0002817&gt;</t>
        </is>
      </c>
      <c r="C1802" t="inlineStr">
        <is>
          <t>secondary fissure</t>
        </is>
      </c>
      <c r="D1802" t="inlineStr">
        <is>
          <t>&lt;http://purl.obolibrary.org/obo/MBA_3&gt;</t>
        </is>
      </c>
    </row>
    <row r="1803">
      <c r="A1803">
        <f>HYPERLINK("https://www.ebi.ac.uk/ols/ontologies/uberon/terms?iri=http://purl.obolibrary.org/obo/UBERON_0036218","secondary prosencephalon")</f>
        <v/>
      </c>
      <c r="B1803" t="inlineStr">
        <is>
          <t>&lt;http://purl.obolibrary.org/obo/UBERON_0036218&gt;</t>
        </is>
      </c>
      <c r="C1803" t="inlineStr">
        <is>
          <t>secondary prosencephalon</t>
        </is>
      </c>
      <c r="D1803" t="inlineStr">
        <is>
          <t>&lt;http://purl.obolibrary.org/obo/DMBA_15567&gt;</t>
        </is>
      </c>
    </row>
    <row r="1804">
      <c r="A1804">
        <f>HYPERLINK("https://www.ebi.ac.uk/ols/ontologies/uberon/terms?iri=http://purl.obolibrary.org/obo/UBERON_0008934","secondary somatosensory cortex")</f>
        <v/>
      </c>
      <c r="B1804" t="inlineStr">
        <is>
          <t>&lt;http://purl.obolibrary.org/obo/UBERON_0008934&gt;</t>
        </is>
      </c>
      <c r="C1804" t="inlineStr">
        <is>
          <t>Supplemental somatosensory area</t>
        </is>
      </c>
      <c r="D1804" t="inlineStr">
        <is>
          <t>&lt;http://purl.obolibrary.org/obo/MBA_378&gt;</t>
        </is>
      </c>
    </row>
    <row r="1805">
      <c r="A1805">
        <f>HYPERLINK("https://www.ebi.ac.uk/ols/ontologies/uberon/terms?iri=http://purl.obolibrary.org/obo/UBERON_0001699","sensory root of facial nerve")</f>
        <v/>
      </c>
      <c r="B1805" t="inlineStr">
        <is>
          <t>&lt;http://purl.obolibrary.org/obo/UBERON_0001699&gt;</t>
        </is>
      </c>
      <c r="C1805" t="inlineStr">
        <is>
          <t>root of intermediate nerve</t>
        </is>
      </c>
      <c r="D1805" t="inlineStr">
        <is>
          <t>&lt;http://purl.obolibrary.org/obo/DHBA_12864&gt;</t>
        </is>
      </c>
    </row>
    <row r="1806">
      <c r="A1806">
        <f>HYPERLINK("https://www.ebi.ac.uk/ols/ontologies/uberon/terms?iri=http://purl.obolibrary.org/obo/UBERON_0001699","sensory root of facial nerve")</f>
        <v/>
      </c>
      <c r="B1806" t="inlineStr">
        <is>
          <t>&lt;http://purl.obolibrary.org/obo/UBERON_0001699&gt;</t>
        </is>
      </c>
      <c r="C1806" t="inlineStr">
        <is>
          <t>intermediate nerve</t>
        </is>
      </c>
      <c r="D1806" t="inlineStr">
        <is>
          <t>&lt;http://purl.obolibrary.org/obo/MBA_1131&gt;</t>
        </is>
      </c>
    </row>
    <row r="1807">
      <c r="A1807">
        <f>HYPERLINK("https://www.ebi.ac.uk/ols/ontologies/uberon/terms?iri=http://purl.obolibrary.org/obo/UBERON_0009907","sensory root of trigeminal nerve")</f>
        <v/>
      </c>
      <c r="B1807" t="inlineStr">
        <is>
          <t>&lt;http://purl.obolibrary.org/obo/UBERON_0009907&gt;</t>
        </is>
      </c>
      <c r="C1807" t="inlineStr">
        <is>
          <t>sensory root of trigeminal nerve</t>
        </is>
      </c>
      <c r="D1807" t="inlineStr">
        <is>
          <t>&lt;http://purl.obolibrary.org/obo/DHBA_12867&gt;</t>
        </is>
      </c>
    </row>
    <row r="1808">
      <c r="A1808">
        <f>HYPERLINK("https://www.ebi.ac.uk/ols/ontologies/uberon/terms?iri=http://purl.obolibrary.org/obo/UBERON_0009907","sensory root of trigeminal nerve")</f>
        <v/>
      </c>
      <c r="B1808" t="inlineStr">
        <is>
          <t>&lt;http://purl.obolibrary.org/obo/UBERON_0009907&gt;</t>
        </is>
      </c>
      <c r="C1808" t="inlineStr">
        <is>
          <t>sensory root of the trigeminal nerve</t>
        </is>
      </c>
      <c r="D1808" t="inlineStr">
        <is>
          <t>&lt;http://purl.obolibrary.org/obo/MBA_229&gt;</t>
        </is>
      </c>
    </row>
    <row r="1809">
      <c r="A1809">
        <f>HYPERLINK("https://www.ebi.ac.uk/ols/ontologies/uberon/terms?iri=http://purl.obolibrary.org/obo/UBERON_0002663","septal nuclear complex")</f>
        <v/>
      </c>
      <c r="B1809" t="inlineStr">
        <is>
          <t>&lt;http://purl.obolibrary.org/obo/UBERON_0002663&gt;</t>
        </is>
      </c>
      <c r="C1809" t="inlineStr">
        <is>
          <t>septal nuclei</t>
        </is>
      </c>
      <c r="D1809" t="inlineStr">
        <is>
          <t>&lt;http://purl.obolibrary.org/obo/DHBA_10350&gt;</t>
        </is>
      </c>
    </row>
    <row r="1810">
      <c r="A1810">
        <f>HYPERLINK("https://www.ebi.ac.uk/ols/ontologies/uberon/terms?iri=http://purl.obolibrary.org/obo/UBERON_0002663","septal nuclear complex")</f>
        <v/>
      </c>
      <c r="B1810" t="inlineStr">
        <is>
          <t>&lt;http://purl.obolibrary.org/obo/UBERON_0002663&gt;</t>
        </is>
      </c>
      <c r="C1810" t="inlineStr">
        <is>
          <t>septal nuclei</t>
        </is>
      </c>
      <c r="D1810" t="inlineStr">
        <is>
          <t>&lt;http://purl.obolibrary.org/obo/HBA_13002&gt;</t>
        </is>
      </c>
    </row>
    <row r="1811">
      <c r="A1811">
        <f>HYPERLINK("https://www.ebi.ac.uk/ols/ontologies/uberon/terms?iri=http://purl.obolibrary.org/obo/UBERON_0001878","septofimbrial nucleus")</f>
        <v/>
      </c>
      <c r="B1811" t="inlineStr">
        <is>
          <t>&lt;http://purl.obolibrary.org/obo/UBERON_0001878&gt;</t>
        </is>
      </c>
      <c r="C1811" t="inlineStr">
        <is>
          <t>septofimbrial nucleus</t>
        </is>
      </c>
      <c r="D1811" t="inlineStr">
        <is>
          <t>&lt;http://purl.obolibrary.org/obo/DHBA_13032&gt;</t>
        </is>
      </c>
    </row>
    <row r="1812">
      <c r="A1812">
        <f>HYPERLINK("https://www.ebi.ac.uk/ols/ontologies/uberon/terms?iri=http://purl.obolibrary.org/obo/UBERON_0001878","septofimbrial nucleus")</f>
        <v/>
      </c>
      <c r="B1812" t="inlineStr">
        <is>
          <t>&lt;http://purl.obolibrary.org/obo/UBERON_0001878&gt;</t>
        </is>
      </c>
      <c r="C1812" t="inlineStr">
        <is>
          <t>septofimbrial nucleus</t>
        </is>
      </c>
      <c r="D1812" t="inlineStr">
        <is>
          <t>&lt;http://purl.obolibrary.org/obo/DMBA_15780&gt;</t>
        </is>
      </c>
    </row>
    <row r="1813">
      <c r="A1813">
        <f>HYPERLINK("https://www.ebi.ac.uk/ols/ontologies/uberon/terms?iri=http://purl.obolibrary.org/obo/UBERON_0001878","septofimbrial nucleus")</f>
        <v/>
      </c>
      <c r="B1813" t="inlineStr">
        <is>
          <t>&lt;http://purl.obolibrary.org/obo/UBERON_0001878&gt;</t>
        </is>
      </c>
      <c r="C1813" t="inlineStr">
        <is>
          <t>Septofimbrial nucleus</t>
        </is>
      </c>
      <c r="D1813" t="inlineStr">
        <is>
          <t>&lt;http://purl.obolibrary.org/obo/MBA_310&gt;</t>
        </is>
      </c>
    </row>
    <row r="1814">
      <c r="A1814">
        <f>HYPERLINK("https://www.ebi.ac.uk/ols/ontologies/uberon/terms?iri=http://purl.obolibrary.org/obo/UBERON_0007630","septohippocampal nucleus")</f>
        <v/>
      </c>
      <c r="B1814" t="inlineStr">
        <is>
          <t>&lt;http://purl.obolibrary.org/obo/UBERON_0007630&gt;</t>
        </is>
      </c>
      <c r="C1814" t="inlineStr">
        <is>
          <t>septohippocampal nucleus</t>
        </is>
      </c>
      <c r="D1814" t="inlineStr">
        <is>
          <t>&lt;http://purl.obolibrary.org/obo/DMBA_16204&gt;</t>
        </is>
      </c>
    </row>
    <row r="1815">
      <c r="A1815">
        <f>HYPERLINK("https://www.ebi.ac.uk/ols/ontologies/uberon/terms?iri=http://purl.obolibrary.org/obo/UBERON_0007630","septohippocampal nucleus")</f>
        <v/>
      </c>
      <c r="B1815" t="inlineStr">
        <is>
          <t>&lt;http://purl.obolibrary.org/obo/UBERON_0007630&gt;</t>
        </is>
      </c>
      <c r="C1815" t="inlineStr">
        <is>
          <t>Septohippocampal nucleus</t>
        </is>
      </c>
      <c r="D1815" t="inlineStr">
        <is>
          <t>&lt;http://purl.obolibrary.org/obo/MBA_333&gt;</t>
        </is>
      </c>
    </row>
    <row r="1816">
      <c r="A1816">
        <f>HYPERLINK("https://www.ebi.ac.uk/ols/ontologies/uberon/terms?iri=http://purl.obolibrary.org/obo/UBERON_0019308","septohypothalamic nucleus")</f>
        <v/>
      </c>
      <c r="B1816" t="inlineStr">
        <is>
          <t>&lt;http://purl.obolibrary.org/obo/UBERON_0019308&gt;</t>
        </is>
      </c>
      <c r="C1816" t="inlineStr">
        <is>
          <t>septohypothalamic nucleus</t>
        </is>
      </c>
      <c r="D1816" t="inlineStr">
        <is>
          <t>&lt;http://purl.obolibrary.org/obo/DHBA_13033&gt;</t>
        </is>
      </c>
    </row>
    <row r="1817">
      <c r="A1817">
        <f>HYPERLINK("https://www.ebi.ac.uk/ols/ontologies/uberon/terms?iri=http://purl.obolibrary.org/obo/UBERON_0019308","septohypothalamic nucleus")</f>
        <v/>
      </c>
      <c r="B1817" t="inlineStr">
        <is>
          <t>&lt;http://purl.obolibrary.org/obo/UBERON_0019308&gt;</t>
        </is>
      </c>
      <c r="C1817" t="inlineStr">
        <is>
          <t>septohypothalamic nucleus</t>
        </is>
      </c>
      <c r="D1817" t="inlineStr">
        <is>
          <t>&lt;http://purl.obolibrary.org/obo/DMBA_15761&gt;</t>
        </is>
      </c>
    </row>
    <row r="1818">
      <c r="A1818">
        <f>HYPERLINK("https://www.ebi.ac.uk/ols/ontologies/uberon/terms?iri=http://purl.obolibrary.org/obo/UBERON_0004714","septum pellucidum")</f>
        <v/>
      </c>
      <c r="B1818" t="inlineStr">
        <is>
          <t>&lt;http://purl.obolibrary.org/obo/UBERON_0004714&gt;</t>
        </is>
      </c>
      <c r="C1818" t="inlineStr">
        <is>
          <t>septum pellucidum</t>
        </is>
      </c>
      <c r="D1818" t="inlineStr">
        <is>
          <t>&lt;http://purl.obolibrary.org/obo/DHBA_12098&gt;</t>
        </is>
      </c>
    </row>
    <row r="1819">
      <c r="A1819">
        <f>HYPERLINK("https://www.ebi.ac.uk/ols/ontologies/uberon/terms?iri=http://purl.obolibrary.org/obo/UBERON_0012171","shell of nucleus accumbens")</f>
        <v/>
      </c>
      <c r="B1819" t="inlineStr">
        <is>
          <t>&lt;http://purl.obolibrary.org/obo/UBERON_0012171&gt;</t>
        </is>
      </c>
      <c r="C1819" t="inlineStr">
        <is>
          <t>shell of nucleus accumbens</t>
        </is>
      </c>
      <c r="D1819" t="inlineStr">
        <is>
          <t>&lt;http://purl.obolibrary.org/obo/DHBA_10341&gt;</t>
        </is>
      </c>
    </row>
    <row r="1820">
      <c r="A1820">
        <f>HYPERLINK("https://www.ebi.ac.uk/ols/ontologies/uberon/terms?iri=http://purl.obolibrary.org/obo/UBERON_0012171","shell of nucleus accumbens")</f>
        <v/>
      </c>
      <c r="B1820" t="inlineStr">
        <is>
          <t>&lt;http://purl.obolibrary.org/obo/UBERON_0012171&gt;</t>
        </is>
      </c>
      <c r="C1820" t="inlineStr">
        <is>
          <t>accumbens nucleus, shell domain</t>
        </is>
      </c>
      <c r="D1820" t="inlineStr">
        <is>
          <t>&lt;http://purl.obolibrary.org/obo/DMBA_15815&gt;</t>
        </is>
      </c>
    </row>
    <row r="1821">
      <c r="A1821">
        <f>HYPERLINK("https://www.ebi.ac.uk/ols/ontologies/uberon/terms?iri=http://purl.obolibrary.org/obo/UBERON_0012171","shell of nucleus accumbens")</f>
        <v/>
      </c>
      <c r="B1821" t="inlineStr">
        <is>
          <t>&lt;http://purl.obolibrary.org/obo/UBERON_0012171&gt;</t>
        </is>
      </c>
      <c r="C1821" t="inlineStr">
        <is>
          <t>shell of nucleus accumbens</t>
        </is>
      </c>
      <c r="D1821" t="inlineStr">
        <is>
          <t>&lt;http://purl.obolibrary.org/obo/PBA_10094&gt;</t>
        </is>
      </c>
    </row>
    <row r="1822">
      <c r="A1822">
        <f>HYPERLINK("https://www.ebi.ac.uk/ols/ontologies/uberon/terms?iri=http://purl.obolibrary.org/obo/UBERON_0002718","solitary tract")</f>
        <v/>
      </c>
      <c r="B1822" t="inlineStr">
        <is>
          <t>&lt;http://purl.obolibrary.org/obo/UBERON_0002718&gt;</t>
        </is>
      </c>
      <c r="C1822" t="inlineStr">
        <is>
          <t>solitary tract</t>
        </is>
      </c>
      <c r="D1822" t="inlineStr">
        <is>
          <t>&lt;http://purl.obolibrary.org/obo/DHBA_12783&gt;</t>
        </is>
      </c>
    </row>
    <row r="1823">
      <c r="A1823">
        <f>HYPERLINK("https://www.ebi.ac.uk/ols/ontologies/uberon/terms?iri=http://purl.obolibrary.org/obo/UBERON_0002718","solitary tract")</f>
        <v/>
      </c>
      <c r="B1823" t="inlineStr">
        <is>
          <t>&lt;http://purl.obolibrary.org/obo/UBERON_0002718&gt;</t>
        </is>
      </c>
      <c r="C1823" t="inlineStr">
        <is>
          <t>solitary tract</t>
        </is>
      </c>
      <c r="D1823" t="inlineStr">
        <is>
          <t>&lt;http://purl.obolibrary.org/obo/DMBA_17796&gt;</t>
        </is>
      </c>
    </row>
    <row r="1824">
      <c r="A1824">
        <f>HYPERLINK("https://www.ebi.ac.uk/ols/ontologies/uberon/terms?iri=http://purl.obolibrary.org/obo/UBERON_0002718","solitary tract")</f>
        <v/>
      </c>
      <c r="B1824" t="inlineStr">
        <is>
          <t>&lt;http://purl.obolibrary.org/obo/UBERON_0002718&gt;</t>
        </is>
      </c>
      <c r="C1824" t="inlineStr">
        <is>
          <t>solitary tract</t>
        </is>
      </c>
      <c r="D1824" t="inlineStr">
        <is>
          <t>&lt;http://purl.obolibrary.org/obo/HBA_265505626&gt;</t>
        </is>
      </c>
    </row>
    <row r="1825">
      <c r="A1825">
        <f>HYPERLINK("https://www.ebi.ac.uk/ols/ontologies/uberon/terms?iri=http://purl.obolibrary.org/obo/UBERON_0002718","solitary tract")</f>
        <v/>
      </c>
      <c r="B1825" t="inlineStr">
        <is>
          <t>&lt;http://purl.obolibrary.org/obo/UBERON_0002718&gt;</t>
        </is>
      </c>
      <c r="C1825" t="inlineStr">
        <is>
          <t>solitary tract</t>
        </is>
      </c>
      <c r="D1825" t="inlineStr">
        <is>
          <t>&lt;http://purl.obolibrary.org/obo/MBA_237&gt;</t>
        </is>
      </c>
    </row>
    <row r="1826">
      <c r="A1826">
        <f>HYPERLINK("https://www.ebi.ac.uk/ols/ontologies/uberon/terms?iri=http://purl.obolibrary.org/obo/UBERON_0008930","somatosensory cortex")</f>
        <v/>
      </c>
      <c r="B1826" t="inlineStr">
        <is>
          <t>&lt;http://purl.obolibrary.org/obo/UBERON_0008930&gt;</t>
        </is>
      </c>
      <c r="C1826" t="inlineStr">
        <is>
          <t>Somatosensory areas</t>
        </is>
      </c>
      <c r="D1826" t="inlineStr">
        <is>
          <t>&lt;http://purl.obolibrary.org/obo/MBA_453&gt;</t>
        </is>
      </c>
    </row>
    <row r="1827">
      <c r="A1827">
        <f>HYPERLINK("https://www.ebi.ac.uk/ols/ontologies/uberon/terms?iri=http://purl.obolibrary.org/obo/UBERON_0002240","spinal cord")</f>
        <v/>
      </c>
      <c r="B1827" t="inlineStr">
        <is>
          <t>&lt;http://purl.obolibrary.org/obo/UBERON_0002240&gt;</t>
        </is>
      </c>
      <c r="C1827" t="inlineStr">
        <is>
          <t>spinal cord</t>
        </is>
      </c>
      <c r="D1827" t="inlineStr">
        <is>
          <t>&lt;http://purl.obolibrary.org/obo/DHBA_12890&gt;</t>
        </is>
      </c>
    </row>
    <row r="1828">
      <c r="A1828">
        <f>HYPERLINK("https://www.ebi.ac.uk/ols/ontologies/uberon/terms?iri=http://purl.obolibrary.org/obo/UBERON_0002240","spinal cord")</f>
        <v/>
      </c>
      <c r="B1828" t="inlineStr">
        <is>
          <t>&lt;http://purl.obolibrary.org/obo/UBERON_0002240&gt;</t>
        </is>
      </c>
      <c r="C1828" t="inlineStr">
        <is>
          <t>spinal cord</t>
        </is>
      </c>
      <c r="D1828" t="inlineStr">
        <is>
          <t>&lt;http://purl.obolibrary.org/obo/DMBA_17651&gt;</t>
        </is>
      </c>
    </row>
    <row r="1829">
      <c r="A1829">
        <f>HYPERLINK("https://www.ebi.ac.uk/ols/ontologies/uberon/terms?iri=http://purl.obolibrary.org/obo/UBERON_0005373","spinal cord dorsal column")</f>
        <v/>
      </c>
      <c r="B1829" t="inlineStr">
        <is>
          <t>&lt;http://purl.obolibrary.org/obo/UBERON_0005373&gt;</t>
        </is>
      </c>
      <c r="C1829" t="inlineStr">
        <is>
          <t>dorsal column tracts</t>
        </is>
      </c>
      <c r="D1829" t="inlineStr">
        <is>
          <t>&lt;http://purl.obolibrary.org/obo/DMBA_17759&gt;</t>
        </is>
      </c>
    </row>
    <row r="1830">
      <c r="A1830">
        <f>HYPERLINK("https://www.ebi.ac.uk/ols/ontologies/uberon/terms?iri=http://purl.obolibrary.org/obo/UBERON_0005373","spinal cord dorsal column")</f>
        <v/>
      </c>
      <c r="B1830" t="inlineStr">
        <is>
          <t>&lt;http://purl.obolibrary.org/obo/UBERON_0005373&gt;</t>
        </is>
      </c>
      <c r="C1830" t="inlineStr">
        <is>
          <t>dorsal column</t>
        </is>
      </c>
      <c r="D1830" t="inlineStr">
        <is>
          <t>&lt;http://purl.obolibrary.org/obo/MBA_514&gt;</t>
        </is>
      </c>
    </row>
    <row r="1831">
      <c r="A1831">
        <f>HYPERLINK("https://www.ebi.ac.uk/ols/ontologies/uberon/terms?iri=http://purl.obolibrary.org/obo/UBERON_0004677","spinal cord gray commissure")</f>
        <v/>
      </c>
      <c r="B1831" t="inlineStr">
        <is>
          <t>&lt;http://purl.obolibrary.org/obo/UBERON_0004677&gt;</t>
        </is>
      </c>
      <c r="C1831" t="inlineStr">
        <is>
          <t>central glial substance</t>
        </is>
      </c>
      <c r="D1831" t="inlineStr">
        <is>
          <t>&lt;http://purl.obolibrary.org/obo/DHBA_12647&gt;</t>
        </is>
      </c>
    </row>
    <row r="1832">
      <c r="A1832">
        <f>HYPERLINK("https://www.ebi.ac.uk/ols/ontologies/uberon/terms?iri=http://purl.obolibrary.org/obo/UBERON_0004677","spinal cord gray commissure")</f>
        <v/>
      </c>
      <c r="B1832" t="inlineStr">
        <is>
          <t>&lt;http://purl.obolibrary.org/obo/UBERON_0004677&gt;</t>
        </is>
      </c>
      <c r="C1832" t="inlineStr">
        <is>
          <t>central glial substance</t>
        </is>
      </c>
      <c r="D1832" t="inlineStr">
        <is>
          <t>&lt;http://purl.obolibrary.org/obo/HBA_9525&gt;</t>
        </is>
      </c>
    </row>
    <row r="1833">
      <c r="A1833">
        <f>HYPERLINK("https://www.ebi.ac.uk/ols/ontologies/uberon/terms?iri=http://purl.obolibrary.org/obo/UBERON_0004170","spinal cord ventral commissure")</f>
        <v/>
      </c>
      <c r="B1833" t="inlineStr">
        <is>
          <t>&lt;http://purl.obolibrary.org/obo/UBERON_0004170&gt;</t>
        </is>
      </c>
      <c r="C1833" t="inlineStr">
        <is>
          <t>ventral commissure of the spinal cord</t>
        </is>
      </c>
      <c r="D1833" t="inlineStr">
        <is>
          <t>&lt;http://purl.obolibrary.org/obo/MBA_858&gt;</t>
        </is>
      </c>
    </row>
    <row r="1834">
      <c r="A1834">
        <f>HYPERLINK("https://www.ebi.ac.uk/ols/ontologies/uberon/terms?iri=http://purl.obolibrary.org/obo/UBERON_0009623","spinal nerve root")</f>
        <v/>
      </c>
      <c r="B1834" t="inlineStr">
        <is>
          <t>&lt;http://purl.obolibrary.org/obo/UBERON_0009623&gt;</t>
        </is>
      </c>
      <c r="C1834" t="inlineStr">
        <is>
          <t>roots of spinal nerves</t>
        </is>
      </c>
      <c r="D1834" t="inlineStr">
        <is>
          <t>&lt;http://purl.obolibrary.org/obo/DHBA_146035120&gt;</t>
        </is>
      </c>
    </row>
    <row r="1835">
      <c r="A1835">
        <f>HYPERLINK("https://www.ebi.ac.uk/ols/ontologies/uberon/terms?iri=http://purl.obolibrary.org/obo/UBERON_0001717","spinal nucleus of trigeminal nerve")</f>
        <v/>
      </c>
      <c r="B1835" t="inlineStr">
        <is>
          <t>&lt;http://purl.obolibrary.org/obo/UBERON_0001717&gt;</t>
        </is>
      </c>
      <c r="C1835" t="inlineStr">
        <is>
          <t>spinal trigeminal nucleus</t>
        </is>
      </c>
      <c r="D1835" t="inlineStr">
        <is>
          <t>&lt;http://purl.obolibrary.org/obo/DHBA_12572&gt;</t>
        </is>
      </c>
    </row>
    <row r="1836">
      <c r="A1836">
        <f>HYPERLINK("https://www.ebi.ac.uk/ols/ontologies/uberon/terms?iri=http://purl.obolibrary.org/obo/UBERON_0001717","spinal nucleus of trigeminal nerve")</f>
        <v/>
      </c>
      <c r="B1836" t="inlineStr">
        <is>
          <t>&lt;http://purl.obolibrary.org/obo/UBERON_0001717&gt;</t>
        </is>
      </c>
      <c r="C1836" t="inlineStr">
        <is>
          <t>spinal trigeminal nucleus</t>
        </is>
      </c>
      <c r="D1836" t="inlineStr">
        <is>
          <t>&lt;http://purl.obolibrary.org/obo/HBA_9676&gt;</t>
        </is>
      </c>
    </row>
    <row r="1837">
      <c r="A1837">
        <f>HYPERLINK("https://www.ebi.ac.uk/ols/ontologies/uberon/terms?iri=http://purl.obolibrary.org/obo/UBERON_0014761","spinal trigeminal tract")</f>
        <v/>
      </c>
      <c r="B1837" t="inlineStr">
        <is>
          <t>&lt;http://purl.obolibrary.org/obo/UBERON_0014761&gt;</t>
        </is>
      </c>
      <c r="C1837" t="inlineStr">
        <is>
          <t>spinal trigeminal tract</t>
        </is>
      </c>
      <c r="D1837" t="inlineStr">
        <is>
          <t>&lt;http://purl.obolibrary.org/obo/DHBA_12792&gt;</t>
        </is>
      </c>
    </row>
    <row r="1838">
      <c r="A1838">
        <f>HYPERLINK("https://www.ebi.ac.uk/ols/ontologies/uberon/terms?iri=http://purl.obolibrary.org/obo/UBERON_0014761","spinal trigeminal tract")</f>
        <v/>
      </c>
      <c r="B1838" t="inlineStr">
        <is>
          <t>&lt;http://purl.obolibrary.org/obo/UBERON_0014761&gt;</t>
        </is>
      </c>
      <c r="C1838" t="inlineStr">
        <is>
          <t>descending trigeminal tract</t>
        </is>
      </c>
      <c r="D1838" t="inlineStr">
        <is>
          <t>&lt;http://purl.obolibrary.org/obo/DMBA_17797&gt;</t>
        </is>
      </c>
    </row>
    <row r="1839">
      <c r="A1839">
        <f>HYPERLINK("https://www.ebi.ac.uk/ols/ontologies/uberon/terms?iri=http://purl.obolibrary.org/obo/UBERON_0014761","spinal trigeminal tract")</f>
        <v/>
      </c>
      <c r="B1839" t="inlineStr">
        <is>
          <t>&lt;http://purl.obolibrary.org/obo/UBERON_0014761&gt;</t>
        </is>
      </c>
      <c r="C1839" t="inlineStr">
        <is>
          <t>spinal trigeminal tract</t>
        </is>
      </c>
      <c r="D1839" t="inlineStr">
        <is>
          <t>&lt;http://purl.obolibrary.org/obo/HBA_265505650&gt;</t>
        </is>
      </c>
    </row>
    <row r="1840">
      <c r="A1840">
        <f>HYPERLINK("https://www.ebi.ac.uk/ols/ontologies/uberon/terms?iri=http://purl.obolibrary.org/obo/UBERON_0014761","spinal trigeminal tract")</f>
        <v/>
      </c>
      <c r="B1840" t="inlineStr">
        <is>
          <t>&lt;http://purl.obolibrary.org/obo/UBERON_0014761&gt;</t>
        </is>
      </c>
      <c r="C1840" t="inlineStr">
        <is>
          <t>spinal tract of the trigeminal nerve</t>
        </is>
      </c>
      <c r="D1840" t="inlineStr">
        <is>
          <t>&lt;http://purl.obolibrary.org/obo/MBA_794&gt;</t>
        </is>
      </c>
    </row>
    <row r="1841">
      <c r="A1841">
        <f>HYPERLINK("https://www.ebi.ac.uk/ols/ontologies/uberon/terms?iri=http://purl.obolibrary.org/obo/UBERON_0002719","spino-olivary tract")</f>
        <v/>
      </c>
      <c r="B1841" t="inlineStr">
        <is>
          <t>&lt;http://purl.obolibrary.org/obo/UBERON_0002719&gt;</t>
        </is>
      </c>
      <c r="C1841" t="inlineStr">
        <is>
          <t>spino-olivary tract</t>
        </is>
      </c>
      <c r="D1841" t="inlineStr">
        <is>
          <t>&lt;http://purl.obolibrary.org/obo/DHBA_12793&gt;</t>
        </is>
      </c>
    </row>
    <row r="1842">
      <c r="A1842">
        <f>HYPERLINK("https://www.ebi.ac.uk/ols/ontologies/uberon/terms?iri=http://purl.obolibrary.org/obo/UBERON_0002719","spino-olivary tract")</f>
        <v/>
      </c>
      <c r="B1842" t="inlineStr">
        <is>
          <t>&lt;http://purl.obolibrary.org/obo/UBERON_0002719&gt;</t>
        </is>
      </c>
      <c r="C1842" t="inlineStr">
        <is>
          <t>spino-olivary pathway</t>
        </is>
      </c>
      <c r="D1842" t="inlineStr">
        <is>
          <t>&lt;http://purl.obolibrary.org/obo/MBA_261&gt;</t>
        </is>
      </c>
    </row>
    <row r="1843">
      <c r="A1843">
        <f>HYPERLINK("https://www.ebi.ac.uk/ols/ontologies/uberon/terms?iri=http://purl.obolibrary.org/obo/UBERON_0005413","spinocerebellar tract")</f>
        <v/>
      </c>
      <c r="B1843" t="inlineStr">
        <is>
          <t>&lt;http://purl.obolibrary.org/obo/UBERON_0005413&gt;</t>
        </is>
      </c>
      <c r="C1843" t="inlineStr">
        <is>
          <t>spinocerebellar tract</t>
        </is>
      </c>
      <c r="D1843" t="inlineStr">
        <is>
          <t>&lt;http://purl.obolibrary.org/obo/DHBA_12749&gt;</t>
        </is>
      </c>
    </row>
    <row r="1844">
      <c r="A1844">
        <f>HYPERLINK("https://www.ebi.ac.uk/ols/ontologies/uberon/terms?iri=http://purl.obolibrary.org/obo/UBERON_0005413","spinocerebellar tract")</f>
        <v/>
      </c>
      <c r="B1844" t="inlineStr">
        <is>
          <t>&lt;http://purl.obolibrary.org/obo/UBERON_0005413&gt;</t>
        </is>
      </c>
      <c r="C1844" t="inlineStr">
        <is>
          <t>spinocerebellar tract</t>
        </is>
      </c>
      <c r="D1844" t="inlineStr">
        <is>
          <t>&lt;http://purl.obolibrary.org/obo/MBA_85&gt;</t>
        </is>
      </c>
    </row>
    <row r="1845">
      <c r="A1845">
        <f>HYPERLINK("https://www.ebi.ac.uk/ols/ontologies/uberon/terms?iri=http://purl.obolibrary.org/obo/UBERON_0007703","spinothalamic tract")</f>
        <v/>
      </c>
      <c r="B1845" t="inlineStr">
        <is>
          <t>&lt;http://purl.obolibrary.org/obo/UBERON_0007703&gt;</t>
        </is>
      </c>
      <c r="C1845" t="inlineStr">
        <is>
          <t>spinothalamic tract</t>
        </is>
      </c>
      <c r="D1845" t="inlineStr">
        <is>
          <t>&lt;http://purl.obolibrary.org/obo/DHBA_12789&gt;</t>
        </is>
      </c>
    </row>
    <row r="1846">
      <c r="A1846">
        <f>HYPERLINK("https://www.ebi.ac.uk/ols/ontologies/uberon/terms?iri=http://purl.obolibrary.org/obo/UBERON_0007703","spinothalamic tract")</f>
        <v/>
      </c>
      <c r="B1846" t="inlineStr">
        <is>
          <t>&lt;http://purl.obolibrary.org/obo/UBERON_0007703&gt;</t>
        </is>
      </c>
      <c r="C1846" t="inlineStr">
        <is>
          <t>spinothalamic tract</t>
        </is>
      </c>
      <c r="D1846" t="inlineStr">
        <is>
          <t>&lt;http://purl.obolibrary.org/obo/MBA_871&gt;</t>
        </is>
      </c>
    </row>
    <row r="1847">
      <c r="A1847">
        <f>HYPERLINK("https://www.ebi.ac.uk/ols/ontologies/uberon/terms?iri=http://purl.obolibrary.org/obo/UBERON_0002798","spinothalamic tract of pons")</f>
        <v/>
      </c>
      <c r="B1847" t="inlineStr">
        <is>
          <t>&lt;http://purl.obolibrary.org/obo/UBERON_0002798&gt;</t>
        </is>
      </c>
      <c r="C1847" t="inlineStr">
        <is>
          <t>spinotectal pathway</t>
        </is>
      </c>
      <c r="D1847" t="inlineStr">
        <is>
          <t>&lt;http://purl.obolibrary.org/obo/MBA_277&gt;</t>
        </is>
      </c>
    </row>
    <row r="1848">
      <c r="A1848">
        <f>HYPERLINK("https://www.ebi.ac.uk/ols/ontologies/uberon/terms?iri=http://purl.obolibrary.org/obo/UBERON_0015708","splenium of the corpus callosum")</f>
        <v/>
      </c>
      <c r="B1848" t="inlineStr">
        <is>
          <t>&lt;http://purl.obolibrary.org/obo/UBERON_0015708&gt;</t>
        </is>
      </c>
      <c r="C1848" t="inlineStr">
        <is>
          <t>splenium of corpus callosum</t>
        </is>
      </c>
      <c r="D1848" t="inlineStr">
        <is>
          <t>&lt;http://purl.obolibrary.org/obo/DHBA_10565&gt;</t>
        </is>
      </c>
    </row>
    <row r="1849">
      <c r="A1849">
        <f>HYPERLINK("https://www.ebi.ac.uk/ols/ontologies/uberon/terms?iri=http://purl.obolibrary.org/obo/UBERON_0015708","splenium of the corpus callosum")</f>
        <v/>
      </c>
      <c r="B1849" t="inlineStr">
        <is>
          <t>&lt;http://purl.obolibrary.org/obo/UBERON_0015708&gt;</t>
        </is>
      </c>
      <c r="C1849" t="inlineStr">
        <is>
          <t>splenium of the corpus callosum</t>
        </is>
      </c>
      <c r="D1849" t="inlineStr">
        <is>
          <t>&lt;http://purl.obolibrary.org/obo/HBA_9225&gt;</t>
        </is>
      </c>
    </row>
    <row r="1850">
      <c r="A1850">
        <f>HYPERLINK("https://www.ebi.ac.uk/ols/ontologies/uberon/terms?iri=http://purl.obolibrary.org/obo/UBERON_0015708","splenium of the corpus callosum")</f>
        <v/>
      </c>
      <c r="B1850" t="inlineStr">
        <is>
          <t>&lt;http://purl.obolibrary.org/obo/UBERON_0015708&gt;</t>
        </is>
      </c>
      <c r="C1850" t="inlineStr">
        <is>
          <t>corpus callosum, splenium</t>
        </is>
      </c>
      <c r="D1850" t="inlineStr">
        <is>
          <t>&lt;http://purl.obolibrary.org/obo/MBA_986&gt;</t>
        </is>
      </c>
    </row>
    <row r="1851">
      <c r="A1851">
        <f>HYPERLINK("https://www.ebi.ac.uk/ols/ontologies/uberon/terms?iri=http://purl.obolibrary.org/obo/UBERON_0034798","stratum lacunosum-moleculare of caudal CA1")</f>
        <v/>
      </c>
      <c r="B1851" t="inlineStr">
        <is>
          <t>&lt;http://purl.obolibrary.org/obo/UBERON_0034798&gt;</t>
        </is>
      </c>
      <c r="C1851" t="inlineStr">
        <is>
          <t>stratum lacunosum-moleculare of caudal CA1</t>
        </is>
      </c>
      <c r="D1851" t="inlineStr">
        <is>
          <t>&lt;http://purl.obolibrary.org/obo/DHBA_11281&gt;</t>
        </is>
      </c>
    </row>
    <row r="1852">
      <c r="A1852">
        <f>HYPERLINK("https://www.ebi.ac.uk/ols/ontologies/uberon/terms?iri=http://purl.obolibrary.org/obo/UBERON_0034803","stratum lacunosum-moleculare of caudal CA2")</f>
        <v/>
      </c>
      <c r="B1852" t="inlineStr">
        <is>
          <t>&lt;http://purl.obolibrary.org/obo/UBERON_0034803&gt;</t>
        </is>
      </c>
      <c r="C1852" t="inlineStr">
        <is>
          <t>stratum lacunosum-moleculare of caudal CA2</t>
        </is>
      </c>
      <c r="D1852" t="inlineStr">
        <is>
          <t>&lt;http://purl.obolibrary.org/obo/DHBA_11291&gt;</t>
        </is>
      </c>
    </row>
    <row r="1853">
      <c r="A1853">
        <f>HYPERLINK("https://www.ebi.ac.uk/ols/ontologies/uberon/terms?iri=http://purl.obolibrary.org/obo/UBERON_0034808","stratum lacunosum-moleculare of caudal CA3")</f>
        <v/>
      </c>
      <c r="B1853" t="inlineStr">
        <is>
          <t>&lt;http://purl.obolibrary.org/obo/UBERON_0034808&gt;</t>
        </is>
      </c>
      <c r="C1853" t="inlineStr">
        <is>
          <t>stratum lacunosum-moleculare of caudal CA3</t>
        </is>
      </c>
      <c r="D1853" t="inlineStr">
        <is>
          <t>&lt;http://purl.obolibrary.org/obo/DHBA_11302&gt;</t>
        </is>
      </c>
    </row>
    <row r="1854">
      <c r="A1854">
        <f>HYPERLINK("https://www.ebi.ac.uk/ols/ontologies/uberon/terms?iri=http://purl.obolibrary.org/obo/UBERON_0034828","stratum lacunosum-moleculare of rostral CA1")</f>
        <v/>
      </c>
      <c r="B1854" t="inlineStr">
        <is>
          <t>&lt;http://purl.obolibrary.org/obo/UBERON_0034828&gt;</t>
        </is>
      </c>
      <c r="C1854" t="inlineStr">
        <is>
          <t>stratum lacunosum-moleculare of rostral CA1</t>
        </is>
      </c>
      <c r="D1854" t="inlineStr">
        <is>
          <t>&lt;http://purl.obolibrary.org/obo/DHBA_11276&gt;</t>
        </is>
      </c>
    </row>
    <row r="1855">
      <c r="A1855">
        <f>HYPERLINK("https://www.ebi.ac.uk/ols/ontologies/uberon/terms?iri=http://purl.obolibrary.org/obo/UBERON_0034833","stratum lacunosum-moleculare of rostral CA2")</f>
        <v/>
      </c>
      <c r="B1855" t="inlineStr">
        <is>
          <t>&lt;http://purl.obolibrary.org/obo/UBERON_0034833&gt;</t>
        </is>
      </c>
      <c r="C1855" t="inlineStr">
        <is>
          <t>stratum lacunosum-moleculare of rostral CA2</t>
        </is>
      </c>
      <c r="D1855" t="inlineStr">
        <is>
          <t>&lt;http://purl.obolibrary.org/obo/DHBA_11286&gt;</t>
        </is>
      </c>
    </row>
    <row r="1856">
      <c r="A1856">
        <f>HYPERLINK("https://www.ebi.ac.uk/ols/ontologies/uberon/terms?iri=http://purl.obolibrary.org/obo/UBERON_0034838","stratum lacunosum-moleculare of rostral CA3")</f>
        <v/>
      </c>
      <c r="B1856" t="inlineStr">
        <is>
          <t>&lt;http://purl.obolibrary.org/obo/UBERON_0034838&gt;</t>
        </is>
      </c>
      <c r="C1856" t="inlineStr">
        <is>
          <t>stratum lacunosum-moleculare of rostral CA3</t>
        </is>
      </c>
      <c r="D1856" t="inlineStr">
        <is>
          <t>&lt;http://purl.obolibrary.org/obo/DHBA_11296&gt;</t>
        </is>
      </c>
    </row>
    <row r="1857">
      <c r="A1857">
        <f>HYPERLINK("https://www.ebi.ac.uk/ols/ontologies/uberon/terms?iri=http://purl.obolibrary.org/obo/UBERON_0034858","stratum lacunosum-moleculare of uncal CA1")</f>
        <v/>
      </c>
      <c r="B1857" t="inlineStr">
        <is>
          <t>&lt;http://purl.obolibrary.org/obo/UBERON_0034858&gt;</t>
        </is>
      </c>
      <c r="C1857" t="inlineStr">
        <is>
          <t>stratum lacunosum-moleculare of uncal CA1</t>
        </is>
      </c>
      <c r="D1857" t="inlineStr">
        <is>
          <t>&lt;http://purl.obolibrary.org/obo/DHBA_266441271&gt;</t>
        </is>
      </c>
    </row>
    <row r="1858">
      <c r="A1858">
        <f>HYPERLINK("https://www.ebi.ac.uk/ols/ontologies/uberon/terms?iri=http://purl.obolibrary.org/obo/UBERON_0034863","stratum lacunosum-moleculare of uncal CA2")</f>
        <v/>
      </c>
      <c r="B1858" t="inlineStr">
        <is>
          <t>&lt;http://purl.obolibrary.org/obo/UBERON_0034863&gt;</t>
        </is>
      </c>
      <c r="C1858" t="inlineStr">
        <is>
          <t>stratum lacunosum-moleculare of uncal CA2</t>
        </is>
      </c>
      <c r="D1858" t="inlineStr">
        <is>
          <t>&lt;http://purl.obolibrary.org/obo/DHBA_266441315&gt;</t>
        </is>
      </c>
    </row>
    <row r="1859">
      <c r="A1859">
        <f>HYPERLINK("https://www.ebi.ac.uk/ols/ontologies/uberon/terms?iri=http://purl.obolibrary.org/obo/UBERON_0034868","stratum lacunosum-moleculare of uncal CA3")</f>
        <v/>
      </c>
      <c r="B1859" t="inlineStr">
        <is>
          <t>&lt;http://purl.obolibrary.org/obo/UBERON_0034868&gt;</t>
        </is>
      </c>
      <c r="C1859" t="inlineStr">
        <is>
          <t>stratum lacunosum-moleculare of uncal CA3</t>
        </is>
      </c>
      <c r="D1859" t="inlineStr">
        <is>
          <t>&lt;http://purl.obolibrary.org/obo/DHBA_266441359&gt;</t>
        </is>
      </c>
    </row>
    <row r="1860">
      <c r="A1860">
        <f>HYPERLINK("https://www.ebi.ac.uk/ols/ontologies/uberon/terms?iri=http://purl.obolibrary.org/obo/UBERON_0006782","stratum lemnisci of superior colliculus")</f>
        <v/>
      </c>
      <c r="B1860" t="inlineStr">
        <is>
          <t>&lt;http://purl.obolibrary.org/obo/UBERON_0006782&gt;</t>
        </is>
      </c>
      <c r="C1860" t="inlineStr">
        <is>
          <t>stratum lemnisci of the superior colliculus, left</t>
        </is>
      </c>
      <c r="D1860" t="inlineStr">
        <is>
          <t>&lt;http://purl.obolibrary.org/obo/HBA_9116&gt;</t>
        </is>
      </c>
    </row>
    <row r="1861">
      <c r="A1861">
        <f>HYPERLINK("https://www.ebi.ac.uk/ols/ontologies/uberon/terms?iri=http://purl.obolibrary.org/obo/UBERON_0034810","stratum lucidum of caudal CA3")</f>
        <v/>
      </c>
      <c r="B1861" t="inlineStr">
        <is>
          <t>&lt;http://purl.obolibrary.org/obo/UBERON_0034810&gt;</t>
        </is>
      </c>
      <c r="C1861" t="inlineStr">
        <is>
          <t>stratum lucidum  of caudal CA3</t>
        </is>
      </c>
      <c r="D1861" t="inlineStr">
        <is>
          <t>&lt;http://purl.obolibrary.org/obo/DHBA_11304&gt;</t>
        </is>
      </c>
    </row>
    <row r="1862">
      <c r="A1862">
        <f>HYPERLINK("https://www.ebi.ac.uk/ols/ontologies/uberon/terms?iri=http://purl.obolibrary.org/obo/UBERON_0034840","stratum lucidum of rostral CA3")</f>
        <v/>
      </c>
      <c r="B1862" t="inlineStr">
        <is>
          <t>&lt;http://purl.obolibrary.org/obo/UBERON_0034840&gt;</t>
        </is>
      </c>
      <c r="C1862" t="inlineStr">
        <is>
          <t>stratum lucidum  of rostral CA3</t>
        </is>
      </c>
      <c r="D1862" t="inlineStr">
        <is>
          <t>&lt;http://purl.obolibrary.org/obo/DHBA_11298&gt;</t>
        </is>
      </c>
    </row>
    <row r="1863">
      <c r="A1863">
        <f>HYPERLINK("https://www.ebi.ac.uk/ols/ontologies/uberon/terms?iri=http://purl.obolibrary.org/obo/UBERON_0034870","stratum lucidum of uncal CA3")</f>
        <v/>
      </c>
      <c r="B1863" t="inlineStr">
        <is>
          <t>&lt;http://purl.obolibrary.org/obo/UBERON_0034870&gt;</t>
        </is>
      </c>
      <c r="C1863" t="inlineStr">
        <is>
          <t>stratum lucidum  of uncal CA3</t>
        </is>
      </c>
      <c r="D1863" t="inlineStr">
        <is>
          <t>&lt;http://purl.obolibrary.org/obo/DHBA_266441375&gt;</t>
        </is>
      </c>
    </row>
    <row r="1864">
      <c r="A1864">
        <f>HYPERLINK("https://www.ebi.ac.uk/ols/ontologies/uberon/terms?iri=http://purl.obolibrary.org/obo/UBERON_0034801","stratum oriens of caudal CA1")</f>
        <v/>
      </c>
      <c r="B1864" t="inlineStr">
        <is>
          <t>&lt;http://purl.obolibrary.org/obo/UBERON_0034801&gt;</t>
        </is>
      </c>
      <c r="C1864" t="inlineStr">
        <is>
          <t>stratum oriens of caudal CA1</t>
        </is>
      </c>
      <c r="D1864" t="inlineStr">
        <is>
          <t>&lt;http://purl.obolibrary.org/obo/DHBA_11284&gt;</t>
        </is>
      </c>
    </row>
    <row r="1865">
      <c r="A1865">
        <f>HYPERLINK("https://www.ebi.ac.uk/ols/ontologies/uberon/terms?iri=http://purl.obolibrary.org/obo/UBERON_0034806","stratum oriens of caudal CA2")</f>
        <v/>
      </c>
      <c r="B1865" t="inlineStr">
        <is>
          <t>&lt;http://purl.obolibrary.org/obo/UBERON_0034806&gt;</t>
        </is>
      </c>
      <c r="C1865" t="inlineStr">
        <is>
          <t>stratum oriens of caudal CA2</t>
        </is>
      </c>
      <c r="D1865" t="inlineStr">
        <is>
          <t>&lt;http://purl.obolibrary.org/obo/DHBA_11294&gt;</t>
        </is>
      </c>
    </row>
    <row r="1866">
      <c r="A1866">
        <f>HYPERLINK("https://www.ebi.ac.uk/ols/ontologies/uberon/terms?iri=http://purl.obolibrary.org/obo/UBERON_0034812","stratum oriens of caudal CA3")</f>
        <v/>
      </c>
      <c r="B1866" t="inlineStr">
        <is>
          <t>&lt;http://purl.obolibrary.org/obo/UBERON_0034812&gt;</t>
        </is>
      </c>
      <c r="C1866" t="inlineStr">
        <is>
          <t>stratum oriens of caudal CA3</t>
        </is>
      </c>
      <c r="D1866" t="inlineStr">
        <is>
          <t>&lt;http://purl.obolibrary.org/obo/DHBA_11306&gt;</t>
        </is>
      </c>
    </row>
    <row r="1867">
      <c r="A1867">
        <f>HYPERLINK("https://www.ebi.ac.uk/ols/ontologies/uberon/terms?iri=http://purl.obolibrary.org/obo/UBERON_0034831","stratum oriens of rostral CA1")</f>
        <v/>
      </c>
      <c r="B1867" t="inlineStr">
        <is>
          <t>&lt;http://purl.obolibrary.org/obo/UBERON_0034831&gt;</t>
        </is>
      </c>
      <c r="C1867" t="inlineStr">
        <is>
          <t>stratum oriens of rostral CA1</t>
        </is>
      </c>
      <c r="D1867" t="inlineStr">
        <is>
          <t>&lt;http://purl.obolibrary.org/obo/DHBA_11279&gt;</t>
        </is>
      </c>
    </row>
    <row r="1868">
      <c r="A1868">
        <f>HYPERLINK("https://www.ebi.ac.uk/ols/ontologies/uberon/terms?iri=http://purl.obolibrary.org/obo/UBERON_0034836","stratum oriens of rostral CA2")</f>
        <v/>
      </c>
      <c r="B1868" t="inlineStr">
        <is>
          <t>&lt;http://purl.obolibrary.org/obo/UBERON_0034836&gt;</t>
        </is>
      </c>
      <c r="C1868" t="inlineStr">
        <is>
          <t>stratum oriens of rostral CA2</t>
        </is>
      </c>
      <c r="D1868" t="inlineStr">
        <is>
          <t>&lt;http://purl.obolibrary.org/obo/DHBA_11289&gt;</t>
        </is>
      </c>
    </row>
    <row r="1869">
      <c r="A1869">
        <f>HYPERLINK("https://www.ebi.ac.uk/ols/ontologies/uberon/terms?iri=http://purl.obolibrary.org/obo/UBERON_0034842","stratum oriens of rostral CA3")</f>
        <v/>
      </c>
      <c r="B1869" t="inlineStr">
        <is>
          <t>&lt;http://purl.obolibrary.org/obo/UBERON_0034842&gt;</t>
        </is>
      </c>
      <c r="C1869" t="inlineStr">
        <is>
          <t>stratum oriens of rostral CA3</t>
        </is>
      </c>
      <c r="D1869" t="inlineStr">
        <is>
          <t>&lt;http://purl.obolibrary.org/obo/DHBA_11300&gt;</t>
        </is>
      </c>
    </row>
    <row r="1870">
      <c r="A1870">
        <f>HYPERLINK("https://www.ebi.ac.uk/ols/ontologies/uberon/terms?iri=http://purl.obolibrary.org/obo/UBERON_0034861","stratum oriens of uncal CA1")</f>
        <v/>
      </c>
      <c r="B1870" t="inlineStr">
        <is>
          <t>&lt;http://purl.obolibrary.org/obo/UBERON_0034861&gt;</t>
        </is>
      </c>
      <c r="C1870" t="inlineStr">
        <is>
          <t>stratum oriens of uncal CA1</t>
        </is>
      </c>
      <c r="D1870" t="inlineStr">
        <is>
          <t>&lt;http://purl.obolibrary.org/obo/DHBA_266441291&gt;</t>
        </is>
      </c>
    </row>
    <row r="1871">
      <c r="A1871">
        <f>HYPERLINK("https://www.ebi.ac.uk/ols/ontologies/uberon/terms?iri=http://purl.obolibrary.org/obo/UBERON_0034866","stratum oriens of uncal CA2")</f>
        <v/>
      </c>
      <c r="B1871" t="inlineStr">
        <is>
          <t>&lt;http://purl.obolibrary.org/obo/UBERON_0034866&gt;</t>
        </is>
      </c>
      <c r="C1871" t="inlineStr">
        <is>
          <t>stratum oriens of uncal CA2</t>
        </is>
      </c>
      <c r="D1871" t="inlineStr">
        <is>
          <t>&lt;http://purl.obolibrary.org/obo/DHBA_266441335&gt;</t>
        </is>
      </c>
    </row>
    <row r="1872">
      <c r="A1872">
        <f>HYPERLINK("https://www.ebi.ac.uk/ols/ontologies/uberon/terms?iri=http://purl.obolibrary.org/obo/UBERON_0034872","stratum oriens of uncal CA3")</f>
        <v/>
      </c>
      <c r="B1872" t="inlineStr">
        <is>
          <t>&lt;http://purl.obolibrary.org/obo/UBERON_0034872&gt;</t>
        </is>
      </c>
      <c r="C1872" t="inlineStr">
        <is>
          <t>stratum oriens of uncal CA3</t>
        </is>
      </c>
      <c r="D1872" t="inlineStr">
        <is>
          <t>&lt;http://purl.obolibrary.org/obo/DHBA_266441383&gt;</t>
        </is>
      </c>
    </row>
    <row r="1873">
      <c r="A1873">
        <f>HYPERLINK("https://www.ebi.ac.uk/ols/ontologies/uberon/terms?iri=http://purl.obolibrary.org/obo/UBERON_0034800","stratum pyramidale of caudal CA1")</f>
        <v/>
      </c>
      <c r="B1873" t="inlineStr">
        <is>
          <t>&lt;http://purl.obolibrary.org/obo/UBERON_0034800&gt;</t>
        </is>
      </c>
      <c r="C1873" t="inlineStr">
        <is>
          <t>stratum pyramidale of caudal CA1</t>
        </is>
      </c>
      <c r="D1873" t="inlineStr">
        <is>
          <t>&lt;http://purl.obolibrary.org/obo/DHBA_11283&gt;</t>
        </is>
      </c>
    </row>
    <row r="1874">
      <c r="A1874">
        <f>HYPERLINK("https://www.ebi.ac.uk/ols/ontologies/uberon/terms?iri=http://purl.obolibrary.org/obo/UBERON_0034805","stratum pyramidale of caudal CA2")</f>
        <v/>
      </c>
      <c r="B1874" t="inlineStr">
        <is>
          <t>&lt;http://purl.obolibrary.org/obo/UBERON_0034805&gt;</t>
        </is>
      </c>
      <c r="C1874" t="inlineStr">
        <is>
          <t>stratum pyramidale of caudal CA2</t>
        </is>
      </c>
      <c r="D1874" t="inlineStr">
        <is>
          <t>&lt;http://purl.obolibrary.org/obo/DHBA_11293&gt;</t>
        </is>
      </c>
    </row>
    <row r="1875">
      <c r="A1875">
        <f>HYPERLINK("https://www.ebi.ac.uk/ols/ontologies/uberon/terms?iri=http://purl.obolibrary.org/obo/UBERON_0034811","stratum pyramidale of caudal CA3")</f>
        <v/>
      </c>
      <c r="B1875" t="inlineStr">
        <is>
          <t>&lt;http://purl.obolibrary.org/obo/UBERON_0034811&gt;</t>
        </is>
      </c>
      <c r="C1875" t="inlineStr">
        <is>
          <t>stratum pyramidale of caudal CA3</t>
        </is>
      </c>
      <c r="D1875" t="inlineStr">
        <is>
          <t>&lt;http://purl.obolibrary.org/obo/DHBA_11305&gt;</t>
        </is>
      </c>
    </row>
    <row r="1876">
      <c r="A1876">
        <f>HYPERLINK("https://www.ebi.ac.uk/ols/ontologies/uberon/terms?iri=http://purl.obolibrary.org/obo/UBERON_0034830","stratum pyramidale of rostral CA1")</f>
        <v/>
      </c>
      <c r="B1876" t="inlineStr">
        <is>
          <t>&lt;http://purl.obolibrary.org/obo/UBERON_0034830&gt;</t>
        </is>
      </c>
      <c r="C1876" t="inlineStr">
        <is>
          <t>stratum pyramidale of rostral CA1</t>
        </is>
      </c>
      <c r="D1876" t="inlineStr">
        <is>
          <t>&lt;http://purl.obolibrary.org/obo/DHBA_11278&gt;</t>
        </is>
      </c>
    </row>
    <row r="1877">
      <c r="A1877">
        <f>HYPERLINK("https://www.ebi.ac.uk/ols/ontologies/uberon/terms?iri=http://purl.obolibrary.org/obo/UBERON_0034835","stratum pyramidale of rostral CA2")</f>
        <v/>
      </c>
      <c r="B1877" t="inlineStr">
        <is>
          <t>&lt;http://purl.obolibrary.org/obo/UBERON_0034835&gt;</t>
        </is>
      </c>
      <c r="C1877" t="inlineStr">
        <is>
          <t>stratum pyramidale of rostral CA2</t>
        </is>
      </c>
      <c r="D1877" t="inlineStr">
        <is>
          <t>&lt;http://purl.obolibrary.org/obo/DHBA_11288&gt;</t>
        </is>
      </c>
    </row>
    <row r="1878">
      <c r="A1878">
        <f>HYPERLINK("https://www.ebi.ac.uk/ols/ontologies/uberon/terms?iri=http://purl.obolibrary.org/obo/UBERON_0034841","stratum pyramidale of rostral CA3")</f>
        <v/>
      </c>
      <c r="B1878" t="inlineStr">
        <is>
          <t>&lt;http://purl.obolibrary.org/obo/UBERON_0034841&gt;</t>
        </is>
      </c>
      <c r="C1878" t="inlineStr">
        <is>
          <t>stratum pyramidale of rostral CA3</t>
        </is>
      </c>
      <c r="D1878" t="inlineStr">
        <is>
          <t>&lt;http://purl.obolibrary.org/obo/DHBA_11299&gt;</t>
        </is>
      </c>
    </row>
    <row r="1879">
      <c r="A1879">
        <f>HYPERLINK("https://www.ebi.ac.uk/ols/ontologies/uberon/terms?iri=http://purl.obolibrary.org/obo/UBERON_0034860","stratum pyramidale of uncal CA1")</f>
        <v/>
      </c>
      <c r="B1879" t="inlineStr">
        <is>
          <t>&lt;http://purl.obolibrary.org/obo/UBERON_0034860&gt;</t>
        </is>
      </c>
      <c r="C1879" t="inlineStr">
        <is>
          <t>stratum pyramidale of uncal CA1</t>
        </is>
      </c>
      <c r="D1879" t="inlineStr">
        <is>
          <t>&lt;http://purl.obolibrary.org/obo/DHBA_266441287&gt;</t>
        </is>
      </c>
    </row>
    <row r="1880">
      <c r="A1880">
        <f>HYPERLINK("https://www.ebi.ac.uk/ols/ontologies/uberon/terms?iri=http://purl.obolibrary.org/obo/UBERON_0034865","stratum pyramidale of uncal CA2")</f>
        <v/>
      </c>
      <c r="B1880" t="inlineStr">
        <is>
          <t>&lt;http://purl.obolibrary.org/obo/UBERON_0034865&gt;</t>
        </is>
      </c>
      <c r="C1880" t="inlineStr">
        <is>
          <t>stratum pyramidale of uncal CA2</t>
        </is>
      </c>
      <c r="D1880" t="inlineStr">
        <is>
          <t>&lt;http://purl.obolibrary.org/obo/DHBA_266441331&gt;</t>
        </is>
      </c>
    </row>
    <row r="1881">
      <c r="A1881">
        <f>HYPERLINK("https://www.ebi.ac.uk/ols/ontologies/uberon/terms?iri=http://purl.obolibrary.org/obo/UBERON_0034871","stratum pyramidale of uncal CA3")</f>
        <v/>
      </c>
      <c r="B1881" t="inlineStr">
        <is>
          <t>&lt;http://purl.obolibrary.org/obo/UBERON_0034871&gt;</t>
        </is>
      </c>
      <c r="C1881" t="inlineStr">
        <is>
          <t>stratum pyramidale of uncal CA3</t>
        </is>
      </c>
      <c r="D1881" t="inlineStr">
        <is>
          <t>&lt;http://purl.obolibrary.org/obo/DHBA_266441379&gt;</t>
        </is>
      </c>
    </row>
    <row r="1882">
      <c r="A1882">
        <f>HYPERLINK("https://www.ebi.ac.uk/ols/ontologies/uberon/terms?iri=http://purl.obolibrary.org/obo/UBERON_0034799","stratum radiatum of caudal CA1")</f>
        <v/>
      </c>
      <c r="B1882" t="inlineStr">
        <is>
          <t>&lt;http://purl.obolibrary.org/obo/UBERON_0034799&gt;</t>
        </is>
      </c>
      <c r="C1882" t="inlineStr">
        <is>
          <t>stratum radiatum of caudal CA1</t>
        </is>
      </c>
      <c r="D1882" t="inlineStr">
        <is>
          <t>&lt;http://purl.obolibrary.org/obo/DHBA_11282&gt;</t>
        </is>
      </c>
    </row>
    <row r="1883">
      <c r="A1883">
        <f>HYPERLINK("https://www.ebi.ac.uk/ols/ontologies/uberon/terms?iri=http://purl.obolibrary.org/obo/UBERON_0034804","stratum radiatum of caudal CA2")</f>
        <v/>
      </c>
      <c r="B1883" t="inlineStr">
        <is>
          <t>&lt;http://purl.obolibrary.org/obo/UBERON_0034804&gt;</t>
        </is>
      </c>
      <c r="C1883" t="inlineStr">
        <is>
          <t>stratum radiatum of caudal CA2</t>
        </is>
      </c>
      <c r="D1883" t="inlineStr">
        <is>
          <t>&lt;http://purl.obolibrary.org/obo/DHBA_11292&gt;</t>
        </is>
      </c>
    </row>
    <row r="1884">
      <c r="A1884">
        <f>HYPERLINK("https://www.ebi.ac.uk/ols/ontologies/uberon/terms?iri=http://purl.obolibrary.org/obo/UBERON_0034809","stratum radiatum of caudal CA3")</f>
        <v/>
      </c>
      <c r="B1884" t="inlineStr">
        <is>
          <t>&lt;http://purl.obolibrary.org/obo/UBERON_0034809&gt;</t>
        </is>
      </c>
      <c r="C1884" t="inlineStr">
        <is>
          <t>stratum radiatum of caudal CA3</t>
        </is>
      </c>
      <c r="D1884" t="inlineStr">
        <is>
          <t>&lt;http://purl.obolibrary.org/obo/DHBA_11303&gt;</t>
        </is>
      </c>
    </row>
    <row r="1885">
      <c r="A1885">
        <f>HYPERLINK("https://www.ebi.ac.uk/ols/ontologies/uberon/terms?iri=http://purl.obolibrary.org/obo/UBERON_0034829","stratum radiatum of rostral CA1")</f>
        <v/>
      </c>
      <c r="B1885" t="inlineStr">
        <is>
          <t>&lt;http://purl.obolibrary.org/obo/UBERON_0034829&gt;</t>
        </is>
      </c>
      <c r="C1885" t="inlineStr">
        <is>
          <t>stratum radiatum of rostral CA1</t>
        </is>
      </c>
      <c r="D1885" t="inlineStr">
        <is>
          <t>&lt;http://purl.obolibrary.org/obo/DHBA_11277&gt;</t>
        </is>
      </c>
    </row>
    <row r="1886">
      <c r="A1886">
        <f>HYPERLINK("https://www.ebi.ac.uk/ols/ontologies/uberon/terms?iri=http://purl.obolibrary.org/obo/UBERON_0034834","stratum radiatum of rostral CA2")</f>
        <v/>
      </c>
      <c r="B1886" t="inlineStr">
        <is>
          <t>&lt;http://purl.obolibrary.org/obo/UBERON_0034834&gt;</t>
        </is>
      </c>
      <c r="C1886" t="inlineStr">
        <is>
          <t>stratum radiatum of rostral CA2</t>
        </is>
      </c>
      <c r="D1886" t="inlineStr">
        <is>
          <t>&lt;http://purl.obolibrary.org/obo/DHBA_11287&gt;</t>
        </is>
      </c>
    </row>
    <row r="1887">
      <c r="A1887">
        <f>HYPERLINK("https://www.ebi.ac.uk/ols/ontologies/uberon/terms?iri=http://purl.obolibrary.org/obo/UBERON_0034839","stratum radiatum of rostral CA3")</f>
        <v/>
      </c>
      <c r="B1887" t="inlineStr">
        <is>
          <t>&lt;http://purl.obolibrary.org/obo/UBERON_0034839&gt;</t>
        </is>
      </c>
      <c r="C1887" t="inlineStr">
        <is>
          <t>stratum radiatum of rostral CA3</t>
        </is>
      </c>
      <c r="D1887" t="inlineStr">
        <is>
          <t>&lt;http://purl.obolibrary.org/obo/DHBA_11297&gt;</t>
        </is>
      </c>
    </row>
    <row r="1888">
      <c r="A1888">
        <f>HYPERLINK("https://www.ebi.ac.uk/ols/ontologies/uberon/terms?iri=http://purl.obolibrary.org/obo/UBERON_0034859","stratum radiatum of uncal CA1")</f>
        <v/>
      </c>
      <c r="B1888" t="inlineStr">
        <is>
          <t>&lt;http://purl.obolibrary.org/obo/UBERON_0034859&gt;</t>
        </is>
      </c>
      <c r="C1888" t="inlineStr">
        <is>
          <t>stratum radiatum of uncal CA1</t>
        </is>
      </c>
      <c r="D1888" t="inlineStr">
        <is>
          <t>&lt;http://purl.obolibrary.org/obo/DHBA_266441283&gt;</t>
        </is>
      </c>
    </row>
    <row r="1889">
      <c r="A1889">
        <f>HYPERLINK("https://www.ebi.ac.uk/ols/ontologies/uberon/terms?iri=http://purl.obolibrary.org/obo/UBERON_0034864","stratum radiatum of uncal CA2")</f>
        <v/>
      </c>
      <c r="B1889" t="inlineStr">
        <is>
          <t>&lt;http://purl.obolibrary.org/obo/UBERON_0034864&gt;</t>
        </is>
      </c>
      <c r="C1889" t="inlineStr">
        <is>
          <t>stratum radiatum of uncal CA2</t>
        </is>
      </c>
      <c r="D1889" t="inlineStr">
        <is>
          <t>&lt;http://purl.obolibrary.org/obo/DHBA_266441327&gt;</t>
        </is>
      </c>
    </row>
    <row r="1890">
      <c r="A1890">
        <f>HYPERLINK("https://www.ebi.ac.uk/ols/ontologies/uberon/terms?iri=http://purl.obolibrary.org/obo/UBERON_0034869","stratum radiatum of uncal CA3")</f>
        <v/>
      </c>
      <c r="B1890" t="inlineStr">
        <is>
          <t>&lt;http://purl.obolibrary.org/obo/UBERON_0034869&gt;</t>
        </is>
      </c>
      <c r="C1890" t="inlineStr">
        <is>
          <t>stratum radiatum of uncal CA3</t>
        </is>
      </c>
      <c r="D1890" t="inlineStr">
        <is>
          <t>&lt;http://purl.obolibrary.org/obo/DHBA_266441371&gt;</t>
        </is>
      </c>
    </row>
    <row r="1891">
      <c r="A1891">
        <f>HYPERLINK("https://www.ebi.ac.uk/ols/ontologies/uberon/terms?iri=http://purl.obolibrary.org/obo/UBERON_0002801","stratum zonale of thalamus")</f>
        <v/>
      </c>
      <c r="B1891" t="inlineStr">
        <is>
          <t>&lt;http://purl.obolibrary.org/obo/UBERON_0002801&gt;</t>
        </is>
      </c>
      <c r="C1891" t="inlineStr">
        <is>
          <t>stratum zonale of thalamus</t>
        </is>
      </c>
      <c r="D1891" t="inlineStr">
        <is>
          <t>&lt;http://purl.obolibrary.org/obo/DHBA_12085&gt;</t>
        </is>
      </c>
    </row>
    <row r="1892">
      <c r="A1892">
        <f>HYPERLINK("https://www.ebi.ac.uk/ols/ontologies/uberon/terms?iri=http://purl.obolibrary.org/obo/UBERON_0002801","stratum zonale of thalamus")</f>
        <v/>
      </c>
      <c r="B1892" t="inlineStr">
        <is>
          <t>&lt;http://purl.obolibrary.org/obo/UBERON_0002801&gt;</t>
        </is>
      </c>
      <c r="C1892" t="inlineStr">
        <is>
          <t>stratum zonale of thalamus</t>
        </is>
      </c>
      <c r="D1892" t="inlineStr">
        <is>
          <t>&lt;http://purl.obolibrary.org/obo/HBA_265505326&gt;</t>
        </is>
      </c>
    </row>
    <row r="1893">
      <c r="A1893">
        <f>HYPERLINK("https://www.ebi.ac.uk/ols/ontologies/uberon/terms?iri=http://purl.obolibrary.org/obo/UBERON_0006086","stria medullaris")</f>
        <v/>
      </c>
      <c r="B1893" t="inlineStr">
        <is>
          <t>&lt;http://purl.obolibrary.org/obo/UBERON_0006086&gt;</t>
        </is>
      </c>
      <c r="C1893" t="inlineStr">
        <is>
          <t>stria medullaris of thalamus</t>
        </is>
      </c>
      <c r="D1893" t="inlineStr">
        <is>
          <t>&lt;http://purl.obolibrary.org/obo/DHBA_10590&gt;</t>
        </is>
      </c>
    </row>
    <row r="1894">
      <c r="A1894">
        <f>HYPERLINK("https://www.ebi.ac.uk/ols/ontologies/uberon/terms?iri=http://purl.obolibrary.org/obo/UBERON_0006086","stria medullaris")</f>
        <v/>
      </c>
      <c r="B1894" t="inlineStr">
        <is>
          <t>&lt;http://purl.obolibrary.org/obo/UBERON_0006086&gt;</t>
        </is>
      </c>
      <c r="C1894" t="inlineStr">
        <is>
          <t>stria medullaris</t>
        </is>
      </c>
      <c r="D1894" t="inlineStr">
        <is>
          <t>&lt;http://purl.obolibrary.org/obo/DMBA_17794&gt;</t>
        </is>
      </c>
    </row>
    <row r="1895">
      <c r="A1895">
        <f>HYPERLINK("https://www.ebi.ac.uk/ols/ontologies/uberon/terms?iri=http://purl.obolibrary.org/obo/UBERON_0006086","stria medullaris")</f>
        <v/>
      </c>
      <c r="B1895" t="inlineStr">
        <is>
          <t>&lt;http://purl.obolibrary.org/obo/UBERON_0006086&gt;</t>
        </is>
      </c>
      <c r="C1895" t="inlineStr">
        <is>
          <t>stria medullaris</t>
        </is>
      </c>
      <c r="D1895" t="inlineStr">
        <is>
          <t>&lt;http://purl.obolibrary.org/obo/HBA_9275&gt;</t>
        </is>
      </c>
    </row>
    <row r="1896">
      <c r="A1896">
        <f>HYPERLINK("https://www.ebi.ac.uk/ols/ontologies/uberon/terms?iri=http://purl.obolibrary.org/obo/UBERON_0006086","stria medullaris")</f>
        <v/>
      </c>
      <c r="B1896" t="inlineStr">
        <is>
          <t>&lt;http://purl.obolibrary.org/obo/UBERON_0006086&gt;</t>
        </is>
      </c>
      <c r="C1896" t="inlineStr">
        <is>
          <t>stria medullaris</t>
        </is>
      </c>
      <c r="D1896" t="inlineStr">
        <is>
          <t>&lt;http://purl.obolibrary.org/obo/MBA_802&gt;</t>
        </is>
      </c>
    </row>
    <row r="1897">
      <c r="A1897">
        <f>HYPERLINK("https://www.ebi.ac.uk/ols/ontologies/uberon/terms?iri=http://purl.obolibrary.org/obo/UBERON_0003029","stria terminalis")</f>
        <v/>
      </c>
      <c r="B1897" t="inlineStr">
        <is>
          <t>&lt;http://purl.obolibrary.org/obo/UBERON_0003029&gt;</t>
        </is>
      </c>
      <c r="C1897" t="inlineStr">
        <is>
          <t>stria terminalis</t>
        </is>
      </c>
      <c r="D1897" t="inlineStr">
        <is>
          <t>&lt;http://purl.obolibrary.org/obo/DHBA_10591&gt;</t>
        </is>
      </c>
    </row>
    <row r="1898">
      <c r="A1898">
        <f>HYPERLINK("https://www.ebi.ac.uk/ols/ontologies/uberon/terms?iri=http://purl.obolibrary.org/obo/UBERON_0003029","stria terminalis")</f>
        <v/>
      </c>
      <c r="B1898" t="inlineStr">
        <is>
          <t>&lt;http://purl.obolibrary.org/obo/UBERON_0003029&gt;</t>
        </is>
      </c>
      <c r="C1898" t="inlineStr">
        <is>
          <t>stria terminalis</t>
        </is>
      </c>
      <c r="D1898" t="inlineStr">
        <is>
          <t>&lt;http://purl.obolibrary.org/obo/HBA_9278&gt;</t>
        </is>
      </c>
    </row>
    <row r="1899">
      <c r="A1899">
        <f>HYPERLINK("https://www.ebi.ac.uk/ols/ontologies/uberon/terms?iri=http://purl.obolibrary.org/obo/UBERON_0003029","stria terminalis")</f>
        <v/>
      </c>
      <c r="B1899" t="inlineStr">
        <is>
          <t>&lt;http://purl.obolibrary.org/obo/UBERON_0003029&gt;</t>
        </is>
      </c>
      <c r="C1899" t="inlineStr">
        <is>
          <t>stria terminalis</t>
        </is>
      </c>
      <c r="D1899" t="inlineStr">
        <is>
          <t>&lt;http://purl.obolibrary.org/obo/MBA_301&gt;</t>
        </is>
      </c>
    </row>
    <row r="1900">
      <c r="A1900">
        <f>HYPERLINK("https://www.ebi.ac.uk/ols/ontologies/uberon/terms?iri=http://purl.obolibrary.org/obo/UBERON_0002435","striatum")</f>
        <v/>
      </c>
      <c r="B1900" t="inlineStr">
        <is>
          <t>&lt;http://purl.obolibrary.org/obo/UBERON_0002435&gt;</t>
        </is>
      </c>
      <c r="C1900" t="inlineStr">
        <is>
          <t>striatum</t>
        </is>
      </c>
      <c r="D1900" t="inlineStr">
        <is>
          <t>&lt;http://purl.obolibrary.org/obo/DHBA_10333&gt;</t>
        </is>
      </c>
    </row>
    <row r="1901">
      <c r="A1901">
        <f>HYPERLINK("https://www.ebi.ac.uk/ols/ontologies/uberon/terms?iri=http://purl.obolibrary.org/obo/UBERON_0002435","striatum")</f>
        <v/>
      </c>
      <c r="B1901" t="inlineStr">
        <is>
          <t>&lt;http://purl.obolibrary.org/obo/UBERON_0002435&gt;</t>
        </is>
      </c>
      <c r="C1901" t="inlineStr">
        <is>
          <t>striatum (corpus striatum)</t>
        </is>
      </c>
      <c r="D1901" t="inlineStr">
        <is>
          <t>&lt;http://purl.obolibrary.org/obo/DMBA_15851&gt;</t>
        </is>
      </c>
    </row>
    <row r="1902">
      <c r="A1902">
        <f>HYPERLINK("https://www.ebi.ac.uk/ols/ontologies/uberon/terms?iri=http://purl.obolibrary.org/obo/UBERON_0002435","striatum")</f>
        <v/>
      </c>
      <c r="B1902" t="inlineStr">
        <is>
          <t>&lt;http://purl.obolibrary.org/obo/UBERON_0002435&gt;</t>
        </is>
      </c>
      <c r="C1902" t="inlineStr">
        <is>
          <t>striatum</t>
        </is>
      </c>
      <c r="D1902" t="inlineStr">
        <is>
          <t>&lt;http://purl.obolibrary.org/obo/HBA_4277&gt;</t>
        </is>
      </c>
    </row>
    <row r="1903">
      <c r="A1903">
        <f>HYPERLINK("https://www.ebi.ac.uk/ols/ontologies/uberon/terms?iri=http://purl.obolibrary.org/obo/UBERON_0002435","striatum")</f>
        <v/>
      </c>
      <c r="B1903" t="inlineStr">
        <is>
          <t>&lt;http://purl.obolibrary.org/obo/UBERON_0002435&gt;</t>
        </is>
      </c>
      <c r="C1903" t="inlineStr">
        <is>
          <t>Striatum</t>
        </is>
      </c>
      <c r="D1903" t="inlineStr">
        <is>
          <t>&lt;http://purl.obolibrary.org/obo/MBA_477&gt;</t>
        </is>
      </c>
    </row>
    <row r="1904">
      <c r="A1904">
        <f>HYPERLINK("https://www.ebi.ac.uk/ols/ontologies/uberon/terms?iri=http://purl.obolibrary.org/obo/UBERON_0002435","striatum")</f>
        <v/>
      </c>
      <c r="B1904" t="inlineStr">
        <is>
          <t>&lt;http://purl.obolibrary.org/obo/UBERON_0002435&gt;</t>
        </is>
      </c>
      <c r="C1904" t="inlineStr">
        <is>
          <t>striatum</t>
        </is>
      </c>
      <c r="D1904" t="inlineStr">
        <is>
          <t>&lt;http://purl.obolibrary.org/obo/PBA_10080&gt;</t>
        </is>
      </c>
    </row>
    <row r="1905">
      <c r="A1905">
        <f>HYPERLINK("https://www.ebi.ac.uk/ols/ontologies/uberon/terms?iri=http://purl.obolibrary.org/obo/UBERON_0006119","subbrachial nucleus")</f>
        <v/>
      </c>
      <c r="B1905" t="inlineStr">
        <is>
          <t>&lt;http://purl.obolibrary.org/obo/UBERON_0006119&gt;</t>
        </is>
      </c>
      <c r="C1905" t="inlineStr">
        <is>
          <t>subbrachial nucleus</t>
        </is>
      </c>
      <c r="D1905" t="inlineStr">
        <is>
          <t>&lt;http://purl.obolibrary.org/obo/DHBA_12290&gt;</t>
        </is>
      </c>
    </row>
    <row r="1906">
      <c r="A1906">
        <f>HYPERLINK("https://www.ebi.ac.uk/ols/ontologies/uberon/terms?iri=http://purl.obolibrary.org/obo/UBERON_0022250","subcallosal fasciculus")</f>
        <v/>
      </c>
      <c r="B1906" t="inlineStr">
        <is>
          <t>&lt;http://purl.obolibrary.org/obo/UBERON_0022250&gt;</t>
        </is>
      </c>
      <c r="C1906" t="inlineStr">
        <is>
          <t>superior occipitofrontal fasciculus</t>
        </is>
      </c>
      <c r="D1906" t="inlineStr">
        <is>
          <t>&lt;http://purl.obolibrary.org/obo/DHBA_12071&gt;</t>
        </is>
      </c>
    </row>
    <row r="1907">
      <c r="A1907">
        <f>HYPERLINK("https://www.ebi.ac.uk/ols/ontologies/uberon/terms?iri=http://purl.obolibrary.org/obo/UBERON_0022250","subcallosal fasciculus")</f>
        <v/>
      </c>
      <c r="B1907" t="inlineStr">
        <is>
          <t>&lt;http://purl.obolibrary.org/obo/UBERON_0022250&gt;</t>
        </is>
      </c>
      <c r="C1907" t="inlineStr">
        <is>
          <t>subcallosal fasciculus</t>
        </is>
      </c>
      <c r="D1907" t="inlineStr">
        <is>
          <t>&lt;http://purl.obolibrary.org/obo/HBA_265505338&gt;</t>
        </is>
      </c>
    </row>
    <row r="1908">
      <c r="A1908">
        <f>HYPERLINK("https://www.ebi.ac.uk/ols/ontologies/uberon/terms?iri=http://purl.obolibrary.org/obo/UBERON_0002139","subcommissural organ")</f>
        <v/>
      </c>
      <c r="B1908" t="inlineStr">
        <is>
          <t>&lt;http://purl.obolibrary.org/obo/UBERON_0002139&gt;</t>
        </is>
      </c>
      <c r="C1908" t="inlineStr">
        <is>
          <t>subcommissural organ</t>
        </is>
      </c>
      <c r="D1908" t="inlineStr">
        <is>
          <t>&lt;http://purl.obolibrary.org/obo/DHBA_12101&gt;</t>
        </is>
      </c>
    </row>
    <row r="1909">
      <c r="A1909">
        <f>HYPERLINK("https://www.ebi.ac.uk/ols/ontologies/uberon/terms?iri=http://purl.obolibrary.org/obo/UBERON_0002139","subcommissural organ")</f>
        <v/>
      </c>
      <c r="B1909" t="inlineStr">
        <is>
          <t>&lt;http://purl.obolibrary.org/obo/UBERON_0002139&gt;</t>
        </is>
      </c>
      <c r="C1909" t="inlineStr">
        <is>
          <t>subcommissural organ</t>
        </is>
      </c>
      <c r="D1909" t="inlineStr">
        <is>
          <t>&lt;http://purl.obolibrary.org/obo/DMBA_16514&gt;</t>
        </is>
      </c>
    </row>
    <row r="1910">
      <c r="A1910">
        <f>HYPERLINK("https://www.ebi.ac.uk/ols/ontologies/uberon/terms?iri=http://purl.obolibrary.org/obo/UBERON_0002139","subcommissural organ")</f>
        <v/>
      </c>
      <c r="B1910" t="inlineStr">
        <is>
          <t>&lt;http://purl.obolibrary.org/obo/UBERON_0002139&gt;</t>
        </is>
      </c>
      <c r="C1910" t="inlineStr">
        <is>
          <t>subcommissural organ</t>
        </is>
      </c>
      <c r="D1910" t="inlineStr">
        <is>
          <t>&lt;http://purl.obolibrary.org/obo/HBA_9489&gt;</t>
        </is>
      </c>
    </row>
    <row r="1911">
      <c r="A1911">
        <f>HYPERLINK("https://www.ebi.ac.uk/ols/ontologies/uberon/terms?iri=http://purl.obolibrary.org/obo/UBERON_0002700","subcuneiform nucleus")</f>
        <v/>
      </c>
      <c r="B1911" t="inlineStr">
        <is>
          <t>&lt;http://purl.obolibrary.org/obo/UBERON_0002700&gt;</t>
        </is>
      </c>
      <c r="C1911" t="inlineStr">
        <is>
          <t>subcuneiform nucleus</t>
        </is>
      </c>
      <c r="D1911" t="inlineStr">
        <is>
          <t>&lt;http://purl.obolibrary.org/obo/DHBA_12246&gt;</t>
        </is>
      </c>
    </row>
    <row r="1912">
      <c r="A1912">
        <f>HYPERLINK("https://www.ebi.ac.uk/ols/ontologies/uberon/terms?iri=http://purl.obolibrary.org/obo/UBERON_0002700","subcuneiform nucleus")</f>
        <v/>
      </c>
      <c r="B1912" t="inlineStr">
        <is>
          <t>&lt;http://purl.obolibrary.org/obo/UBERON_0002700&gt;</t>
        </is>
      </c>
      <c r="C1912" t="inlineStr">
        <is>
          <t>subcuneiform nucleus</t>
        </is>
      </c>
      <c r="D1912" t="inlineStr">
        <is>
          <t>&lt;http://purl.obolibrary.org/obo/DMBA_16787&gt;</t>
        </is>
      </c>
    </row>
    <row r="1913">
      <c r="A1913">
        <f>HYPERLINK("https://www.ebi.ac.uk/ols/ontologies/uberon/terms?iri=http://purl.obolibrary.org/obo/UBERON_0002700","subcuneiform nucleus")</f>
        <v/>
      </c>
      <c r="B1913" t="inlineStr">
        <is>
          <t>&lt;http://purl.obolibrary.org/obo/UBERON_0002700&gt;</t>
        </is>
      </c>
      <c r="C1913" t="inlineStr">
        <is>
          <t>subcuneiform nucleus, left</t>
        </is>
      </c>
      <c r="D1913" t="inlineStr">
        <is>
          <t>&lt;http://purl.obolibrary.org/obo/HBA_9022&gt;</t>
        </is>
      </c>
    </row>
    <row r="1914">
      <c r="A1914">
        <f>HYPERLINK("https://www.ebi.ac.uk/ols/ontologies/uberon/terms?iri=http://purl.obolibrary.org/obo/UBERON_0002219","subfornical organ")</f>
        <v/>
      </c>
      <c r="B1914" t="inlineStr">
        <is>
          <t>&lt;http://purl.obolibrary.org/obo/UBERON_0002219&gt;</t>
        </is>
      </c>
      <c r="C1914" t="inlineStr">
        <is>
          <t>subfornical organ</t>
        </is>
      </c>
      <c r="D1914" t="inlineStr">
        <is>
          <t>&lt;http://purl.obolibrary.org/obo/DHBA_12104&gt;</t>
        </is>
      </c>
    </row>
    <row r="1915">
      <c r="A1915">
        <f>HYPERLINK("https://www.ebi.ac.uk/ols/ontologies/uberon/terms?iri=http://purl.obolibrary.org/obo/UBERON_0002219","subfornical organ")</f>
        <v/>
      </c>
      <c r="B1915" t="inlineStr">
        <is>
          <t>&lt;http://purl.obolibrary.org/obo/UBERON_0002219&gt;</t>
        </is>
      </c>
      <c r="C1915" t="inlineStr">
        <is>
          <t>Subfornical organ</t>
        </is>
      </c>
      <c r="D1915" t="inlineStr">
        <is>
          <t>&lt;http://purl.obolibrary.org/obo/MBA_338&gt;</t>
        </is>
      </c>
    </row>
    <row r="1916">
      <c r="A1916">
        <f>HYPERLINK("https://www.ebi.ac.uk/ols/ontologies/uberon/terms?iri=http://purl.obolibrary.org/obo/UBERON_0002191","subiculum")</f>
        <v/>
      </c>
      <c r="B1916" t="inlineStr">
        <is>
          <t>&lt;http://purl.obolibrary.org/obo/UBERON_0002191&gt;</t>
        </is>
      </c>
      <c r="C1916" t="inlineStr">
        <is>
          <t>subicular cortex</t>
        </is>
      </c>
      <c r="D1916" t="inlineStr">
        <is>
          <t>&lt;http://purl.obolibrary.org/obo/DHBA_10301&gt;</t>
        </is>
      </c>
    </row>
    <row r="1917">
      <c r="A1917">
        <f>HYPERLINK("https://www.ebi.ac.uk/ols/ontologies/uberon/terms?iri=http://purl.obolibrary.org/obo/UBERON_0002191","subiculum")</f>
        <v/>
      </c>
      <c r="B1917" t="inlineStr">
        <is>
          <t>&lt;http://purl.obolibrary.org/obo/UBERON_0002191&gt;</t>
        </is>
      </c>
      <c r="C1917" t="inlineStr">
        <is>
          <t>subiculum</t>
        </is>
      </c>
      <c r="D1917" t="inlineStr">
        <is>
          <t>&lt;http://purl.obolibrary.org/obo/DHBA_10302&gt;</t>
        </is>
      </c>
    </row>
    <row r="1918">
      <c r="A1918">
        <f>HYPERLINK("https://www.ebi.ac.uk/ols/ontologies/uberon/terms?iri=http://purl.obolibrary.org/obo/UBERON_0002191","subiculum")</f>
        <v/>
      </c>
      <c r="B1918" t="inlineStr">
        <is>
          <t>&lt;http://purl.obolibrary.org/obo/UBERON_0002191&gt;</t>
        </is>
      </c>
      <c r="C1918" t="inlineStr">
        <is>
          <t>subiculum</t>
        </is>
      </c>
      <c r="D1918" t="inlineStr">
        <is>
          <t>&lt;http://purl.obolibrary.org/obo/DMBA_16163&gt;</t>
        </is>
      </c>
    </row>
    <row r="1919">
      <c r="A1919">
        <f>HYPERLINK("https://www.ebi.ac.uk/ols/ontologies/uberon/terms?iri=http://purl.obolibrary.org/obo/UBERON_0002191","subiculum")</f>
        <v/>
      </c>
      <c r="B1919" t="inlineStr">
        <is>
          <t>&lt;http://purl.obolibrary.org/obo/UBERON_0002191&gt;</t>
        </is>
      </c>
      <c r="C1919" t="inlineStr">
        <is>
          <t>subiculum</t>
        </is>
      </c>
      <c r="D1919" t="inlineStr">
        <is>
          <t>&lt;http://purl.obolibrary.org/obo/HBA_12896&gt;</t>
        </is>
      </c>
    </row>
    <row r="1920">
      <c r="A1920">
        <f>HYPERLINK("https://www.ebi.ac.uk/ols/ontologies/uberon/terms?iri=http://purl.obolibrary.org/obo/UBERON_0002191","subiculum")</f>
        <v/>
      </c>
      <c r="B1920" t="inlineStr">
        <is>
          <t>&lt;http://purl.obolibrary.org/obo/UBERON_0002191&gt;</t>
        </is>
      </c>
      <c r="C1920" t="inlineStr">
        <is>
          <t>Subiculum</t>
        </is>
      </c>
      <c r="D1920" t="inlineStr">
        <is>
          <t>&lt;http://purl.obolibrary.org/obo/MBA_502&gt;</t>
        </is>
      </c>
    </row>
    <row r="1921">
      <c r="A1921">
        <f>HYPERLINK("https://www.ebi.ac.uk/ols/ontologies/uberon/terms?iri=http://purl.obolibrary.org/obo/UBERON_0002191","subiculum")</f>
        <v/>
      </c>
      <c r="B1921" t="inlineStr">
        <is>
          <t>&lt;http://purl.obolibrary.org/obo/UBERON_0002191&gt;</t>
        </is>
      </c>
      <c r="C1921" t="inlineStr">
        <is>
          <t>subiculum</t>
        </is>
      </c>
      <c r="D1921" t="inlineStr">
        <is>
          <t>&lt;http://purl.obolibrary.org/obo/PBA_10054&gt;</t>
        </is>
      </c>
    </row>
    <row r="1922">
      <c r="A1922">
        <f>HYPERLINK("https://www.ebi.ac.uk/ols/ontologies/uberon/terms?iri=http://purl.obolibrary.org/obo/UBERON_0002191","subiculum")</f>
        <v/>
      </c>
      <c r="B1922" t="inlineStr">
        <is>
          <t>&lt;http://purl.obolibrary.org/obo/UBERON_0002191&gt;</t>
        </is>
      </c>
      <c r="C1922" t="inlineStr">
        <is>
          <t>subicular cortex</t>
        </is>
      </c>
      <c r="D1922" t="inlineStr">
        <is>
          <t>&lt;http://purl.obolibrary.org/obo/PBA_128012354&gt;</t>
        </is>
      </c>
    </row>
    <row r="1923">
      <c r="A1923">
        <f>HYPERLINK("https://www.ebi.ac.uk/ols/ontologies/uberon/terms?iri=http://purl.obolibrary.org/obo/UBERON_0002578","sublentiform nucleus")</f>
        <v/>
      </c>
      <c r="B1923" t="inlineStr">
        <is>
          <t>&lt;http://purl.obolibrary.org/obo/UBERON_0002578&gt;</t>
        </is>
      </c>
      <c r="C1923" t="inlineStr">
        <is>
          <t>sublentiform nucleus</t>
        </is>
      </c>
      <c r="D1923" t="inlineStr">
        <is>
          <t>&lt;http://purl.obolibrary.org/obo/HBA_9092&gt;</t>
        </is>
      </c>
    </row>
    <row r="1924">
      <c r="A1924">
        <f>HYPERLINK("https://www.ebi.ac.uk/ols/ontologies/uberon/terms?iri=http://purl.obolibrary.org/obo/UBERON_0002881","sublingual nucleus")</f>
        <v/>
      </c>
      <c r="B1924" t="inlineStr">
        <is>
          <t>&lt;http://purl.obolibrary.org/obo/UBERON_0002881&gt;</t>
        </is>
      </c>
      <c r="C1924" t="inlineStr">
        <is>
          <t>nucleus of Roller</t>
        </is>
      </c>
      <c r="D1924" t="inlineStr">
        <is>
          <t>&lt;http://purl.obolibrary.org/obo/DHBA_12654&gt;</t>
        </is>
      </c>
    </row>
    <row r="1925">
      <c r="A1925">
        <f>HYPERLINK("https://www.ebi.ac.uk/ols/ontologies/uberon/terms?iri=http://purl.obolibrary.org/obo/UBERON_0002881","sublingual nucleus")</f>
        <v/>
      </c>
      <c r="B1925" t="inlineStr">
        <is>
          <t>&lt;http://purl.obolibrary.org/obo/UBERON_0002881&gt;</t>
        </is>
      </c>
      <c r="C1925" t="inlineStr">
        <is>
          <t>nucleus of Roller</t>
        </is>
      </c>
      <c r="D1925" t="inlineStr">
        <is>
          <t>&lt;http://purl.obolibrary.org/obo/HBA_9627&gt;</t>
        </is>
      </c>
    </row>
    <row r="1926">
      <c r="A1926">
        <f>HYPERLINK("https://www.ebi.ac.uk/ols/ontologies/uberon/terms?iri=http://purl.obolibrary.org/obo/UBERON_0002881","sublingual nucleus")</f>
        <v/>
      </c>
      <c r="B1926" t="inlineStr">
        <is>
          <t>&lt;http://purl.obolibrary.org/obo/UBERON_0002881&gt;</t>
        </is>
      </c>
      <c r="C1926" t="inlineStr">
        <is>
          <t>Nucleus of Roller</t>
        </is>
      </c>
      <c r="D1926" t="inlineStr">
        <is>
          <t>&lt;http://purl.obolibrary.org/obo/MBA_177&gt;</t>
        </is>
      </c>
    </row>
    <row r="1927">
      <c r="A1927">
        <f>HYPERLINK("https://www.ebi.ac.uk/ols/ontologies/uberon/terms?iri=http://purl.obolibrary.org/obo/UBERON_0003031","submedial nucleus of thalamus")</f>
        <v/>
      </c>
      <c r="B1927" t="inlineStr">
        <is>
          <t>&lt;http://purl.obolibrary.org/obo/UBERON_0003031&gt;</t>
        </is>
      </c>
      <c r="C1927" t="inlineStr">
        <is>
          <t>submedius thalamic nucleus</t>
        </is>
      </c>
      <c r="D1927" t="inlineStr">
        <is>
          <t>&lt;http://purl.obolibrary.org/obo/DMBA_16426&gt;</t>
        </is>
      </c>
    </row>
    <row r="1928">
      <c r="A1928">
        <f>HYPERLINK("https://www.ebi.ac.uk/ols/ontologies/uberon/terms?iri=http://purl.obolibrary.org/obo/UBERON_0003031","submedial nucleus of thalamus")</f>
        <v/>
      </c>
      <c r="B1928" t="inlineStr">
        <is>
          <t>&lt;http://purl.obolibrary.org/obo/UBERON_0003031&gt;</t>
        </is>
      </c>
      <c r="C1928" t="inlineStr">
        <is>
          <t>submedial nucleus of the thalamus, left</t>
        </is>
      </c>
      <c r="D1928" t="inlineStr">
        <is>
          <t>&lt;http://purl.obolibrary.org/obo/HBA_4406&gt;</t>
        </is>
      </c>
    </row>
    <row r="1929">
      <c r="A1929">
        <f>HYPERLINK("https://www.ebi.ac.uk/ols/ontologies/uberon/terms?iri=http://purl.obolibrary.org/obo/UBERON_0003031","submedial nucleus of thalamus")</f>
        <v/>
      </c>
      <c r="B1929" t="inlineStr">
        <is>
          <t>&lt;http://purl.obolibrary.org/obo/UBERON_0003031&gt;</t>
        </is>
      </c>
      <c r="C1929" t="inlineStr">
        <is>
          <t>Submedial nucleus of the thalamus</t>
        </is>
      </c>
      <c r="D1929" t="inlineStr">
        <is>
          <t>&lt;http://purl.obolibrary.org/obo/MBA_366&gt;</t>
        </is>
      </c>
    </row>
    <row r="1930">
      <c r="A1930">
        <f>HYPERLINK("https://www.ebi.ac.uk/ols/ontologies/uberon/terms?iri=http://purl.obolibrary.org/obo/UBERON_0016641","subparafascicular nucleus")</f>
        <v/>
      </c>
      <c r="B1930" t="inlineStr">
        <is>
          <t>&lt;http://purl.obolibrary.org/obo/UBERON_0016641&gt;</t>
        </is>
      </c>
      <c r="C1930" t="inlineStr">
        <is>
          <t>subparafascicular nucleus of thalamus</t>
        </is>
      </c>
      <c r="D1930" t="inlineStr">
        <is>
          <t>&lt;http://purl.obolibrary.org/obo/DHBA_13054&gt;</t>
        </is>
      </c>
    </row>
    <row r="1931">
      <c r="A1931">
        <f>HYPERLINK("https://www.ebi.ac.uk/ols/ontologies/uberon/terms?iri=http://purl.obolibrary.org/obo/UBERON_0016641","subparafascicular nucleus")</f>
        <v/>
      </c>
      <c r="B1931" t="inlineStr">
        <is>
          <t>&lt;http://purl.obolibrary.org/obo/UBERON_0016641&gt;</t>
        </is>
      </c>
      <c r="C1931" t="inlineStr">
        <is>
          <t>Subparafascicular nucleus</t>
        </is>
      </c>
      <c r="D1931" t="inlineStr">
        <is>
          <t>&lt;http://purl.obolibrary.org/obo/MBA_406&gt;</t>
        </is>
      </c>
    </row>
    <row r="1932">
      <c r="A1932">
        <f>HYPERLINK("https://www.ebi.ac.uk/ols/ontologies/uberon/terms?iri=http://purl.obolibrary.org/obo/UBERON_0007626","subparaventricular zone")</f>
        <v/>
      </c>
      <c r="B1932" t="inlineStr">
        <is>
          <t>&lt;http://purl.obolibrary.org/obo/UBERON_0007626&gt;</t>
        </is>
      </c>
      <c r="C1932" t="inlineStr">
        <is>
          <t>subparaventricular zone</t>
        </is>
      </c>
      <c r="D1932" t="inlineStr">
        <is>
          <t>&lt;http://purl.obolibrary.org/obo/DHBA_266441555&gt;</t>
        </is>
      </c>
    </row>
    <row r="1933">
      <c r="A1933">
        <f>HYPERLINK("https://www.ebi.ac.uk/ols/ontologies/uberon/terms?iri=http://purl.obolibrary.org/obo/UBERON_0007626","subparaventricular zone")</f>
        <v/>
      </c>
      <c r="B1933" t="inlineStr">
        <is>
          <t>&lt;http://purl.obolibrary.org/obo/UBERON_0007626&gt;</t>
        </is>
      </c>
      <c r="C1933" t="inlineStr">
        <is>
          <t>subparaventricular zone, left</t>
        </is>
      </c>
      <c r="D1933" t="inlineStr">
        <is>
          <t>&lt;http://purl.obolibrary.org/obo/HBA_4574&gt;</t>
        </is>
      </c>
    </row>
    <row r="1934">
      <c r="A1934">
        <f>HYPERLINK("https://www.ebi.ac.uk/ols/ontologies/uberon/terms?iri=http://purl.obolibrary.org/obo/UBERON_0007626","subparaventricular zone")</f>
        <v/>
      </c>
      <c r="B1934" t="inlineStr">
        <is>
          <t>&lt;http://purl.obolibrary.org/obo/UBERON_0007626&gt;</t>
        </is>
      </c>
      <c r="C1934" t="inlineStr">
        <is>
          <t>Subparaventricular zone</t>
        </is>
      </c>
      <c r="D1934" t="inlineStr">
        <is>
          <t>&lt;http://purl.obolibrary.org/obo/MBA_347&gt;</t>
        </is>
      </c>
    </row>
    <row r="1935">
      <c r="A1935">
        <f>HYPERLINK("https://www.ebi.ac.uk/ols/ontologies/uberon/terms?iri=http://purl.obolibrary.org/obo/UBERON_0002908","subparietal sulcus")</f>
        <v/>
      </c>
      <c r="B1935" t="inlineStr">
        <is>
          <t>&lt;http://purl.obolibrary.org/obo/UBERON_0002908&gt;</t>
        </is>
      </c>
      <c r="C1935" t="inlineStr">
        <is>
          <t>subparietal sulcus</t>
        </is>
      </c>
      <c r="D1935" t="inlineStr">
        <is>
          <t>&lt;http://purl.obolibrary.org/obo/HBA_9376&gt;</t>
        </is>
      </c>
    </row>
    <row r="1936">
      <c r="A1936">
        <f>HYPERLINK("https://www.ebi.ac.uk/ols/ontologies/uberon/terms?iri=http://purl.obolibrary.org/obo/UBERON_0003017","substantia innominata")</f>
        <v/>
      </c>
      <c r="B1936" t="inlineStr">
        <is>
          <t>&lt;http://purl.obolibrary.org/obo/UBERON_0003017&gt;</t>
        </is>
      </c>
      <c r="C1936" t="inlineStr">
        <is>
          <t>substantia innominata</t>
        </is>
      </c>
      <c r="D1936" t="inlineStr">
        <is>
          <t>&lt;http://purl.obolibrary.org/obo/DHBA_13034&gt;</t>
        </is>
      </c>
    </row>
    <row r="1937">
      <c r="A1937">
        <f>HYPERLINK("https://www.ebi.ac.uk/ols/ontologies/uberon/terms?iri=http://purl.obolibrary.org/obo/UBERON_0003017","substantia innominata")</f>
        <v/>
      </c>
      <c r="B1937" t="inlineStr">
        <is>
          <t>&lt;http://purl.obolibrary.org/obo/UBERON_0003017&gt;</t>
        </is>
      </c>
      <c r="C1937" t="inlineStr">
        <is>
          <t>substantia innominata</t>
        </is>
      </c>
      <c r="D1937" t="inlineStr">
        <is>
          <t>&lt;http://purl.obolibrary.org/obo/HBA_13003&gt;</t>
        </is>
      </c>
    </row>
    <row r="1938">
      <c r="A1938">
        <f>HYPERLINK("https://www.ebi.ac.uk/ols/ontologies/uberon/terms?iri=http://purl.obolibrary.org/obo/UBERON_0003017","substantia innominata")</f>
        <v/>
      </c>
      <c r="B1938" t="inlineStr">
        <is>
          <t>&lt;http://purl.obolibrary.org/obo/UBERON_0003017&gt;</t>
        </is>
      </c>
      <c r="C1938" t="inlineStr">
        <is>
          <t>Substantia innominata</t>
        </is>
      </c>
      <c r="D1938" t="inlineStr">
        <is>
          <t>&lt;http://purl.obolibrary.org/obo/MBA_342&gt;</t>
        </is>
      </c>
    </row>
    <row r="1939">
      <c r="A1939">
        <f>HYPERLINK("https://www.ebi.ac.uk/ols/ontologies/uberon/terms?iri=http://purl.obolibrary.org/obo/UBERON_0002038","substantia nigra")</f>
        <v/>
      </c>
      <c r="B1939" t="inlineStr">
        <is>
          <t>&lt;http://purl.obolibrary.org/obo/UBERON_0002038&gt;</t>
        </is>
      </c>
      <c r="C1939" t="inlineStr">
        <is>
          <t>substantia nigra</t>
        </is>
      </c>
      <c r="D1939" t="inlineStr">
        <is>
          <t>&lt;http://purl.obolibrary.org/obo/DHBA_12251&gt;</t>
        </is>
      </c>
    </row>
    <row r="1940">
      <c r="A1940">
        <f>HYPERLINK("https://www.ebi.ac.uk/ols/ontologies/uberon/terms?iri=http://purl.obolibrary.org/obo/UBERON_0002038","substantia nigra")</f>
        <v/>
      </c>
      <c r="B1940" t="inlineStr">
        <is>
          <t>&lt;http://purl.obolibrary.org/obo/UBERON_0002038&gt;</t>
        </is>
      </c>
      <c r="C1940" t="inlineStr">
        <is>
          <t>substantia nigra</t>
        </is>
      </c>
      <c r="D1940" t="inlineStr">
        <is>
          <t>&lt;http://purl.obolibrary.org/obo/HBA_9072&gt;</t>
        </is>
      </c>
    </row>
    <row r="1941">
      <c r="A1941">
        <f>HYPERLINK("https://www.ebi.ac.uk/ols/ontologies/uberon/terms?iri=http://purl.obolibrary.org/obo/UBERON_0001965","substantia nigra pars compacta")</f>
        <v/>
      </c>
      <c r="B1941" t="inlineStr">
        <is>
          <t>&lt;http://purl.obolibrary.org/obo/UBERON_0001965&gt;</t>
        </is>
      </c>
      <c r="C1941" t="inlineStr">
        <is>
          <t>substantia nigra, compact part</t>
        </is>
      </c>
      <c r="D1941" t="inlineStr">
        <is>
          <t>&lt;http://purl.obolibrary.org/obo/DHBA_12252&gt;</t>
        </is>
      </c>
    </row>
    <row r="1942">
      <c r="A1942">
        <f>HYPERLINK("https://www.ebi.ac.uk/ols/ontologies/uberon/terms?iri=http://purl.obolibrary.org/obo/UBERON_0001965","substantia nigra pars compacta")</f>
        <v/>
      </c>
      <c r="B1942" t="inlineStr">
        <is>
          <t>&lt;http://purl.obolibrary.org/obo/UBERON_0001965&gt;</t>
        </is>
      </c>
      <c r="C1942" t="inlineStr">
        <is>
          <t>substantia nigra, pars compacta, left</t>
        </is>
      </c>
      <c r="D1942" t="inlineStr">
        <is>
          <t>&lt;http://purl.obolibrary.org/obo/HBA_9074&gt;</t>
        </is>
      </c>
    </row>
    <row r="1943">
      <c r="A1943">
        <f>HYPERLINK("https://www.ebi.ac.uk/ols/ontologies/uberon/terms?iri=http://purl.obolibrary.org/obo/UBERON_0001965","substantia nigra pars compacta")</f>
        <v/>
      </c>
      <c r="B1943" t="inlineStr">
        <is>
          <t>&lt;http://purl.obolibrary.org/obo/UBERON_0001965&gt;</t>
        </is>
      </c>
      <c r="C1943" t="inlineStr">
        <is>
          <t>Substantia nigra, compact part</t>
        </is>
      </c>
      <c r="D1943" t="inlineStr">
        <is>
          <t>&lt;http://purl.obolibrary.org/obo/MBA_374&gt;</t>
        </is>
      </c>
    </row>
    <row r="1944">
      <c r="A1944">
        <f>HYPERLINK("https://www.ebi.ac.uk/ols/ontologies/uberon/terms?iri=http://purl.obolibrary.org/obo/UBERON_0002995","substantia nigra pars lateralis")</f>
        <v/>
      </c>
      <c r="B1944" t="inlineStr">
        <is>
          <t>&lt;http://purl.obolibrary.org/obo/UBERON_0002995&gt;</t>
        </is>
      </c>
      <c r="C1944" t="inlineStr">
        <is>
          <t>substantia nigra, lateral part</t>
        </is>
      </c>
      <c r="D1944" t="inlineStr">
        <is>
          <t>&lt;http://purl.obolibrary.org/obo/DHBA_12257&gt;</t>
        </is>
      </c>
    </row>
    <row r="1945">
      <c r="A1945">
        <f>HYPERLINK("https://www.ebi.ac.uk/ols/ontologies/uberon/terms?iri=http://purl.obolibrary.org/obo/UBERON_0002995","substantia nigra pars lateralis")</f>
        <v/>
      </c>
      <c r="B1945" t="inlineStr">
        <is>
          <t>&lt;http://purl.obolibrary.org/obo/UBERON_0002995&gt;</t>
        </is>
      </c>
      <c r="C1945" t="inlineStr">
        <is>
          <t>Substantia nigra, lateral part</t>
        </is>
      </c>
      <c r="D1945" t="inlineStr">
        <is>
          <t>&lt;http://purl.obolibrary.org/obo/MBA_615&gt;</t>
        </is>
      </c>
    </row>
    <row r="1946">
      <c r="A1946">
        <f>HYPERLINK("https://www.ebi.ac.uk/ols/ontologies/uberon/terms?iri=http://purl.obolibrary.org/obo/UBERON_0001966","substantia nigra pars reticulata")</f>
        <v/>
      </c>
      <c r="B1946" t="inlineStr">
        <is>
          <t>&lt;http://purl.obolibrary.org/obo/UBERON_0001966&gt;</t>
        </is>
      </c>
      <c r="C1946" t="inlineStr">
        <is>
          <t>substantia nigra, reticular part</t>
        </is>
      </c>
      <c r="D1946" t="inlineStr">
        <is>
          <t>&lt;http://purl.obolibrary.org/obo/DHBA_12259&gt;</t>
        </is>
      </c>
    </row>
    <row r="1947">
      <c r="A1947">
        <f>HYPERLINK("https://www.ebi.ac.uk/ols/ontologies/uberon/terms?iri=http://purl.obolibrary.org/obo/UBERON_0001966","substantia nigra pars reticulata")</f>
        <v/>
      </c>
      <c r="B1947" t="inlineStr">
        <is>
          <t>&lt;http://purl.obolibrary.org/obo/UBERON_0001966&gt;</t>
        </is>
      </c>
      <c r="C1947" t="inlineStr">
        <is>
          <t>substantia nigra, pars reticulata, left</t>
        </is>
      </c>
      <c r="D1947" t="inlineStr">
        <is>
          <t>&lt;http://purl.obolibrary.org/obo/HBA_9075&gt;</t>
        </is>
      </c>
    </row>
    <row r="1948">
      <c r="A1948">
        <f>HYPERLINK("https://www.ebi.ac.uk/ols/ontologies/uberon/terms?iri=http://purl.obolibrary.org/obo/UBERON_0001966","substantia nigra pars reticulata")</f>
        <v/>
      </c>
      <c r="B1948" t="inlineStr">
        <is>
          <t>&lt;http://purl.obolibrary.org/obo/UBERON_0001966&gt;</t>
        </is>
      </c>
      <c r="C1948" t="inlineStr">
        <is>
          <t>Substantia nigra, reticular part</t>
        </is>
      </c>
      <c r="D1948" t="inlineStr">
        <is>
          <t>&lt;http://purl.obolibrary.org/obo/MBA_381&gt;</t>
        </is>
      </c>
    </row>
    <row r="1949">
      <c r="A1949">
        <f>HYPERLINK("https://www.ebi.ac.uk/ols/ontologies/uberon/terms?iri=http://purl.obolibrary.org/obo/UBERON_0022256","subthalamic fasciculus")</f>
        <v/>
      </c>
      <c r="B1949" t="inlineStr">
        <is>
          <t>&lt;http://purl.obolibrary.org/obo/UBERON_0022256&gt;</t>
        </is>
      </c>
      <c r="C1949" t="inlineStr">
        <is>
          <t>subthalamic fasciculus</t>
        </is>
      </c>
      <c r="D1949" t="inlineStr">
        <is>
          <t>&lt;http://purl.obolibrary.org/obo/DHBA_12089&gt;</t>
        </is>
      </c>
    </row>
    <row r="1950">
      <c r="A1950">
        <f>HYPERLINK("https://www.ebi.ac.uk/ols/ontologies/uberon/terms?iri=http://purl.obolibrary.org/obo/UBERON_0022256","subthalamic fasciculus")</f>
        <v/>
      </c>
      <c r="B1950" t="inlineStr">
        <is>
          <t>&lt;http://purl.obolibrary.org/obo/UBERON_0022256&gt;</t>
        </is>
      </c>
      <c r="C1950" t="inlineStr">
        <is>
          <t>subthalamic fasciculus</t>
        </is>
      </c>
      <c r="D1950" t="inlineStr">
        <is>
          <t>&lt;http://purl.obolibrary.org/obo/HBA_265505350&gt;</t>
        </is>
      </c>
    </row>
    <row r="1951">
      <c r="A1951">
        <f>HYPERLINK("https://www.ebi.ac.uk/ols/ontologies/uberon/terms?iri=http://purl.obolibrary.org/obo/UBERON_0022256","subthalamic fasciculus")</f>
        <v/>
      </c>
      <c r="B1951" t="inlineStr">
        <is>
          <t>&lt;http://purl.obolibrary.org/obo/UBERON_0022256&gt;</t>
        </is>
      </c>
      <c r="C1951" t="inlineStr">
        <is>
          <t>subthalamic fascicle</t>
        </is>
      </c>
      <c r="D1951" t="inlineStr">
        <is>
          <t>&lt;http://purl.obolibrary.org/obo/MBA_317&gt;</t>
        </is>
      </c>
    </row>
    <row r="1952">
      <c r="A1952">
        <f>HYPERLINK("https://www.ebi.ac.uk/ols/ontologies/uberon/terms?iri=http://purl.obolibrary.org/obo/UBERON_0001906","subthalamic nucleus")</f>
        <v/>
      </c>
      <c r="B1952" t="inlineStr">
        <is>
          <t>&lt;http://purl.obolibrary.org/obo/UBERON_0001906&gt;</t>
        </is>
      </c>
      <c r="C1952" t="inlineStr">
        <is>
          <t>subthalamic nucleus</t>
        </is>
      </c>
      <c r="D1952" t="inlineStr">
        <is>
          <t>&lt;http://purl.obolibrary.org/obo/DHBA_10466&gt;</t>
        </is>
      </c>
    </row>
    <row r="1953">
      <c r="A1953">
        <f>HYPERLINK("https://www.ebi.ac.uk/ols/ontologies/uberon/terms?iri=http://purl.obolibrary.org/obo/UBERON_0001906","subthalamic nucleus")</f>
        <v/>
      </c>
      <c r="B1953" t="inlineStr">
        <is>
          <t>&lt;http://purl.obolibrary.org/obo/UBERON_0001906&gt;</t>
        </is>
      </c>
      <c r="C1953" t="inlineStr">
        <is>
          <t>subthalamic nucleus, left</t>
        </is>
      </c>
      <c r="D1953" t="inlineStr">
        <is>
          <t>&lt;http://purl.obolibrary.org/obo/HBA_4518&gt;</t>
        </is>
      </c>
    </row>
    <row r="1954">
      <c r="A1954">
        <f>HYPERLINK("https://www.ebi.ac.uk/ols/ontologies/uberon/terms?iri=http://purl.obolibrary.org/obo/UBERON_0001906","subthalamic nucleus")</f>
        <v/>
      </c>
      <c r="B1954" t="inlineStr">
        <is>
          <t>&lt;http://purl.obolibrary.org/obo/UBERON_0001906&gt;</t>
        </is>
      </c>
      <c r="C1954" t="inlineStr">
        <is>
          <t>Subthalamic nucleus</t>
        </is>
      </c>
      <c r="D1954" t="inlineStr">
        <is>
          <t>&lt;http://purl.obolibrary.org/obo/MBA_470&gt;</t>
        </is>
      </c>
    </row>
    <row r="1955">
      <c r="A1955">
        <f>HYPERLINK("https://www.ebi.ac.uk/ols/ontologies/uberon/terms?iri=http://purl.obolibrary.org/obo/UBERON_0009573","sulcus limitans of fourth ventricle")</f>
        <v/>
      </c>
      <c r="B1955" t="inlineStr">
        <is>
          <t>&lt;http://purl.obolibrary.org/obo/UBERON_0009573&gt;</t>
        </is>
      </c>
      <c r="C1955" t="inlineStr">
        <is>
          <t>sulcus limitans</t>
        </is>
      </c>
      <c r="D1955" t="inlineStr">
        <is>
          <t>&lt;http://purl.obolibrary.org/obo/DHBA_12823&gt;</t>
        </is>
      </c>
    </row>
    <row r="1956">
      <c r="A1956">
        <f>HYPERLINK("https://www.ebi.ac.uk/ols/ontologies/uberon/terms?iri=http://purl.obolibrary.org/obo/UBERON_0013118","sulcus of brain")</f>
        <v/>
      </c>
      <c r="B1956" t="inlineStr">
        <is>
          <t>&lt;http://purl.obolibrary.org/obo/UBERON_0013118&gt;</t>
        </is>
      </c>
      <c r="C1956" t="inlineStr">
        <is>
          <t>cerebral sulci</t>
        </is>
      </c>
      <c r="D1956" t="inlineStr">
        <is>
          <t>&lt;http://purl.obolibrary.org/obo/DHBA_10610&gt;</t>
        </is>
      </c>
    </row>
    <row r="1957">
      <c r="A1957">
        <f>HYPERLINK("https://www.ebi.ac.uk/ols/ontologies/uberon/terms?iri=http://purl.obolibrary.org/obo/UBERON_0013118","sulcus of brain")</f>
        <v/>
      </c>
      <c r="B1957" t="inlineStr">
        <is>
          <t>&lt;http://purl.obolibrary.org/obo/UBERON_0013118&gt;</t>
        </is>
      </c>
      <c r="C1957" t="inlineStr">
        <is>
          <t>sulci &amp; spaces</t>
        </is>
      </c>
      <c r="D1957" t="inlineStr">
        <is>
          <t>&lt;http://purl.obolibrary.org/obo/HBA_9352&gt;</t>
        </is>
      </c>
    </row>
    <row r="1958">
      <c r="A1958">
        <f>HYPERLINK("https://www.ebi.ac.uk/ols/ontologies/uberon/terms?iri=http://purl.obolibrary.org/obo/UBERON_0034674","sulcus of limbic lobe")</f>
        <v/>
      </c>
      <c r="B1958" t="inlineStr">
        <is>
          <t>&lt;http://purl.obolibrary.org/obo/UBERON_0034674&gt;</t>
        </is>
      </c>
      <c r="C1958" t="inlineStr">
        <is>
          <t>limbic lobe sulci</t>
        </is>
      </c>
      <c r="D1958" t="inlineStr">
        <is>
          <t>&lt;http://purl.obolibrary.org/obo/HBA_9393&gt;</t>
        </is>
      </c>
    </row>
    <row r="1959">
      <c r="A1959">
        <f>HYPERLINK("https://www.ebi.ac.uk/ols/ontologies/uberon/terms?iri=http://purl.obolibrary.org/obo/UBERON_0035927","sulcus of parietal lobe")</f>
        <v/>
      </c>
      <c r="B1959" t="inlineStr">
        <is>
          <t>&lt;http://purl.obolibrary.org/obo/UBERON_0035927&gt;</t>
        </is>
      </c>
      <c r="C1959" t="inlineStr">
        <is>
          <t>parietal lobe sulci</t>
        </is>
      </c>
      <c r="D1959" t="inlineStr">
        <is>
          <t>&lt;http://purl.obolibrary.org/obo/HBA_9370&gt;</t>
        </is>
      </c>
    </row>
    <row r="1960">
      <c r="A1960">
        <f>HYPERLINK("https://www.ebi.ac.uk/ols/ontologies/uberon/terms?iri=http://purl.obolibrary.org/obo/UBERON_0006791","superficial layer of superior colliculus")</f>
        <v/>
      </c>
      <c r="B1960" t="inlineStr">
        <is>
          <t>&lt;http://purl.obolibrary.org/obo/UBERON_0006791&gt;</t>
        </is>
      </c>
      <c r="C1960" t="inlineStr">
        <is>
          <t>superficial layer of superior colliculus</t>
        </is>
      </c>
      <c r="D1960" t="inlineStr">
        <is>
          <t>&lt;http://purl.obolibrary.org/obo/DHBA_12293&gt;</t>
        </is>
      </c>
    </row>
    <row r="1961">
      <c r="A1961">
        <f>HYPERLINK("https://www.ebi.ac.uk/ols/ontologies/uberon/terms?iri=http://purl.obolibrary.org/obo/UBERON_0006779","superficial white layer of superior colliculus")</f>
        <v/>
      </c>
      <c r="B1961" t="inlineStr">
        <is>
          <t>&lt;http://purl.obolibrary.org/obo/UBERON_0006779&gt;</t>
        </is>
      </c>
      <c r="C1961" t="inlineStr">
        <is>
          <t>superficial white layer of superior colliculus</t>
        </is>
      </c>
      <c r="D1961" t="inlineStr">
        <is>
          <t>&lt;http://purl.obolibrary.org/obo/DHBA_12296&gt;</t>
        </is>
      </c>
    </row>
    <row r="1962">
      <c r="A1962">
        <f>HYPERLINK("https://www.ebi.ac.uk/ols/ontologies/uberon/terms?iri=http://purl.obolibrary.org/obo/UBERON_0006779","superficial white layer of superior colliculus")</f>
        <v/>
      </c>
      <c r="B1962" t="inlineStr">
        <is>
          <t>&lt;http://purl.obolibrary.org/obo/UBERON_0006779&gt;</t>
        </is>
      </c>
      <c r="C1962" t="inlineStr">
        <is>
          <t>superficial white layer of the superior colliculus, left</t>
        </is>
      </c>
      <c r="D1962" t="inlineStr">
        <is>
          <t>&lt;http://purl.obolibrary.org/obo/HBA_9122&gt;</t>
        </is>
      </c>
    </row>
    <row r="1963">
      <c r="A1963">
        <f>HYPERLINK("https://www.ebi.ac.uk/ols/ontologies/uberon/terms?iri=http://purl.obolibrary.org/obo/UBERON_0006779","superficial white layer of superior colliculus")</f>
        <v/>
      </c>
      <c r="B1963" t="inlineStr">
        <is>
          <t>&lt;http://purl.obolibrary.org/obo/UBERON_0006779&gt;</t>
        </is>
      </c>
      <c r="C1963" t="inlineStr">
        <is>
          <t>Superior colliculus, optic layer</t>
        </is>
      </c>
      <c r="D1963" t="inlineStr">
        <is>
          <t>&lt;http://purl.obolibrary.org/obo/MBA_851&gt;</t>
        </is>
      </c>
    </row>
    <row r="1964">
      <c r="A1964">
        <f>HYPERLINK("https://www.ebi.ac.uk/ols/ontologies/uberon/terms?iri=http://purl.obolibrary.org/obo/UBERON_0002150","superior cerebellar peduncle")</f>
        <v/>
      </c>
      <c r="B1964" t="inlineStr">
        <is>
          <t>&lt;http://purl.obolibrary.org/obo/UBERON_0002150&gt;</t>
        </is>
      </c>
      <c r="C1964" t="inlineStr">
        <is>
          <t>superior cerebellar peduncle (brachium conjunctivum)</t>
        </is>
      </c>
      <c r="D1964" t="inlineStr">
        <is>
          <t>&lt;http://purl.obolibrary.org/obo/DHBA_12354&gt;</t>
        </is>
      </c>
    </row>
    <row r="1965">
      <c r="A1965">
        <f>HYPERLINK("https://www.ebi.ac.uk/ols/ontologies/uberon/terms?iri=http://purl.obolibrary.org/obo/UBERON_0002150","superior cerebellar peduncle")</f>
        <v/>
      </c>
      <c r="B1965" t="inlineStr">
        <is>
          <t>&lt;http://purl.obolibrary.org/obo/UBERON_0002150&gt;</t>
        </is>
      </c>
      <c r="C1965" t="inlineStr">
        <is>
          <t>superior cerebellar peduncle</t>
        </is>
      </c>
      <c r="D1965" t="inlineStr">
        <is>
          <t>&lt;http://purl.obolibrary.org/obo/DMBA_17793&gt;</t>
        </is>
      </c>
    </row>
    <row r="1966">
      <c r="A1966">
        <f>HYPERLINK("https://www.ebi.ac.uk/ols/ontologies/uberon/terms?iri=http://purl.obolibrary.org/obo/UBERON_0002150","superior cerebellar peduncle")</f>
        <v/>
      </c>
      <c r="B1966" t="inlineStr">
        <is>
          <t>&lt;http://purl.obolibrary.org/obo/UBERON_0002150&gt;</t>
        </is>
      </c>
      <c r="C1966" t="inlineStr">
        <is>
          <t>superior cerebellar peduncle, Right</t>
        </is>
      </c>
      <c r="D1966" t="inlineStr">
        <is>
          <t>&lt;http://purl.obolibrary.org/obo/HBA_9297&gt;</t>
        </is>
      </c>
    </row>
    <row r="1967">
      <c r="A1967">
        <f>HYPERLINK("https://www.ebi.ac.uk/ols/ontologies/uberon/terms?iri=http://purl.obolibrary.org/obo/UBERON_0002150","superior cerebellar peduncle")</f>
        <v/>
      </c>
      <c r="B1967" t="inlineStr">
        <is>
          <t>&lt;http://purl.obolibrary.org/obo/UBERON_0002150&gt;</t>
        </is>
      </c>
      <c r="C1967" t="inlineStr">
        <is>
          <t>superior cerebelar peduncles</t>
        </is>
      </c>
      <c r="D1967" t="inlineStr">
        <is>
          <t>&lt;http://purl.obolibrary.org/obo/MBA_326&gt;</t>
        </is>
      </c>
    </row>
    <row r="1968">
      <c r="A1968">
        <f>HYPERLINK("https://www.ebi.ac.uk/ols/ontologies/uberon/terms?iri=http://purl.obolibrary.org/obo/UBERON_0001945","superior colliculus")</f>
        <v/>
      </c>
      <c r="B1968" t="inlineStr">
        <is>
          <t>&lt;http://purl.obolibrary.org/obo/UBERON_0001945&gt;</t>
        </is>
      </c>
      <c r="C1968" t="inlineStr">
        <is>
          <t>superior colliculus</t>
        </is>
      </c>
      <c r="D1968" t="inlineStr">
        <is>
          <t>&lt;http://purl.obolibrary.org/obo/DHBA_12292&gt;</t>
        </is>
      </c>
    </row>
    <row r="1969">
      <c r="A1969">
        <f>HYPERLINK("https://www.ebi.ac.uk/ols/ontologies/uberon/terms?iri=http://purl.obolibrary.org/obo/UBERON_0001945","superior colliculus")</f>
        <v/>
      </c>
      <c r="B1969" t="inlineStr">
        <is>
          <t>&lt;http://purl.obolibrary.org/obo/UBERON_0001945&gt;</t>
        </is>
      </c>
      <c r="C1969" t="inlineStr">
        <is>
          <t>colliculus superior</t>
        </is>
      </c>
      <c r="D1969" t="inlineStr">
        <is>
          <t>&lt;http://purl.obolibrary.org/obo/DMBA_16678&gt;</t>
        </is>
      </c>
    </row>
    <row r="1970">
      <c r="A1970">
        <f>HYPERLINK("https://www.ebi.ac.uk/ols/ontologies/uberon/terms?iri=http://purl.obolibrary.org/obo/UBERON_0001945","superior colliculus")</f>
        <v/>
      </c>
      <c r="B1970" t="inlineStr">
        <is>
          <t>&lt;http://purl.obolibrary.org/obo/UBERON_0001945&gt;</t>
        </is>
      </c>
      <c r="C1970" t="inlineStr">
        <is>
          <t>superior colliculus</t>
        </is>
      </c>
      <c r="D1970" t="inlineStr">
        <is>
          <t>&lt;http://purl.obolibrary.org/obo/HBA_9114&gt;</t>
        </is>
      </c>
    </row>
    <row r="1971">
      <c r="A1971">
        <f>HYPERLINK("https://www.ebi.ac.uk/ols/ontologies/uberon/terms?iri=http://purl.obolibrary.org/obo/UBERON_0006120","superior colliculus superficial gray layer")</f>
        <v/>
      </c>
      <c r="B1971" t="inlineStr">
        <is>
          <t>&lt;http://purl.obolibrary.org/obo/UBERON_0006120&gt;</t>
        </is>
      </c>
      <c r="C1971" t="inlineStr">
        <is>
          <t>superficial gray layer of superior colliculus</t>
        </is>
      </c>
      <c r="D1971" t="inlineStr">
        <is>
          <t>&lt;http://purl.obolibrary.org/obo/DHBA_12295&gt;</t>
        </is>
      </c>
    </row>
    <row r="1972">
      <c r="A1972">
        <f>HYPERLINK("https://www.ebi.ac.uk/ols/ontologies/uberon/terms?iri=http://purl.obolibrary.org/obo/UBERON_0006120","superior colliculus superficial gray layer")</f>
        <v/>
      </c>
      <c r="B1972" t="inlineStr">
        <is>
          <t>&lt;http://purl.obolibrary.org/obo/UBERON_0006120&gt;</t>
        </is>
      </c>
      <c r="C1972" t="inlineStr">
        <is>
          <t>superficial gray layer of the superior colliculus, left</t>
        </is>
      </c>
      <c r="D1972" t="inlineStr">
        <is>
          <t>&lt;http://purl.obolibrary.org/obo/HBA_9121&gt;</t>
        </is>
      </c>
    </row>
    <row r="1973">
      <c r="A1973">
        <f>HYPERLINK("https://www.ebi.ac.uk/ols/ontologies/uberon/terms?iri=http://purl.obolibrary.org/obo/UBERON_0006120","superior colliculus superficial gray layer")</f>
        <v/>
      </c>
      <c r="B1973" t="inlineStr">
        <is>
          <t>&lt;http://purl.obolibrary.org/obo/UBERON_0006120&gt;</t>
        </is>
      </c>
      <c r="C1973" t="inlineStr">
        <is>
          <t>Superior colliculus, superficial gray layer</t>
        </is>
      </c>
      <c r="D1973" t="inlineStr">
        <is>
          <t>&lt;http://purl.obolibrary.org/obo/MBA_842&gt;</t>
        </is>
      </c>
    </row>
    <row r="1974">
      <c r="A1974">
        <f>HYPERLINK("https://www.ebi.ac.uk/ols/ontologies/uberon/terms?iri=http://purl.obolibrary.org/obo/UBERON_0022426","superior corona radiata")</f>
        <v/>
      </c>
      <c r="B1974" t="inlineStr">
        <is>
          <t>&lt;http://purl.obolibrary.org/obo/UBERON_0022426&gt;</t>
        </is>
      </c>
      <c r="C1974" t="inlineStr">
        <is>
          <t>superior portion of corona radiata</t>
        </is>
      </c>
      <c r="D1974" t="inlineStr">
        <is>
          <t>&lt;http://purl.obolibrary.org/obo/DHBA_15542&gt;</t>
        </is>
      </c>
    </row>
    <row r="1975">
      <c r="A1975">
        <f>HYPERLINK("https://www.ebi.ac.uk/ols/ontologies/uberon/terms?iri=http://purl.obolibrary.org/obo/UBERON_0002661","superior frontal gyrus")</f>
        <v/>
      </c>
      <c r="B1975" t="inlineStr">
        <is>
          <t>&lt;http://purl.obolibrary.org/obo/UBERON_0002661&gt;</t>
        </is>
      </c>
      <c r="C1975" t="inlineStr">
        <is>
          <t>superior frontal gyrus</t>
        </is>
      </c>
      <c r="D1975" t="inlineStr">
        <is>
          <t>&lt;http://purl.obolibrary.org/obo/DHBA_12115&gt;</t>
        </is>
      </c>
    </row>
    <row r="1976">
      <c r="A1976">
        <f>HYPERLINK("https://www.ebi.ac.uk/ols/ontologies/uberon/terms?iri=http://purl.obolibrary.org/obo/UBERON_0002661","superior frontal gyrus")</f>
        <v/>
      </c>
      <c r="B1976" t="inlineStr">
        <is>
          <t>&lt;http://purl.obolibrary.org/obo/UBERON_0002661&gt;</t>
        </is>
      </c>
      <c r="C1976" t="inlineStr">
        <is>
          <t>superior frontal gyrus</t>
        </is>
      </c>
      <c r="D1976" t="inlineStr">
        <is>
          <t>&lt;http://purl.obolibrary.org/obo/HBA_4021&gt;</t>
        </is>
      </c>
    </row>
    <row r="1977">
      <c r="A1977">
        <f>HYPERLINK("https://www.ebi.ac.uk/ols/ontologies/uberon/terms?iri=http://purl.obolibrary.org/obo/UBERON_0002562","superior frontal sulcus")</f>
        <v/>
      </c>
      <c r="B1977" t="inlineStr">
        <is>
          <t>&lt;http://purl.obolibrary.org/obo/UBERON_0002562&gt;</t>
        </is>
      </c>
      <c r="C1977" t="inlineStr">
        <is>
          <t>superior frontal sulcus</t>
        </is>
      </c>
      <c r="D1977" t="inlineStr">
        <is>
          <t>&lt;http://purl.obolibrary.org/obo/DHBA_10639&gt;</t>
        </is>
      </c>
    </row>
    <row r="1978">
      <c r="A1978">
        <f>HYPERLINK("https://www.ebi.ac.uk/ols/ontologies/uberon/terms?iri=http://purl.obolibrary.org/obo/UBERON_0002562","superior frontal sulcus")</f>
        <v/>
      </c>
      <c r="B1978" t="inlineStr">
        <is>
          <t>&lt;http://purl.obolibrary.org/obo/UBERON_0002562&gt;</t>
        </is>
      </c>
      <c r="C1978" t="inlineStr">
        <is>
          <t>superior frontal sulcus</t>
        </is>
      </c>
      <c r="D1978" t="inlineStr">
        <is>
          <t>&lt;http://purl.obolibrary.org/obo/HBA_9356&gt;</t>
        </is>
      </c>
    </row>
    <row r="1979">
      <c r="A1979">
        <f>HYPERLINK("https://www.ebi.ac.uk/ols/ontologies/uberon/terms?iri=http://purl.obolibrary.org/obo/UBERON_0022246","superior longitudinal fasciculus")</f>
        <v/>
      </c>
      <c r="B1979" t="inlineStr">
        <is>
          <t>&lt;http://purl.obolibrary.org/obo/UBERON_0022246&gt;</t>
        </is>
      </c>
      <c r="C1979" t="inlineStr">
        <is>
          <t>superior longitudinal fasciculus</t>
        </is>
      </c>
      <c r="D1979" t="inlineStr">
        <is>
          <t>&lt;http://purl.obolibrary.org/obo/DHBA_10592&gt;</t>
        </is>
      </c>
    </row>
    <row r="1980">
      <c r="A1980">
        <f>HYPERLINK("https://www.ebi.ac.uk/ols/ontologies/uberon/terms?iri=http://purl.obolibrary.org/obo/UBERON_0022246","superior longitudinal fasciculus")</f>
        <v/>
      </c>
      <c r="B1980" t="inlineStr">
        <is>
          <t>&lt;http://purl.obolibrary.org/obo/UBERON_0022246&gt;</t>
        </is>
      </c>
      <c r="C1980" t="inlineStr">
        <is>
          <t>superior longitudinal fasciculus</t>
        </is>
      </c>
      <c r="D1980" t="inlineStr">
        <is>
          <t>&lt;http://purl.obolibrary.org/obo/HBA_9281&gt;</t>
        </is>
      </c>
    </row>
    <row r="1981">
      <c r="A1981">
        <f>HYPERLINK("https://www.ebi.ac.uk/ols/ontologies/uberon/terms?iri=http://purl.obolibrary.org/obo/UBERON_0002948","superior occipital gyrus")</f>
        <v/>
      </c>
      <c r="B1981" t="inlineStr">
        <is>
          <t>&lt;http://purl.obolibrary.org/obo/UBERON_0002948&gt;</t>
        </is>
      </c>
      <c r="C1981" t="inlineStr">
        <is>
          <t>superior occipital gyrus</t>
        </is>
      </c>
      <c r="D1981" t="inlineStr">
        <is>
          <t>&lt;http://purl.obolibrary.org/obo/DHBA_12154&gt;</t>
        </is>
      </c>
    </row>
    <row r="1982">
      <c r="A1982">
        <f>HYPERLINK("https://www.ebi.ac.uk/ols/ontologies/uberon/terms?iri=http://purl.obolibrary.org/obo/UBERON_0002948","superior occipital gyrus")</f>
        <v/>
      </c>
      <c r="B1982" t="inlineStr">
        <is>
          <t>&lt;http://purl.obolibrary.org/obo/UBERON_0002948&gt;</t>
        </is>
      </c>
      <c r="C1982" t="inlineStr">
        <is>
          <t>superior occipital gyrus</t>
        </is>
      </c>
      <c r="D1982" t="inlineStr">
        <is>
          <t>&lt;http://purl.obolibrary.org/obo/HBA_4212&gt;</t>
        </is>
      </c>
    </row>
    <row r="1983">
      <c r="A1983">
        <f>HYPERLINK("https://www.ebi.ac.uk/ols/ontologies/uberon/terms?iri=http://purl.obolibrary.org/obo/UBERON_0002128","superior olivary complex")</f>
        <v/>
      </c>
      <c r="B1983" t="inlineStr">
        <is>
          <t>&lt;http://purl.obolibrary.org/obo/UBERON_0002128&gt;</t>
        </is>
      </c>
      <c r="C1983" t="inlineStr">
        <is>
          <t>superior olivary complex</t>
        </is>
      </c>
      <c r="D1983" t="inlineStr">
        <is>
          <t>&lt;http://purl.obolibrary.org/obo/DHBA_12462&gt;</t>
        </is>
      </c>
    </row>
    <row r="1984">
      <c r="A1984">
        <f>HYPERLINK("https://www.ebi.ac.uk/ols/ontologies/uberon/terms?iri=http://purl.obolibrary.org/obo/UBERON_0002128","superior olivary complex")</f>
        <v/>
      </c>
      <c r="B1984" t="inlineStr">
        <is>
          <t>&lt;http://purl.obolibrary.org/obo/UBERON_0002128&gt;</t>
        </is>
      </c>
      <c r="C1984" t="inlineStr">
        <is>
          <t>superior olivary complex</t>
        </is>
      </c>
      <c r="D1984" t="inlineStr">
        <is>
          <t>&lt;http://purl.obolibrary.org/obo/HBA_9177&gt;</t>
        </is>
      </c>
    </row>
    <row r="1985">
      <c r="A1985">
        <f>HYPERLINK("https://www.ebi.ac.uk/ols/ontologies/uberon/terms?iri=http://purl.obolibrary.org/obo/UBERON_0002128","superior olivary complex")</f>
        <v/>
      </c>
      <c r="B1985" t="inlineStr">
        <is>
          <t>&lt;http://purl.obolibrary.org/obo/UBERON_0002128&gt;</t>
        </is>
      </c>
      <c r="C1985" t="inlineStr">
        <is>
          <t>Superior olivary complex</t>
        </is>
      </c>
      <c r="D1985" t="inlineStr">
        <is>
          <t>&lt;http://purl.obolibrary.org/obo/MBA_398&gt;</t>
        </is>
      </c>
    </row>
    <row r="1986">
      <c r="A1986">
        <f>HYPERLINK("https://www.ebi.ac.uk/ols/ontologies/uberon/terms?iri=http://purl.obolibrary.org/obo/UBERON_0006094","superior parietal cortex")</f>
        <v/>
      </c>
      <c r="B1986" t="inlineStr">
        <is>
          <t>&lt;http://purl.obolibrary.org/obo/UBERON_0006094&gt;</t>
        </is>
      </c>
      <c r="C1986" t="inlineStr">
        <is>
          <t>superior parietal lobule</t>
        </is>
      </c>
      <c r="D1986" t="inlineStr">
        <is>
          <t>&lt;http://purl.obolibrary.org/obo/HBA_4096&gt;</t>
        </is>
      </c>
    </row>
    <row r="1987">
      <c r="A1987">
        <f>HYPERLINK("https://www.ebi.ac.uk/ols/ontologies/uberon/terms?iri=http://purl.obolibrary.org/obo/UBERON_0002907","superior postcentral sulcus")</f>
        <v/>
      </c>
      <c r="B1987" t="inlineStr">
        <is>
          <t>&lt;http://purl.obolibrary.org/obo/UBERON_0002907&gt;</t>
        </is>
      </c>
      <c r="C1987" t="inlineStr">
        <is>
          <t>posterodorsal (superior) parietal cortex</t>
        </is>
      </c>
      <c r="D1987" t="inlineStr">
        <is>
          <t>&lt;http://purl.obolibrary.org/obo/DHBA_10215&gt;</t>
        </is>
      </c>
    </row>
    <row r="1988">
      <c r="A1988">
        <f>HYPERLINK("https://www.ebi.ac.uk/ols/ontologies/uberon/terms?iri=http://purl.obolibrary.org/obo/UBERON_0002566","superior precentral sulcus")</f>
        <v/>
      </c>
      <c r="B1988" t="inlineStr">
        <is>
          <t>&lt;http://purl.obolibrary.org/obo/UBERON_0002566&gt;</t>
        </is>
      </c>
      <c r="C1988" t="inlineStr">
        <is>
          <t>superficial presubicular path</t>
        </is>
      </c>
      <c r="D1988" t="inlineStr">
        <is>
          <t>&lt;http://purl.obolibrary.org/obo/HBA_265505362&gt;</t>
        </is>
      </c>
    </row>
    <row r="1989">
      <c r="A1989">
        <f>HYPERLINK("https://www.ebi.ac.uk/ols/ontologies/uberon/terms?iri=http://purl.obolibrary.org/obo/UBERON_0019279","superior rostral gyrus")</f>
        <v/>
      </c>
      <c r="B1989" t="inlineStr">
        <is>
          <t>&lt;http://purl.obolibrary.org/obo/UBERON_0019279&gt;</t>
        </is>
      </c>
      <c r="C1989" t="inlineStr">
        <is>
          <t>superior rostral gyrus</t>
        </is>
      </c>
      <c r="D1989" t="inlineStr">
        <is>
          <t>&lt;http://purl.obolibrary.org/obo/DHBA_12129&gt;</t>
        </is>
      </c>
    </row>
    <row r="1990">
      <c r="A1990">
        <f>HYPERLINK("https://www.ebi.ac.uk/ols/ontologies/uberon/terms?iri=http://purl.obolibrary.org/obo/UBERON_0019279","superior rostral gyrus")</f>
        <v/>
      </c>
      <c r="B1990" t="inlineStr">
        <is>
          <t>&lt;http://purl.obolibrary.org/obo/UBERON_0019279&gt;</t>
        </is>
      </c>
      <c r="C1990" t="inlineStr">
        <is>
          <t>superior rostral gyrus</t>
        </is>
      </c>
      <c r="D1990" t="inlineStr">
        <is>
          <t>&lt;http://purl.obolibrary.org/obo/HBA_4897&gt;</t>
        </is>
      </c>
    </row>
    <row r="1991">
      <c r="A1991">
        <f>HYPERLINK("https://www.ebi.ac.uk/ols/ontologies/uberon/terms?iri=http://purl.obolibrary.org/obo/UBERON_0002607","superior rostral sulcus")</f>
        <v/>
      </c>
      <c r="B1991" t="inlineStr">
        <is>
          <t>&lt;http://purl.obolibrary.org/obo/UBERON_0002607&gt;</t>
        </is>
      </c>
      <c r="C1991" t="inlineStr">
        <is>
          <t>superior rostral sulcus</t>
        </is>
      </c>
      <c r="D1991" t="inlineStr">
        <is>
          <t>&lt;http://purl.obolibrary.org/obo/DHBA_146034840&gt;</t>
        </is>
      </c>
    </row>
    <row r="1992">
      <c r="A1992">
        <f>HYPERLINK("https://www.ebi.ac.uk/ols/ontologies/uberon/terms?iri=http://purl.obolibrary.org/obo/UBERON_0002607","superior rostral sulcus")</f>
        <v/>
      </c>
      <c r="B1992" t="inlineStr">
        <is>
          <t>&lt;http://purl.obolibrary.org/obo/UBERON_0002607&gt;</t>
        </is>
      </c>
      <c r="C1992" t="inlineStr">
        <is>
          <t>superior rostral sulcus</t>
        </is>
      </c>
      <c r="D1992" t="inlineStr">
        <is>
          <t>&lt;http://purl.obolibrary.org/obo/HBA_9366&gt;</t>
        </is>
      </c>
    </row>
    <row r="1993">
      <c r="A1993">
        <f>HYPERLINK("https://www.ebi.ac.uk/ols/ontologies/uberon/terms?iri=http://purl.obolibrary.org/obo/UBERON_0002149","superior salivatory nucleus")</f>
        <v/>
      </c>
      <c r="B1993" t="inlineStr">
        <is>
          <t>&lt;http://purl.obolibrary.org/obo/UBERON_0002149&gt;</t>
        </is>
      </c>
      <c r="C1993" t="inlineStr">
        <is>
          <t>superior salivatory nucleus</t>
        </is>
      </c>
      <c r="D1993" t="inlineStr">
        <is>
          <t>&lt;http://purl.obolibrary.org/obo/DHBA_12435&gt;</t>
        </is>
      </c>
    </row>
    <row r="1994">
      <c r="A1994">
        <f>HYPERLINK("https://www.ebi.ac.uk/ols/ontologies/uberon/terms?iri=http://purl.obolibrary.org/obo/UBERON_0002149","superior salivatory nucleus")</f>
        <v/>
      </c>
      <c r="B1994" t="inlineStr">
        <is>
          <t>&lt;http://purl.obolibrary.org/obo/UBERON_0002149&gt;</t>
        </is>
      </c>
      <c r="C1994" t="inlineStr">
        <is>
          <t>superior salivatory nucleus</t>
        </is>
      </c>
      <c r="D1994" t="inlineStr">
        <is>
          <t>&lt;http://purl.obolibrary.org/obo/HBA_9194&gt;</t>
        </is>
      </c>
    </row>
    <row r="1995">
      <c r="A1995">
        <f>HYPERLINK("https://www.ebi.ac.uk/ols/ontologies/uberon/terms?iri=http://purl.obolibrary.org/obo/UBERON_0002149","superior salivatory nucleus")</f>
        <v/>
      </c>
      <c r="B1995" t="inlineStr">
        <is>
          <t>&lt;http://purl.obolibrary.org/obo/UBERON_0002149&gt;</t>
        </is>
      </c>
      <c r="C1995" t="inlineStr">
        <is>
          <t>Superior salivatory nucleus</t>
        </is>
      </c>
      <c r="D1995" t="inlineStr">
        <is>
          <t>&lt;http://purl.obolibrary.org/obo/MBA_462&gt;</t>
        </is>
      </c>
    </row>
    <row r="1996">
      <c r="A1996">
        <f>HYPERLINK("https://www.ebi.ac.uk/ols/ontologies/uberon/terms?iri=http://purl.obolibrary.org/obo/UBERON_0002769","superior temporal gyrus")</f>
        <v/>
      </c>
      <c r="B1996" t="inlineStr">
        <is>
          <t>&lt;http://purl.obolibrary.org/obo/UBERON_0002769&gt;</t>
        </is>
      </c>
      <c r="C1996" t="inlineStr">
        <is>
          <t>superior temporal gyrus</t>
        </is>
      </c>
      <c r="D1996" t="inlineStr">
        <is>
          <t>&lt;http://purl.obolibrary.org/obo/DHBA_12140&gt;</t>
        </is>
      </c>
    </row>
    <row r="1997">
      <c r="A1997">
        <f>HYPERLINK("https://www.ebi.ac.uk/ols/ontologies/uberon/terms?iri=http://purl.obolibrary.org/obo/UBERON_0002769","superior temporal gyrus")</f>
        <v/>
      </c>
      <c r="B1997" t="inlineStr">
        <is>
          <t>&lt;http://purl.obolibrary.org/obo/UBERON_0002769&gt;</t>
        </is>
      </c>
      <c r="C1997" t="inlineStr">
        <is>
          <t>superior temporal gyrus</t>
        </is>
      </c>
      <c r="D1997" t="inlineStr">
        <is>
          <t>&lt;http://purl.obolibrary.org/obo/HBA_4133&gt;</t>
        </is>
      </c>
    </row>
    <row r="1998">
      <c r="A1998">
        <f>HYPERLINK("https://www.ebi.ac.uk/ols/ontologies/uberon/terms?iri=http://purl.obolibrary.org/obo/UBERON_0002734","superior temporal sulcus")</f>
        <v/>
      </c>
      <c r="B1998" t="inlineStr">
        <is>
          <t>&lt;http://purl.obolibrary.org/obo/UBERON_0002734&gt;</t>
        </is>
      </c>
      <c r="C1998" t="inlineStr">
        <is>
          <t>superior temporal sulcus</t>
        </is>
      </c>
      <c r="D1998" t="inlineStr">
        <is>
          <t>&lt;http://purl.obolibrary.org/obo/DHBA_10629&gt;</t>
        </is>
      </c>
    </row>
    <row r="1999">
      <c r="A1999">
        <f>HYPERLINK("https://www.ebi.ac.uk/ols/ontologies/uberon/terms?iri=http://purl.obolibrary.org/obo/UBERON_0002734","superior temporal sulcus")</f>
        <v/>
      </c>
      <c r="B1999" t="inlineStr">
        <is>
          <t>&lt;http://purl.obolibrary.org/obo/UBERON_0002734&gt;</t>
        </is>
      </c>
      <c r="C1999" t="inlineStr">
        <is>
          <t>superior temporal sulcus</t>
        </is>
      </c>
      <c r="D1999" t="inlineStr">
        <is>
          <t>&lt;http://purl.obolibrary.org/obo/HBA_9378&gt;</t>
        </is>
      </c>
    </row>
    <row r="2000">
      <c r="A2000">
        <f>HYPERLINK("https://www.ebi.ac.uk/ols/ontologies/uberon/terms?iri=http://purl.obolibrary.org/obo/UBERON_0007227","superior vestibular nucleus")</f>
        <v/>
      </c>
      <c r="B2000" t="inlineStr">
        <is>
          <t>&lt;http://purl.obolibrary.org/obo/UBERON_0007227&gt;</t>
        </is>
      </c>
      <c r="C2000" t="inlineStr">
        <is>
          <t>superior vestibular nucleus</t>
        </is>
      </c>
      <c r="D2000" t="inlineStr">
        <is>
          <t>&lt;http://purl.obolibrary.org/obo/DHBA_12452&gt;</t>
        </is>
      </c>
    </row>
    <row r="2001">
      <c r="A2001">
        <f>HYPERLINK("https://www.ebi.ac.uk/ols/ontologies/uberon/terms?iri=http://purl.obolibrary.org/obo/UBERON_0007227","superior vestibular nucleus")</f>
        <v/>
      </c>
      <c r="B2001" t="inlineStr">
        <is>
          <t>&lt;http://purl.obolibrary.org/obo/UBERON_0007227&gt;</t>
        </is>
      </c>
      <c r="C2001" t="inlineStr">
        <is>
          <t>superior vestibular nucleus, left</t>
        </is>
      </c>
      <c r="D2001" t="inlineStr">
        <is>
          <t>&lt;http://purl.obolibrary.org/obo/HBA_9701&gt;</t>
        </is>
      </c>
    </row>
    <row r="2002">
      <c r="A2002">
        <f>HYPERLINK("https://www.ebi.ac.uk/ols/ontologies/uberon/terms?iri=http://purl.obolibrary.org/obo/UBERON_0007227","superior vestibular nucleus")</f>
        <v/>
      </c>
      <c r="B2002" t="inlineStr">
        <is>
          <t>&lt;http://purl.obolibrary.org/obo/UBERON_0007227&gt;</t>
        </is>
      </c>
      <c r="C2002" t="inlineStr">
        <is>
          <t>Superior vestibular nucleus</t>
        </is>
      </c>
      <c r="D2002" t="inlineStr">
        <is>
          <t>&lt;http://purl.obolibrary.org/obo/MBA_217&gt;</t>
        </is>
      </c>
    </row>
    <row r="2003">
      <c r="A2003">
        <f>HYPERLINK("https://www.ebi.ac.uk/ols/ontologies/uberon/terms?iri=http://purl.obolibrary.org/obo/UBERON_0002034","suprachiasmatic nucleus")</f>
        <v/>
      </c>
      <c r="B2003" t="inlineStr">
        <is>
          <t>&lt;http://purl.obolibrary.org/obo/UBERON_0002034&gt;</t>
        </is>
      </c>
      <c r="C2003" t="inlineStr">
        <is>
          <t>suprachiasmatic nucleus</t>
        </is>
      </c>
      <c r="D2003" t="inlineStr">
        <is>
          <t>&lt;http://purl.obolibrary.org/obo/DHBA_10480&gt;</t>
        </is>
      </c>
    </row>
    <row r="2004">
      <c r="A2004">
        <f>HYPERLINK("https://www.ebi.ac.uk/ols/ontologies/uberon/terms?iri=http://purl.obolibrary.org/obo/UBERON_0002034","suprachiasmatic nucleus")</f>
        <v/>
      </c>
      <c r="B2004" t="inlineStr">
        <is>
          <t>&lt;http://purl.obolibrary.org/obo/UBERON_0002034&gt;</t>
        </is>
      </c>
      <c r="C2004" t="inlineStr">
        <is>
          <t>suprachiasmatic nucleus</t>
        </is>
      </c>
      <c r="D2004" t="inlineStr">
        <is>
          <t>&lt;http://purl.obolibrary.org/obo/DMBA_15660&gt;</t>
        </is>
      </c>
    </row>
    <row r="2005">
      <c r="A2005">
        <f>HYPERLINK("https://www.ebi.ac.uk/ols/ontologies/uberon/terms?iri=http://purl.obolibrary.org/obo/UBERON_0002034","suprachiasmatic nucleus")</f>
        <v/>
      </c>
      <c r="B2005" t="inlineStr">
        <is>
          <t>&lt;http://purl.obolibrary.org/obo/UBERON_0002034&gt;</t>
        </is>
      </c>
      <c r="C2005" t="inlineStr">
        <is>
          <t>suprachiasmatic nucleus</t>
        </is>
      </c>
      <c r="D2005" t="inlineStr">
        <is>
          <t>&lt;http://purl.obolibrary.org/obo/HBA_12908&gt;</t>
        </is>
      </c>
    </row>
    <row r="2006">
      <c r="A2006">
        <f>HYPERLINK("https://www.ebi.ac.uk/ols/ontologies/uberon/terms?iri=http://purl.obolibrary.org/obo/UBERON_0002034","suprachiasmatic nucleus")</f>
        <v/>
      </c>
      <c r="B2006" t="inlineStr">
        <is>
          <t>&lt;http://purl.obolibrary.org/obo/UBERON_0002034&gt;</t>
        </is>
      </c>
      <c r="C2006" t="inlineStr">
        <is>
          <t>Suprachiasmatic nucleus</t>
        </is>
      </c>
      <c r="D2006" t="inlineStr">
        <is>
          <t>&lt;http://purl.obolibrary.org/obo/MBA_286&gt;</t>
        </is>
      </c>
    </row>
    <row r="2007">
      <c r="A2007">
        <f>HYPERLINK("https://www.ebi.ac.uk/ols/ontologies/uberon/terms?iri=http://purl.obolibrary.org/obo/UBERON_0027768","suprachiasmatic nucleus dorsomedial part")</f>
        <v/>
      </c>
      <c r="B2007" t="inlineStr">
        <is>
          <t>&lt;http://purl.obolibrary.org/obo/UBERON_0027768&gt;</t>
        </is>
      </c>
      <c r="C2007" t="inlineStr">
        <is>
          <t>suprachiasmatic nucleus, left, dorsomedial part</t>
        </is>
      </c>
      <c r="D2007" t="inlineStr">
        <is>
          <t>&lt;http://purl.obolibrary.org/obo/HBA_4591&gt;</t>
        </is>
      </c>
    </row>
    <row r="2008">
      <c r="A2008">
        <f>HYPERLINK("https://www.ebi.ac.uk/ols/ontologies/uberon/terms?iri=http://purl.obolibrary.org/obo/UBERON_0027771","suprachiasmatic nucleus ventrolateral part")</f>
        <v/>
      </c>
      <c r="B2008" t="inlineStr">
        <is>
          <t>&lt;http://purl.obolibrary.org/obo/UBERON_0027771&gt;</t>
        </is>
      </c>
      <c r="C2008" t="inlineStr">
        <is>
          <t>suprachiasmatic nucleus, left, ventrolateral part</t>
        </is>
      </c>
      <c r="D2008" t="inlineStr">
        <is>
          <t>&lt;http://purl.obolibrary.org/obo/HBA_4592&gt;</t>
        </is>
      </c>
    </row>
    <row r="2009">
      <c r="A2009">
        <f>HYPERLINK("https://www.ebi.ac.uk/ols/ontologies/uberon/terms?iri=http://purl.obolibrary.org/obo/UBERON_0003033","suprageniculate nucleus of thalamus")</f>
        <v/>
      </c>
      <c r="B2009" t="inlineStr">
        <is>
          <t>&lt;http://purl.obolibrary.org/obo/UBERON_0003033&gt;</t>
        </is>
      </c>
      <c r="C2009" t="inlineStr">
        <is>
          <t>suprageniculate nucleus of thalamus</t>
        </is>
      </c>
      <c r="D2009" t="inlineStr">
        <is>
          <t>&lt;http://purl.obolibrary.org/obo/DHBA_13044&gt;</t>
        </is>
      </c>
    </row>
    <row r="2010">
      <c r="A2010">
        <f>HYPERLINK("https://www.ebi.ac.uk/ols/ontologies/uberon/terms?iri=http://purl.obolibrary.org/obo/UBERON_0003033","suprageniculate nucleus of thalamus")</f>
        <v/>
      </c>
      <c r="B2010" t="inlineStr">
        <is>
          <t>&lt;http://purl.obolibrary.org/obo/UBERON_0003033&gt;</t>
        </is>
      </c>
      <c r="C2010" t="inlineStr">
        <is>
          <t>suprageniculate nucleus</t>
        </is>
      </c>
      <c r="D2010" t="inlineStr">
        <is>
          <t>&lt;http://purl.obolibrary.org/obo/DMBA_16452&gt;</t>
        </is>
      </c>
    </row>
    <row r="2011">
      <c r="A2011">
        <f>HYPERLINK("https://www.ebi.ac.uk/ols/ontologies/uberon/terms?iri=http://purl.obolibrary.org/obo/UBERON_0003033","suprageniculate nucleus of thalamus")</f>
        <v/>
      </c>
      <c r="B2011" t="inlineStr">
        <is>
          <t>&lt;http://purl.obolibrary.org/obo/UBERON_0003033&gt;</t>
        </is>
      </c>
      <c r="C2011" t="inlineStr">
        <is>
          <t>suprageniculate nucleus of the thalamus, left</t>
        </is>
      </c>
      <c r="D2011" t="inlineStr">
        <is>
          <t>&lt;http://purl.obolibrary.org/obo/HBA_4430&gt;</t>
        </is>
      </c>
    </row>
    <row r="2012">
      <c r="A2012">
        <f>HYPERLINK("https://www.ebi.ac.uk/ols/ontologies/uberon/terms?iri=http://purl.obolibrary.org/obo/UBERON_0003033","suprageniculate nucleus of thalamus")</f>
        <v/>
      </c>
      <c r="B2012" t="inlineStr">
        <is>
          <t>&lt;http://purl.obolibrary.org/obo/UBERON_0003033&gt;</t>
        </is>
      </c>
      <c r="C2012" t="inlineStr">
        <is>
          <t>Suprageniculate nucleus</t>
        </is>
      </c>
      <c r="D2012" t="inlineStr">
        <is>
          <t>&lt;http://purl.obolibrary.org/obo/MBA_325&gt;</t>
        </is>
      </c>
    </row>
    <row r="2013">
      <c r="A2013">
        <f>HYPERLINK("https://www.ebi.ac.uk/ols/ontologies/uberon/terms?iri=http://purl.obolibrary.org/obo/UBERON_0022424","supragenual nucleus of pontine tegmentum")</f>
        <v/>
      </c>
      <c r="B2013" t="inlineStr">
        <is>
          <t>&lt;http://purl.obolibrary.org/obo/UBERON_0022424&gt;</t>
        </is>
      </c>
      <c r="C2013" t="inlineStr">
        <is>
          <t>supragenual nucleus</t>
        </is>
      </c>
      <c r="D2013" t="inlineStr">
        <is>
          <t>&lt;http://purl.obolibrary.org/obo/DHBA_12662&gt;</t>
        </is>
      </c>
    </row>
    <row r="2014">
      <c r="A2014">
        <f>HYPERLINK("https://www.ebi.ac.uk/ols/ontologies/uberon/terms?iri=http://purl.obolibrary.org/obo/UBERON_0022424","supragenual nucleus of pontine tegmentum")</f>
        <v/>
      </c>
      <c r="B2014" t="inlineStr">
        <is>
          <t>&lt;http://purl.obolibrary.org/obo/UBERON_0022424&gt;</t>
        </is>
      </c>
      <c r="C2014" t="inlineStr">
        <is>
          <t>supragenual nucleus</t>
        </is>
      </c>
      <c r="D2014" t="inlineStr">
        <is>
          <t>&lt;http://purl.obolibrary.org/obo/DMBA_17190&gt;</t>
        </is>
      </c>
    </row>
    <row r="2015">
      <c r="A2015">
        <f>HYPERLINK("https://www.ebi.ac.uk/ols/ontologies/uberon/terms?iri=http://purl.obolibrary.org/obo/UBERON_0002991","supramammillary commissure")</f>
        <v/>
      </c>
      <c r="B2015" t="inlineStr">
        <is>
          <t>&lt;http://purl.obolibrary.org/obo/UBERON_0002991&gt;</t>
        </is>
      </c>
      <c r="C2015" t="inlineStr">
        <is>
          <t>supramammillary decussation</t>
        </is>
      </c>
      <c r="D2015" t="inlineStr">
        <is>
          <t>&lt;http://purl.obolibrary.org/obo/MBA_341&gt;</t>
        </is>
      </c>
    </row>
    <row r="2016">
      <c r="A2016">
        <f>HYPERLINK("https://www.ebi.ac.uk/ols/ontologies/uberon/terms?iri=http://purl.obolibrary.org/obo/UBERON_0001940","supramammillary nucleus")</f>
        <v/>
      </c>
      <c r="B2016" t="inlineStr">
        <is>
          <t>&lt;http://purl.obolibrary.org/obo/UBERON_0001940&gt;</t>
        </is>
      </c>
      <c r="C2016" t="inlineStr">
        <is>
          <t>supramammillary nucleus</t>
        </is>
      </c>
      <c r="D2016" t="inlineStr">
        <is>
          <t>&lt;http://purl.obolibrary.org/obo/DHBA_10497&gt;</t>
        </is>
      </c>
    </row>
    <row r="2017">
      <c r="A2017">
        <f>HYPERLINK("https://www.ebi.ac.uk/ols/ontologies/uberon/terms?iri=http://purl.obolibrary.org/obo/UBERON_0001940","supramammillary nucleus")</f>
        <v/>
      </c>
      <c r="B2017" t="inlineStr">
        <is>
          <t>&lt;http://purl.obolibrary.org/obo/UBERON_0001940&gt;</t>
        </is>
      </c>
      <c r="C2017" t="inlineStr">
        <is>
          <t>supramammillary nucleus</t>
        </is>
      </c>
      <c r="D2017" t="inlineStr">
        <is>
          <t>&lt;http://purl.obolibrary.org/obo/HBA_12911&gt;</t>
        </is>
      </c>
    </row>
    <row r="2018">
      <c r="A2018">
        <f>HYPERLINK("https://www.ebi.ac.uk/ols/ontologies/uberon/terms?iri=http://purl.obolibrary.org/obo/UBERON_0001940","supramammillary nucleus")</f>
        <v/>
      </c>
      <c r="B2018" t="inlineStr">
        <is>
          <t>&lt;http://purl.obolibrary.org/obo/UBERON_0001940&gt;</t>
        </is>
      </c>
      <c r="C2018" t="inlineStr">
        <is>
          <t>Supramammillary nucleus</t>
        </is>
      </c>
      <c r="D2018" t="inlineStr">
        <is>
          <t>&lt;http://purl.obolibrary.org/obo/MBA_525&gt;</t>
        </is>
      </c>
    </row>
    <row r="2019">
      <c r="A2019">
        <f>HYPERLINK("https://www.ebi.ac.uk/ols/ontologies/uberon/terms?iri=http://purl.obolibrary.org/obo/UBERON_0002688","supramarginal gyrus")</f>
        <v/>
      </c>
      <c r="B2019" t="inlineStr">
        <is>
          <t>&lt;http://purl.obolibrary.org/obo/UBERON_0002688&gt;</t>
        </is>
      </c>
      <c r="C2019" t="inlineStr">
        <is>
          <t>supramarginal gyrus</t>
        </is>
      </c>
      <c r="D2019" t="inlineStr">
        <is>
          <t>&lt;http://purl.obolibrary.org/obo/DHBA_12135&gt;</t>
        </is>
      </c>
    </row>
    <row r="2020">
      <c r="A2020">
        <f>HYPERLINK("https://www.ebi.ac.uk/ols/ontologies/uberon/terms?iri=http://purl.obolibrary.org/obo/UBERON_0002688","supramarginal gyrus")</f>
        <v/>
      </c>
      <c r="B2020" t="inlineStr">
        <is>
          <t>&lt;http://purl.obolibrary.org/obo/UBERON_0002688&gt;</t>
        </is>
      </c>
      <c r="C2020" t="inlineStr">
        <is>
          <t>supramarginal gyrus</t>
        </is>
      </c>
      <c r="D2020" t="inlineStr">
        <is>
          <t>&lt;http://purl.obolibrary.org/obo/HBA_4104&gt;</t>
        </is>
      </c>
    </row>
    <row r="2021">
      <c r="A2021">
        <f>HYPERLINK("https://www.ebi.ac.uk/ols/ontologies/uberon/terms?iri=http://purl.obolibrary.org/obo/UBERON_0002689","supraoptic crest")</f>
        <v/>
      </c>
      <c r="B2021" t="inlineStr">
        <is>
          <t>&lt;http://purl.obolibrary.org/obo/UBERON_0002689&gt;</t>
        </is>
      </c>
      <c r="C2021" t="inlineStr">
        <is>
          <t>organum vasculosum laminae terminalis</t>
        </is>
      </c>
      <c r="D2021" t="inlineStr">
        <is>
          <t>&lt;http://purl.obolibrary.org/obo/DHBA_12106&gt;</t>
        </is>
      </c>
    </row>
    <row r="2022">
      <c r="A2022">
        <f>HYPERLINK("https://www.ebi.ac.uk/ols/ontologies/uberon/terms?iri=http://purl.obolibrary.org/obo/UBERON_0002689","supraoptic crest")</f>
        <v/>
      </c>
      <c r="B2022" t="inlineStr">
        <is>
          <t>&lt;http://purl.obolibrary.org/obo/UBERON_0002689&gt;</t>
        </is>
      </c>
      <c r="C2022" t="inlineStr">
        <is>
          <t>vascular organ of the lamina terminalis</t>
        </is>
      </c>
      <c r="D2022" t="inlineStr">
        <is>
          <t>&lt;http://purl.obolibrary.org/obo/DMBA_15582&gt;</t>
        </is>
      </c>
    </row>
    <row r="2023">
      <c r="A2023">
        <f>HYPERLINK("https://www.ebi.ac.uk/ols/ontologies/uberon/terms?iri=http://purl.obolibrary.org/obo/UBERON_0002689","supraoptic crest")</f>
        <v/>
      </c>
      <c r="B2023" t="inlineStr">
        <is>
          <t>&lt;http://purl.obolibrary.org/obo/UBERON_0002689&gt;</t>
        </is>
      </c>
      <c r="C2023" t="inlineStr">
        <is>
          <t>Vascular organ of the lamina terminalis</t>
        </is>
      </c>
      <c r="D2023" t="inlineStr">
        <is>
          <t>&lt;http://purl.obolibrary.org/obo/MBA_763&gt;</t>
        </is>
      </c>
    </row>
    <row r="2024">
      <c r="A2024">
        <f>HYPERLINK("https://www.ebi.ac.uk/ols/ontologies/uberon/terms?iri=http://purl.obolibrary.org/obo/UBERON_0001929","supraoptic nucleus")</f>
        <v/>
      </c>
      <c r="B2024" t="inlineStr">
        <is>
          <t>&lt;http://purl.obolibrary.org/obo/UBERON_0001929&gt;</t>
        </is>
      </c>
      <c r="C2024" t="inlineStr">
        <is>
          <t>supraoptic nucleus</t>
        </is>
      </c>
      <c r="D2024" t="inlineStr">
        <is>
          <t>&lt;http://purl.obolibrary.org/obo/DHBA_10481&gt;</t>
        </is>
      </c>
    </row>
    <row r="2025">
      <c r="A2025">
        <f>HYPERLINK("https://www.ebi.ac.uk/ols/ontologies/uberon/terms?iri=http://purl.obolibrary.org/obo/UBERON_0001929","supraoptic nucleus")</f>
        <v/>
      </c>
      <c r="B2025" t="inlineStr">
        <is>
          <t>&lt;http://purl.obolibrary.org/obo/UBERON_0001929&gt;</t>
        </is>
      </c>
      <c r="C2025" t="inlineStr">
        <is>
          <t>supraoptic nucleus</t>
        </is>
      </c>
      <c r="D2025" t="inlineStr">
        <is>
          <t>&lt;http://purl.obolibrary.org/obo/DMBA_15633&gt;</t>
        </is>
      </c>
    </row>
    <row r="2026">
      <c r="A2026">
        <f>HYPERLINK("https://www.ebi.ac.uk/ols/ontologies/uberon/terms?iri=http://purl.obolibrary.org/obo/UBERON_0001929","supraoptic nucleus")</f>
        <v/>
      </c>
      <c r="B2026" t="inlineStr">
        <is>
          <t>&lt;http://purl.obolibrary.org/obo/UBERON_0001929&gt;</t>
        </is>
      </c>
      <c r="C2026" t="inlineStr">
        <is>
          <t>supraoptic nucleus</t>
        </is>
      </c>
      <c r="D2026" t="inlineStr">
        <is>
          <t>&lt;http://purl.obolibrary.org/obo/HBA_12907&gt;</t>
        </is>
      </c>
    </row>
    <row r="2027">
      <c r="A2027">
        <f>HYPERLINK("https://www.ebi.ac.uk/ols/ontologies/uberon/terms?iri=http://purl.obolibrary.org/obo/UBERON_0001929","supraoptic nucleus")</f>
        <v/>
      </c>
      <c r="B2027" t="inlineStr">
        <is>
          <t>&lt;http://purl.obolibrary.org/obo/UBERON_0001929&gt;</t>
        </is>
      </c>
      <c r="C2027" t="inlineStr">
        <is>
          <t>Supraoptic nucleus</t>
        </is>
      </c>
      <c r="D2027" t="inlineStr">
        <is>
          <t>&lt;http://purl.obolibrary.org/obo/MBA_390&gt;</t>
        </is>
      </c>
    </row>
    <row r="2028">
      <c r="A2028">
        <f>HYPERLINK("https://www.ebi.ac.uk/ols/ontologies/uberon/terms?iri=http://purl.obolibrary.org/obo/UBERON_0002882","supraspinal nucleus")</f>
        <v/>
      </c>
      <c r="B2028" t="inlineStr">
        <is>
          <t>&lt;http://purl.obolibrary.org/obo/UBERON_0002882&gt;</t>
        </is>
      </c>
      <c r="C2028" t="inlineStr">
        <is>
          <t>spinal accessory (supraspinal) nucleus</t>
        </is>
      </c>
      <c r="D2028" t="inlineStr">
        <is>
          <t>&lt;http://purl.obolibrary.org/obo/DHBA_12661&gt;</t>
        </is>
      </c>
    </row>
    <row r="2029">
      <c r="A2029">
        <f>HYPERLINK("https://www.ebi.ac.uk/ols/ontologies/uberon/terms?iri=http://purl.obolibrary.org/obo/UBERON_0002882","supraspinal nucleus")</f>
        <v/>
      </c>
      <c r="B2029" t="inlineStr">
        <is>
          <t>&lt;http://purl.obolibrary.org/obo/UBERON_0002882&gt;</t>
        </is>
      </c>
      <c r="C2029" t="inlineStr">
        <is>
          <t>supraspinal nucleus</t>
        </is>
      </c>
      <c r="D2029" t="inlineStr">
        <is>
          <t>&lt;http://purl.obolibrary.org/obo/HBA_9694&gt;</t>
        </is>
      </c>
    </row>
    <row r="2030">
      <c r="A2030">
        <f>HYPERLINK("https://www.ebi.ac.uk/ols/ontologies/uberon/terms?iri=http://purl.obolibrary.org/obo/UBERON_0015800","taenia tectum of brain")</f>
        <v/>
      </c>
      <c r="B2030" t="inlineStr">
        <is>
          <t>&lt;http://purl.obolibrary.org/obo/UBERON_0015800&gt;</t>
        </is>
      </c>
      <c r="C2030" t="inlineStr">
        <is>
          <t>taenia tectum</t>
        </is>
      </c>
      <c r="D2030" t="inlineStr">
        <is>
          <t>&lt;http://purl.obolibrary.org/obo/DHBA_10305&gt;</t>
        </is>
      </c>
    </row>
    <row r="2031">
      <c r="A2031">
        <f>HYPERLINK("https://www.ebi.ac.uk/ols/ontologies/uberon/terms?iri=http://purl.obolibrary.org/obo/UBERON_0015800","taenia tectum of brain")</f>
        <v/>
      </c>
      <c r="B2031" t="inlineStr">
        <is>
          <t>&lt;http://purl.obolibrary.org/obo/UBERON_0015800&gt;</t>
        </is>
      </c>
      <c r="C2031" t="inlineStr">
        <is>
          <t>taenia tecta</t>
        </is>
      </c>
      <c r="D2031" t="inlineStr">
        <is>
          <t>&lt;http://purl.obolibrary.org/obo/DMBA_16154&gt;</t>
        </is>
      </c>
    </row>
    <row r="2032">
      <c r="A2032">
        <f>HYPERLINK("https://www.ebi.ac.uk/ols/ontologies/uberon/terms?iri=http://purl.obolibrary.org/obo/UBERON_0015800","taenia tectum of brain")</f>
        <v/>
      </c>
      <c r="B2032" t="inlineStr">
        <is>
          <t>&lt;http://purl.obolibrary.org/obo/UBERON_0015800&gt;</t>
        </is>
      </c>
      <c r="C2032" t="inlineStr">
        <is>
          <t>Taenia tecta</t>
        </is>
      </c>
      <c r="D2032" t="inlineStr">
        <is>
          <t>&lt;http://purl.obolibrary.org/obo/MBA_589&gt;</t>
        </is>
      </c>
    </row>
    <row r="2033">
      <c r="A2033">
        <f>HYPERLINK("https://www.ebi.ac.uk/ols/ontologies/uberon/terms?iri=http://purl.obolibrary.org/obo/UBERON_0002628","tail of caudate nucleus")</f>
        <v/>
      </c>
      <c r="B2033" t="inlineStr">
        <is>
          <t>&lt;http://purl.obolibrary.org/obo/UBERON_0002628&gt;</t>
        </is>
      </c>
      <c r="C2033" t="inlineStr">
        <is>
          <t>tail of caudate</t>
        </is>
      </c>
      <c r="D2033" t="inlineStr">
        <is>
          <t>&lt;http://purl.obolibrary.org/obo/DHBA_10337&gt;</t>
        </is>
      </c>
    </row>
    <row r="2034">
      <c r="A2034">
        <f>HYPERLINK("https://www.ebi.ac.uk/ols/ontologies/uberon/terms?iri=http://purl.obolibrary.org/obo/UBERON_0002628","tail of caudate nucleus")</f>
        <v/>
      </c>
      <c r="B2034" t="inlineStr">
        <is>
          <t>&lt;http://purl.obolibrary.org/obo/UBERON_0002628&gt;</t>
        </is>
      </c>
      <c r="C2034" t="inlineStr">
        <is>
          <t>tail of the caudate nucleus</t>
        </is>
      </c>
      <c r="D2034" t="inlineStr">
        <is>
          <t>&lt;http://purl.obolibrary.org/obo/HBA_12901&gt;</t>
        </is>
      </c>
    </row>
    <row r="2035">
      <c r="A2035">
        <f>HYPERLINK("https://www.ebi.ac.uk/ols/ontologies/uberon/terms?iri=http://purl.obolibrary.org/obo/UBERON_0000373","tapetum of corpus callosum")</f>
        <v/>
      </c>
      <c r="B2035" t="inlineStr">
        <is>
          <t>&lt;http://purl.obolibrary.org/obo/UBERON_0000373&gt;</t>
        </is>
      </c>
      <c r="C2035" t="inlineStr">
        <is>
          <t>tapetum of corpus callosum</t>
        </is>
      </c>
      <c r="D2035" t="inlineStr">
        <is>
          <t>&lt;http://purl.obolibrary.org/obo/DHBA_12027&gt;</t>
        </is>
      </c>
    </row>
    <row r="2036">
      <c r="A2036">
        <f>HYPERLINK("https://www.ebi.ac.uk/ols/ontologies/uberon/terms?iri=http://purl.obolibrary.org/obo/UBERON_0000373","tapetum of corpus callosum")</f>
        <v/>
      </c>
      <c r="B2036" t="inlineStr">
        <is>
          <t>&lt;http://purl.obolibrary.org/obo/UBERON_0000373&gt;</t>
        </is>
      </c>
      <c r="C2036" t="inlineStr">
        <is>
          <t>tapetum of corpus callosum</t>
        </is>
      </c>
      <c r="D2036" t="inlineStr">
        <is>
          <t>&lt;http://purl.obolibrary.org/obo/HBA_265504966&gt;</t>
        </is>
      </c>
    </row>
    <row r="2037">
      <c r="A2037">
        <f>HYPERLINK("https://www.ebi.ac.uk/ols/ontologies/uberon/terms?iri=http://purl.obolibrary.org/obo/UBERON_0002164","tectobulbar tract")</f>
        <v/>
      </c>
      <c r="B2037" t="inlineStr">
        <is>
          <t>&lt;http://purl.obolibrary.org/obo/UBERON_0002164&gt;</t>
        </is>
      </c>
      <c r="C2037" t="inlineStr">
        <is>
          <t>tectobulbar tract</t>
        </is>
      </c>
      <c r="D2037" t="inlineStr">
        <is>
          <t>&lt;http://purl.obolibrary.org/obo/DHBA_12791&gt;</t>
        </is>
      </c>
    </row>
    <row r="2038">
      <c r="A2038">
        <f>HYPERLINK("https://www.ebi.ac.uk/ols/ontologies/uberon/terms?iri=http://purl.obolibrary.org/obo/UBERON_0002930","tectopontine tract")</f>
        <v/>
      </c>
      <c r="B2038" t="inlineStr">
        <is>
          <t>&lt;http://purl.obolibrary.org/obo/UBERON_0002930&gt;</t>
        </is>
      </c>
      <c r="C2038" t="inlineStr">
        <is>
          <t>tectopontine tract</t>
        </is>
      </c>
      <c r="D2038" t="inlineStr">
        <is>
          <t>&lt;http://purl.obolibrary.org/obo/DHBA_12364&gt;</t>
        </is>
      </c>
    </row>
    <row r="2039">
      <c r="A2039">
        <f>HYPERLINK("https://www.ebi.ac.uk/ols/ontologies/uberon/terms?iri=http://purl.obolibrary.org/obo/UBERON_0002949","tectospinal tract")</f>
        <v/>
      </c>
      <c r="B2039" t="inlineStr">
        <is>
          <t>&lt;http://purl.obolibrary.org/obo/UBERON_0002949&gt;</t>
        </is>
      </c>
      <c r="C2039" t="inlineStr">
        <is>
          <t>tectospinal tract</t>
        </is>
      </c>
      <c r="D2039" t="inlineStr">
        <is>
          <t>&lt;http://purl.obolibrary.org/obo/DHBA_12794&gt;</t>
        </is>
      </c>
    </row>
    <row r="2040">
      <c r="A2040">
        <f>HYPERLINK("https://www.ebi.ac.uk/ols/ontologies/uberon/terms?iri=http://purl.obolibrary.org/obo/UBERON_0002949","tectospinal tract")</f>
        <v/>
      </c>
      <c r="B2040" t="inlineStr">
        <is>
          <t>&lt;http://purl.obolibrary.org/obo/UBERON_0002949&gt;</t>
        </is>
      </c>
      <c r="C2040" t="inlineStr">
        <is>
          <t>tectospinal tract</t>
        </is>
      </c>
      <c r="D2040" t="inlineStr">
        <is>
          <t>&lt;http://purl.obolibrary.org/obo/DMBA_17802&gt;</t>
        </is>
      </c>
    </row>
    <row r="2041">
      <c r="A2041">
        <f>HYPERLINK("https://www.ebi.ac.uk/ols/ontologies/uberon/terms?iri=http://purl.obolibrary.org/obo/UBERON_0002949","tectospinal tract")</f>
        <v/>
      </c>
      <c r="B2041" t="inlineStr">
        <is>
          <t>&lt;http://purl.obolibrary.org/obo/UBERON_0002949&gt;</t>
        </is>
      </c>
      <c r="C2041" t="inlineStr">
        <is>
          <t>tectospinal tract</t>
        </is>
      </c>
      <c r="D2041" t="inlineStr">
        <is>
          <t>&lt;http://purl.obolibrary.org/obo/HBA_265505662&gt;</t>
        </is>
      </c>
    </row>
    <row r="2042">
      <c r="A2042">
        <f>HYPERLINK("https://www.ebi.ac.uk/ols/ontologies/uberon/terms?iri=http://purl.obolibrary.org/obo/UBERON_0002949","tectospinal tract")</f>
        <v/>
      </c>
      <c r="B2042" t="inlineStr">
        <is>
          <t>&lt;http://purl.obolibrary.org/obo/UBERON_0002949&gt;</t>
        </is>
      </c>
      <c r="C2042" t="inlineStr">
        <is>
          <t>tectospinal pathway</t>
        </is>
      </c>
      <c r="D2042" t="inlineStr">
        <is>
          <t>&lt;http://purl.obolibrary.org/obo/MBA_877&gt;</t>
        </is>
      </c>
    </row>
    <row r="2043">
      <c r="A2043">
        <f>HYPERLINK("https://www.ebi.ac.uk/ols/ontologies/uberon/terms?iri=http://purl.obolibrary.org/obo/UBERON_0035570","tectothalamic tract")</f>
        <v/>
      </c>
      <c r="B2043" t="inlineStr">
        <is>
          <t>&lt;http://purl.obolibrary.org/obo/UBERON_0035570&gt;</t>
        </is>
      </c>
      <c r="C2043" t="inlineStr">
        <is>
          <t>tectothalamic pathway</t>
        </is>
      </c>
      <c r="D2043" t="inlineStr">
        <is>
          <t>&lt;http://purl.obolibrary.org/obo/MBA_357&gt;</t>
        </is>
      </c>
    </row>
    <row r="2044">
      <c r="A2044">
        <f>HYPERLINK("https://www.ebi.ac.uk/ols/ontologies/uberon/terms?iri=http://purl.obolibrary.org/obo/UBERON_0002285","telencephalic ventricle")</f>
        <v/>
      </c>
      <c r="B2044" t="inlineStr">
        <is>
          <t>&lt;http://purl.obolibrary.org/obo/UBERON_0002285&gt;</t>
        </is>
      </c>
      <c r="C2044" t="inlineStr">
        <is>
          <t>lateral ventricles</t>
        </is>
      </c>
      <c r="D2044" t="inlineStr">
        <is>
          <t>&lt;http://purl.obolibrary.org/obo/DHBA_10596&gt;</t>
        </is>
      </c>
    </row>
    <row r="2045">
      <c r="A2045">
        <f>HYPERLINK("https://www.ebi.ac.uk/ols/ontologies/uberon/terms?iri=http://purl.obolibrary.org/obo/UBERON_0002285","telencephalic ventricle")</f>
        <v/>
      </c>
      <c r="B2045" t="inlineStr">
        <is>
          <t>&lt;http://purl.obolibrary.org/obo/UBERON_0002285&gt;</t>
        </is>
      </c>
      <c r="C2045" t="inlineStr">
        <is>
          <t>ventricles, forebrain</t>
        </is>
      </c>
      <c r="D2045" t="inlineStr">
        <is>
          <t>&lt;http://purl.obolibrary.org/obo/DMBA_126651562&gt;</t>
        </is>
      </c>
    </row>
    <row r="2046">
      <c r="A2046">
        <f>HYPERLINK("https://www.ebi.ac.uk/ols/ontologies/uberon/terms?iri=http://purl.obolibrary.org/obo/UBERON_0002285","telencephalic ventricle")</f>
        <v/>
      </c>
      <c r="B2046" t="inlineStr">
        <is>
          <t>&lt;http://purl.obolibrary.org/obo/UBERON_0002285&gt;</t>
        </is>
      </c>
      <c r="C2046" t="inlineStr">
        <is>
          <t>lateral ventricle</t>
        </is>
      </c>
      <c r="D2046" t="inlineStr">
        <is>
          <t>&lt;http://purl.obolibrary.org/obo/HBA_9419&gt;</t>
        </is>
      </c>
    </row>
    <row r="2047">
      <c r="A2047">
        <f>HYPERLINK("https://www.ebi.ac.uk/ols/ontologies/uberon/terms?iri=http://purl.obolibrary.org/obo/UBERON_0002285","telencephalic ventricle")</f>
        <v/>
      </c>
      <c r="B2047" t="inlineStr">
        <is>
          <t>&lt;http://purl.obolibrary.org/obo/UBERON_0002285&gt;</t>
        </is>
      </c>
      <c r="C2047" t="inlineStr">
        <is>
          <t>lateral ventricle</t>
        </is>
      </c>
      <c r="D2047" t="inlineStr">
        <is>
          <t>&lt;http://purl.obolibrary.org/obo/MBA_81&gt;</t>
        </is>
      </c>
    </row>
    <row r="2048">
      <c r="A2048">
        <f>HYPERLINK("https://www.ebi.ac.uk/ols/ontologies/uberon/terms?iri=http://purl.obolibrary.org/obo/UBERON_0001893","telencephalon")</f>
        <v/>
      </c>
      <c r="B2048" t="inlineStr">
        <is>
          <t>&lt;http://purl.obolibrary.org/obo/UBERON_0001893&gt;</t>
        </is>
      </c>
      <c r="C2048" t="inlineStr">
        <is>
          <t>telencephalon</t>
        </is>
      </c>
      <c r="D2048" t="inlineStr">
        <is>
          <t>&lt;http://purl.obolibrary.org/obo/DHBA_10158&gt;</t>
        </is>
      </c>
    </row>
    <row r="2049">
      <c r="A2049">
        <f>HYPERLINK("https://www.ebi.ac.uk/ols/ontologies/uberon/terms?iri=http://purl.obolibrary.org/obo/UBERON_0001893","telencephalon")</f>
        <v/>
      </c>
      <c r="B2049" t="inlineStr">
        <is>
          <t>&lt;http://purl.obolibrary.org/obo/UBERON_0001893&gt;</t>
        </is>
      </c>
      <c r="C2049" t="inlineStr">
        <is>
          <t>telencephalon</t>
        </is>
      </c>
      <c r="D2049" t="inlineStr">
        <is>
          <t>&lt;http://purl.obolibrary.org/obo/HBA_4007&gt;</t>
        </is>
      </c>
    </row>
    <row r="2050">
      <c r="A2050">
        <f>HYPERLINK("https://www.ebi.ac.uk/ols/ontologies/uberon/terms?iri=http://purl.obolibrary.org/obo/UBERON_0001893","telencephalon")</f>
        <v/>
      </c>
      <c r="B2050" t="inlineStr">
        <is>
          <t>&lt;http://purl.obolibrary.org/obo/UBERON_0001893&gt;</t>
        </is>
      </c>
      <c r="C2050" t="inlineStr">
        <is>
          <t>Cerebrum</t>
        </is>
      </c>
      <c r="D2050" t="inlineStr">
        <is>
          <t>&lt;http://purl.obolibrary.org/obo/MBA_567&gt;</t>
        </is>
      </c>
    </row>
    <row r="2051">
      <c r="A2051">
        <f>HYPERLINK("https://www.ebi.ac.uk/ols/ontologies/uberon/terms?iri=http://purl.obolibrary.org/obo/UBERON_0001893","telencephalon")</f>
        <v/>
      </c>
      <c r="B2051" t="inlineStr">
        <is>
          <t>&lt;http://purl.obolibrary.org/obo/UBERON_0001893&gt;</t>
        </is>
      </c>
      <c r="C2051" t="inlineStr">
        <is>
          <t>telencephalon</t>
        </is>
      </c>
      <c r="D2051" t="inlineStr">
        <is>
          <t>&lt;http://purl.obolibrary.org/obo/PBA_128011350&gt;</t>
        </is>
      </c>
    </row>
    <row r="2052">
      <c r="A2052">
        <f>HYPERLINK("https://www.ebi.ac.uk/ols/ontologies/uberon/terms?iri=http://purl.obolibrary.org/obo/UBERON_0016538","temporal cortex")</f>
        <v/>
      </c>
      <c r="B2052" t="inlineStr">
        <is>
          <t>&lt;http://purl.obolibrary.org/obo/UBERON_0016538&gt;</t>
        </is>
      </c>
      <c r="C2052" t="inlineStr">
        <is>
          <t>temporal neocortex</t>
        </is>
      </c>
      <c r="D2052" t="inlineStr">
        <is>
          <t>&lt;http://purl.obolibrary.org/obo/DHBA_10235&gt;</t>
        </is>
      </c>
    </row>
    <row r="2053">
      <c r="A2053">
        <f>HYPERLINK("https://www.ebi.ac.uk/ols/ontologies/uberon/terms?iri=http://purl.obolibrary.org/obo/UBERON_0016538","temporal cortex")</f>
        <v/>
      </c>
      <c r="B2053" t="inlineStr">
        <is>
          <t>&lt;http://purl.obolibrary.org/obo/UBERON_0016538&gt;</t>
        </is>
      </c>
      <c r="C2053" t="inlineStr">
        <is>
          <t>temporal cortex</t>
        </is>
      </c>
      <c r="D2053" t="inlineStr">
        <is>
          <t>&lt;http://purl.obolibrary.org/obo/DMBA_16044&gt;</t>
        </is>
      </c>
    </row>
    <row r="2054">
      <c r="A2054">
        <f>HYPERLINK("https://www.ebi.ac.uk/ols/ontologies/uberon/terms?iri=http://purl.obolibrary.org/obo/UBERON_0022429","temporal cortex cingulum")</f>
        <v/>
      </c>
      <c r="B2054" t="inlineStr">
        <is>
          <t>&lt;http://purl.obolibrary.org/obo/UBERON_0022429&gt;</t>
        </is>
      </c>
      <c r="C2054" t="inlineStr">
        <is>
          <t>cingulum bundle in temporal cortex</t>
        </is>
      </c>
      <c r="D2054" t="inlineStr">
        <is>
          <t>&lt;http://purl.obolibrary.org/obo/DHBA_15540&gt;</t>
        </is>
      </c>
    </row>
    <row r="2055">
      <c r="A2055">
        <f>HYPERLINK("https://www.ebi.ac.uk/ols/ontologies/uberon/terms?iri=http://purl.obolibrary.org/obo/UBERON_0022395","temporal fusiform gyrus")</f>
        <v/>
      </c>
      <c r="B2055" t="inlineStr">
        <is>
          <t>&lt;http://purl.obolibrary.org/obo/UBERON_0022395&gt;</t>
        </is>
      </c>
      <c r="C2055" t="inlineStr">
        <is>
          <t>occipitotemporal (fusiform) gyrus, temporal part</t>
        </is>
      </c>
      <c r="D2055" t="inlineStr">
        <is>
          <t>&lt;http://purl.obolibrary.org/obo/DHBA_12143&gt;</t>
        </is>
      </c>
    </row>
    <row r="2056">
      <c r="A2056">
        <f>HYPERLINK("https://www.ebi.ac.uk/ols/ontologies/uberon/terms?iri=http://purl.obolibrary.org/obo/UBERON_0001871","temporal lobe")</f>
        <v/>
      </c>
      <c r="B2056" t="inlineStr">
        <is>
          <t>&lt;http://purl.obolibrary.org/obo/UBERON_0001871&gt;</t>
        </is>
      </c>
      <c r="C2056" t="inlineStr">
        <is>
          <t>temporal lobe</t>
        </is>
      </c>
      <c r="D2056" t="inlineStr">
        <is>
          <t>&lt;http://purl.obolibrary.org/obo/DHBA_12139&gt;</t>
        </is>
      </c>
    </row>
    <row r="2057">
      <c r="A2057">
        <f>HYPERLINK("https://www.ebi.ac.uk/ols/ontologies/uberon/terms?iri=http://purl.obolibrary.org/obo/UBERON_0001871","temporal lobe")</f>
        <v/>
      </c>
      <c r="B2057" t="inlineStr">
        <is>
          <t>&lt;http://purl.obolibrary.org/obo/UBERON_0001871&gt;</t>
        </is>
      </c>
      <c r="C2057" t="inlineStr">
        <is>
          <t>temporal lobe</t>
        </is>
      </c>
      <c r="D2057" t="inlineStr">
        <is>
          <t>&lt;http://purl.obolibrary.org/obo/HBA_4132&gt;</t>
        </is>
      </c>
    </row>
    <row r="2058">
      <c r="A2058">
        <f>HYPERLINK("https://www.ebi.ac.uk/ols/ontologies/uberon/terms?iri=http://purl.obolibrary.org/obo/UBERON_0002576","temporal pole")</f>
        <v/>
      </c>
      <c r="B2058" t="inlineStr">
        <is>
          <t>&lt;http://purl.obolibrary.org/obo/UBERON_0002576&gt;</t>
        </is>
      </c>
      <c r="C2058" t="inlineStr">
        <is>
          <t>temporal pole</t>
        </is>
      </c>
      <c r="D2058" t="inlineStr">
        <is>
          <t>&lt;http://purl.obolibrary.org/obo/DHBA_12146&gt;</t>
        </is>
      </c>
    </row>
    <row r="2059">
      <c r="A2059">
        <f>HYPERLINK("https://www.ebi.ac.uk/ols/ontologies/uberon/terms?iri=http://purl.obolibrary.org/obo/UBERON_0002576","temporal pole")</f>
        <v/>
      </c>
      <c r="B2059" t="inlineStr">
        <is>
          <t>&lt;http://purl.obolibrary.org/obo/UBERON_0002576&gt;</t>
        </is>
      </c>
      <c r="C2059" t="inlineStr">
        <is>
          <t>temporal pole</t>
        </is>
      </c>
      <c r="D2059" t="inlineStr">
        <is>
          <t>&lt;http://purl.obolibrary.org/obo/HBA_4174&gt;</t>
        </is>
      </c>
    </row>
    <row r="2060">
      <c r="A2060">
        <f>HYPERLINK("https://www.ebi.ac.uk/ols/ontologies/uberon/terms?iri=http://purl.obolibrary.org/obo/UBERON_0014687","temporal sulcus")</f>
        <v/>
      </c>
      <c r="B2060" t="inlineStr">
        <is>
          <t>&lt;http://purl.obolibrary.org/obo/UBERON_0014687&gt;</t>
        </is>
      </c>
      <c r="C2060" t="inlineStr">
        <is>
          <t>temporal lobe sulci</t>
        </is>
      </c>
      <c r="D2060" t="inlineStr">
        <is>
          <t>&lt;http://purl.obolibrary.org/obo/HBA_9377&gt;</t>
        </is>
      </c>
    </row>
    <row r="2061">
      <c r="A2061">
        <f>HYPERLINK("https://www.ebi.ac.uk/ols/ontologies/uberon/terms?iri=http://purl.obolibrary.org/obo/UBERON_0002924","terminal nerve")</f>
        <v/>
      </c>
      <c r="B2061" t="inlineStr">
        <is>
          <t>&lt;http://purl.obolibrary.org/obo/UBERON_0002924&gt;</t>
        </is>
      </c>
      <c r="C2061" t="inlineStr">
        <is>
          <t>terminal nerve</t>
        </is>
      </c>
      <c r="D2061" t="inlineStr">
        <is>
          <t>&lt;http://purl.obolibrary.org/obo/MBA_885&gt;</t>
        </is>
      </c>
    </row>
    <row r="2062">
      <c r="A2062">
        <f>HYPERLINK("https://www.ebi.ac.uk/ols/ontologies/uberon/terms?iri=http://purl.obolibrary.org/obo/UBERON_0001903","thalamic reticular nucleus")</f>
        <v/>
      </c>
      <c r="B2062" t="inlineStr">
        <is>
          <t>&lt;http://purl.obolibrary.org/obo/UBERON_0001903&gt;</t>
        </is>
      </c>
      <c r="C2062" t="inlineStr">
        <is>
          <t>reticular nucleus of thalamus</t>
        </is>
      </c>
      <c r="D2062" t="inlineStr">
        <is>
          <t>&lt;http://purl.obolibrary.org/obo/DHBA_10464&gt;</t>
        </is>
      </c>
    </row>
    <row r="2063">
      <c r="A2063">
        <f>HYPERLINK("https://www.ebi.ac.uk/ols/ontologies/uberon/terms?iri=http://purl.obolibrary.org/obo/UBERON_0001903","thalamic reticular nucleus")</f>
        <v/>
      </c>
      <c r="B2063" t="inlineStr">
        <is>
          <t>&lt;http://purl.obolibrary.org/obo/UBERON_0001903&gt;</t>
        </is>
      </c>
      <c r="C2063" t="inlineStr">
        <is>
          <t>reticular nucleus of thalamus, left</t>
        </is>
      </c>
      <c r="D2063" t="inlineStr">
        <is>
          <t>&lt;http://purl.obolibrary.org/obo/HBA_4506&gt;</t>
        </is>
      </c>
    </row>
    <row r="2064">
      <c r="A2064">
        <f>HYPERLINK("https://www.ebi.ac.uk/ols/ontologies/uberon/terms?iri=http://purl.obolibrary.org/obo/UBERON_0001903","thalamic reticular nucleus")</f>
        <v/>
      </c>
      <c r="B2064" t="inlineStr">
        <is>
          <t>&lt;http://purl.obolibrary.org/obo/UBERON_0001903&gt;</t>
        </is>
      </c>
      <c r="C2064" t="inlineStr">
        <is>
          <t>Reticular nucleus of the thalamus</t>
        </is>
      </c>
      <c r="D2064" t="inlineStr">
        <is>
          <t>&lt;http://purl.obolibrary.org/obo/MBA_262&gt;</t>
        </is>
      </c>
    </row>
    <row r="2065">
      <c r="A2065">
        <f>HYPERLINK("https://www.ebi.ac.uk/ols/ontologies/uberon/terms?iri=http://purl.obolibrary.org/obo/UBERON_0002286","third ventricle")</f>
        <v/>
      </c>
      <c r="B2065" t="inlineStr">
        <is>
          <t>&lt;http://purl.obolibrary.org/obo/UBERON_0002286&gt;</t>
        </is>
      </c>
      <c r="C2065" t="inlineStr">
        <is>
          <t>third ventricle</t>
        </is>
      </c>
      <c r="D2065" t="inlineStr">
        <is>
          <t>&lt;http://purl.obolibrary.org/obo/DHBA_10602&gt;</t>
        </is>
      </c>
    </row>
    <row r="2066">
      <c r="A2066">
        <f>HYPERLINK("https://www.ebi.ac.uk/ols/ontologies/uberon/terms?iri=http://purl.obolibrary.org/obo/UBERON_0002286","third ventricle")</f>
        <v/>
      </c>
      <c r="B2066" t="inlineStr">
        <is>
          <t>&lt;http://purl.obolibrary.org/obo/UBERON_0002286&gt;</t>
        </is>
      </c>
      <c r="C2066" t="inlineStr">
        <is>
          <t>third ventricle</t>
        </is>
      </c>
      <c r="D2066" t="inlineStr">
        <is>
          <t>&lt;http://purl.obolibrary.org/obo/HBA_9420&gt;</t>
        </is>
      </c>
    </row>
    <row r="2067">
      <c r="A2067">
        <f>HYPERLINK("https://www.ebi.ac.uk/ols/ontologies/uberon/terms?iri=http://purl.obolibrary.org/obo/UBERON_0002286","third ventricle")</f>
        <v/>
      </c>
      <c r="B2067" t="inlineStr">
        <is>
          <t>&lt;http://purl.obolibrary.org/obo/UBERON_0002286&gt;</t>
        </is>
      </c>
      <c r="C2067" t="inlineStr">
        <is>
          <t>third ventricle</t>
        </is>
      </c>
      <c r="D2067" t="inlineStr">
        <is>
          <t>&lt;http://purl.obolibrary.org/obo/MBA_129&gt;</t>
        </is>
      </c>
    </row>
    <row r="2068">
      <c r="A2068">
        <f>HYPERLINK("https://www.ebi.ac.uk/ols/ontologies/uberon/terms?iri=http://purl.obolibrary.org/obo/UBERON_0011179","transverse nucleus of stria terminalis")</f>
        <v/>
      </c>
      <c r="B2068" t="inlineStr">
        <is>
          <t>&lt;http://purl.obolibrary.org/obo/UBERON_0011179&gt;</t>
        </is>
      </c>
      <c r="C2068" t="inlineStr">
        <is>
          <t>Bed nuclei of the stria terminalis, posterior division, transverse nucleus</t>
        </is>
      </c>
      <c r="D2068" t="inlineStr">
        <is>
          <t>&lt;http://purl.obolibrary.org/obo/MBA_594&gt;</t>
        </is>
      </c>
    </row>
    <row r="2069">
      <c r="A2069">
        <f>HYPERLINK("https://www.ebi.ac.uk/ols/ontologies/uberon/terms?iri=http://purl.obolibrary.org/obo/UBERON_0002900","transverse occipital sulcus")</f>
        <v/>
      </c>
      <c r="B2069" t="inlineStr">
        <is>
          <t>&lt;http://purl.obolibrary.org/obo/UBERON_0002900&gt;</t>
        </is>
      </c>
      <c r="C2069" t="inlineStr">
        <is>
          <t>transverse occipital sulcus</t>
        </is>
      </c>
      <c r="D2069" t="inlineStr">
        <is>
          <t>&lt;http://purl.obolibrary.org/obo/DHBA_13228&gt;</t>
        </is>
      </c>
    </row>
    <row r="2070">
      <c r="A2070">
        <f>HYPERLINK("https://www.ebi.ac.uk/ols/ontologies/uberon/terms?iri=http://purl.obolibrary.org/obo/UBERON_0002900","transverse occipital sulcus")</f>
        <v/>
      </c>
      <c r="B2070" t="inlineStr">
        <is>
          <t>&lt;http://purl.obolibrary.org/obo/UBERON_0002900&gt;</t>
        </is>
      </c>
      <c r="C2070" t="inlineStr">
        <is>
          <t>transverse occipital sulcus</t>
        </is>
      </c>
      <c r="D2070" t="inlineStr">
        <is>
          <t>&lt;http://purl.obolibrary.org/obo/HBA_9388&gt;</t>
        </is>
      </c>
    </row>
    <row r="2071">
      <c r="A2071">
        <f>HYPERLINK("https://www.ebi.ac.uk/ols/ontologies/uberon/terms?iri=http://purl.obolibrary.org/obo/UBERON_0002612","transverse orbital sulcus")</f>
        <v/>
      </c>
      <c r="B2071" t="inlineStr">
        <is>
          <t>&lt;http://purl.obolibrary.org/obo/UBERON_0002612&gt;</t>
        </is>
      </c>
      <c r="C2071" t="inlineStr">
        <is>
          <t>transverse orbital sulcus</t>
        </is>
      </c>
      <c r="D2071" t="inlineStr">
        <is>
          <t>&lt;http://purl.obolibrary.org/obo/DHBA_13223&gt;</t>
        </is>
      </c>
    </row>
    <row r="2072">
      <c r="A2072">
        <f>HYPERLINK("https://www.ebi.ac.uk/ols/ontologies/uberon/terms?iri=http://purl.obolibrary.org/obo/UBERON_0002735","transverse pontine fibers")</f>
        <v/>
      </c>
      <c r="B2072" t="inlineStr">
        <is>
          <t>&lt;http://purl.obolibrary.org/obo/UBERON_0002735&gt;</t>
        </is>
      </c>
      <c r="C2072" t="inlineStr">
        <is>
          <t>transverse fibers of pons</t>
        </is>
      </c>
      <c r="D2072" t="inlineStr">
        <is>
          <t>&lt;http://purl.obolibrary.org/obo/DHBA_12795&gt;</t>
        </is>
      </c>
    </row>
    <row r="2073">
      <c r="A2073">
        <f>HYPERLINK("https://www.ebi.ac.uk/ols/ontologies/uberon/terms?iri=http://purl.obolibrary.org/obo/UBERON_0002569","transverse temporal sulcus")</f>
        <v/>
      </c>
      <c r="B2073" t="inlineStr">
        <is>
          <t>&lt;http://purl.obolibrary.org/obo/UBERON_0002569&gt;</t>
        </is>
      </c>
      <c r="C2073" t="inlineStr">
        <is>
          <t>transverse temporal sulcus</t>
        </is>
      </c>
      <c r="D2073" t="inlineStr">
        <is>
          <t>&lt;http://purl.obolibrary.org/obo/DHBA_146034852&gt;</t>
        </is>
      </c>
    </row>
    <row r="2074">
      <c r="A2074">
        <f>HYPERLINK("https://www.ebi.ac.uk/ols/ontologies/uberon/terms?iri=http://purl.obolibrary.org/obo/UBERON_0002932","trapezoid body")</f>
        <v/>
      </c>
      <c r="B2074" t="inlineStr">
        <is>
          <t>&lt;http://purl.obolibrary.org/obo/UBERON_0002932&gt;</t>
        </is>
      </c>
      <c r="C2074" t="inlineStr">
        <is>
          <t>trapezoid body</t>
        </is>
      </c>
      <c r="D2074" t="inlineStr">
        <is>
          <t>&lt;http://purl.obolibrary.org/obo/DHBA_12796&gt;</t>
        </is>
      </c>
    </row>
    <row r="2075">
      <c r="A2075">
        <f>HYPERLINK("https://www.ebi.ac.uk/ols/ontologies/uberon/terms?iri=http://purl.obolibrary.org/obo/UBERON_0002932","trapezoid body")</f>
        <v/>
      </c>
      <c r="B2075" t="inlineStr">
        <is>
          <t>&lt;http://purl.obolibrary.org/obo/UBERON_0002932&gt;</t>
        </is>
      </c>
      <c r="C2075" t="inlineStr">
        <is>
          <t>trapezoid body</t>
        </is>
      </c>
      <c r="D2075" t="inlineStr">
        <is>
          <t>&lt;http://purl.obolibrary.org/obo/HBA_9197&gt;</t>
        </is>
      </c>
    </row>
    <row r="2076">
      <c r="A2076">
        <f>HYPERLINK("https://www.ebi.ac.uk/ols/ontologies/uberon/terms?iri=http://purl.obolibrary.org/obo/UBERON_0002932","trapezoid body")</f>
        <v/>
      </c>
      <c r="B2076" t="inlineStr">
        <is>
          <t>&lt;http://purl.obolibrary.org/obo/UBERON_0002932&gt;</t>
        </is>
      </c>
      <c r="C2076" t="inlineStr">
        <is>
          <t>trapezoid body</t>
        </is>
      </c>
      <c r="D2076" t="inlineStr">
        <is>
          <t>&lt;http://purl.obolibrary.org/obo/MBA_841&gt;</t>
        </is>
      </c>
    </row>
    <row r="2077">
      <c r="A2077">
        <f>HYPERLINK("https://www.ebi.ac.uk/ols/ontologies/uberon/terms?iri=http://purl.obolibrary.org/obo/UBERON_0002629","triangular part of inferior frontal gyrus")</f>
        <v/>
      </c>
      <c r="B2077" t="inlineStr">
        <is>
          <t>&lt;http://purl.obolibrary.org/obo/UBERON_0002629&gt;</t>
        </is>
      </c>
      <c r="C2077" t="inlineStr">
        <is>
          <t>inferior frontal gyrus, triangular part</t>
        </is>
      </c>
      <c r="D2077" t="inlineStr">
        <is>
          <t>&lt;http://purl.obolibrary.org/obo/DHBA_12118&gt;</t>
        </is>
      </c>
    </row>
    <row r="2078">
      <c r="A2078">
        <f>HYPERLINK("https://www.ebi.ac.uk/ols/ontologies/uberon/terms?iri=http://purl.obolibrary.org/obo/UBERON_0002629","triangular part of inferior frontal gyrus")</f>
        <v/>
      </c>
      <c r="B2078" t="inlineStr">
        <is>
          <t>&lt;http://purl.obolibrary.org/obo/UBERON_0002629&gt;</t>
        </is>
      </c>
      <c r="C2078" t="inlineStr">
        <is>
          <t>inferior frontal gyrus, triangular part</t>
        </is>
      </c>
      <c r="D2078" t="inlineStr">
        <is>
          <t>&lt;http://purl.obolibrary.org/obo/HBA_4038&gt;</t>
        </is>
      </c>
    </row>
    <row r="2079">
      <c r="A2079">
        <f>HYPERLINK("https://www.ebi.ac.uk/ols/ontologies/uberon/terms?iri=http://purl.obolibrary.org/obo/UBERON_0002977","triangular septal nucleus")</f>
        <v/>
      </c>
      <c r="B2079" t="inlineStr">
        <is>
          <t>&lt;http://purl.obolibrary.org/obo/UBERON_0002977&gt;</t>
        </is>
      </c>
      <c r="C2079" t="inlineStr">
        <is>
          <t>triangular septal nucleus</t>
        </is>
      </c>
      <c r="D2079" t="inlineStr">
        <is>
          <t>&lt;http://purl.obolibrary.org/obo/DHBA_266441491&gt;</t>
        </is>
      </c>
    </row>
    <row r="2080">
      <c r="A2080">
        <f>HYPERLINK("https://www.ebi.ac.uk/ols/ontologies/uberon/terms?iri=http://purl.obolibrary.org/obo/UBERON_0002977","triangular septal nucleus")</f>
        <v/>
      </c>
      <c r="B2080" t="inlineStr">
        <is>
          <t>&lt;http://purl.obolibrary.org/obo/UBERON_0002977&gt;</t>
        </is>
      </c>
      <c r="C2080" t="inlineStr">
        <is>
          <t>triangular septal nucleus</t>
        </is>
      </c>
      <c r="D2080" t="inlineStr">
        <is>
          <t>&lt;http://purl.obolibrary.org/obo/DMBA_15779&gt;</t>
        </is>
      </c>
    </row>
    <row r="2081">
      <c r="A2081">
        <f>HYPERLINK("https://www.ebi.ac.uk/ols/ontologies/uberon/terms?iri=http://purl.obolibrary.org/obo/UBERON_0002977","triangular septal nucleus")</f>
        <v/>
      </c>
      <c r="B2081" t="inlineStr">
        <is>
          <t>&lt;http://purl.obolibrary.org/obo/UBERON_0002977&gt;</t>
        </is>
      </c>
      <c r="C2081" t="inlineStr">
        <is>
          <t>Triangular nucleus of septum</t>
        </is>
      </c>
      <c r="D2081" t="inlineStr">
        <is>
          <t>&lt;http://purl.obolibrary.org/obo/MBA_581&gt;</t>
        </is>
      </c>
    </row>
    <row r="2082">
      <c r="A2082">
        <f>HYPERLINK("https://www.ebi.ac.uk/ols/ontologies/uberon/terms?iri=http://purl.obolibrary.org/obo/UBERON_0001645","trigeminal nerve")</f>
        <v/>
      </c>
      <c r="B2082" t="inlineStr">
        <is>
          <t>&lt;http://purl.obolibrary.org/obo/UBERON_0001645&gt;</t>
        </is>
      </c>
      <c r="C2082" t="inlineStr">
        <is>
          <t>trigeminal nerve</t>
        </is>
      </c>
      <c r="D2082" t="inlineStr">
        <is>
          <t>&lt;http://purl.obolibrary.org/obo/HBA_9322&gt;</t>
        </is>
      </c>
    </row>
    <row r="2083">
      <c r="A2083">
        <f>HYPERLINK("https://www.ebi.ac.uk/ols/ontologies/uberon/terms?iri=http://purl.obolibrary.org/obo/UBERON_0001645","trigeminal nerve")</f>
        <v/>
      </c>
      <c r="B2083" t="inlineStr">
        <is>
          <t>&lt;http://purl.obolibrary.org/obo/UBERON_0001645&gt;</t>
        </is>
      </c>
      <c r="C2083" t="inlineStr">
        <is>
          <t>trigeminal nerve</t>
        </is>
      </c>
      <c r="D2083" t="inlineStr">
        <is>
          <t>&lt;http://purl.obolibrary.org/obo/MBA_901&gt;</t>
        </is>
      </c>
    </row>
    <row r="2084">
      <c r="A2084">
        <f>HYPERLINK("https://www.ebi.ac.uk/ols/ontologies/uberon/terms?iri=http://purl.obolibrary.org/obo/UBERON_0004673","trigeminal nerve root")</f>
        <v/>
      </c>
      <c r="B2084" t="inlineStr">
        <is>
          <t>&lt;http://purl.obolibrary.org/obo/UBERON_0004673&gt;</t>
        </is>
      </c>
      <c r="C2084" t="inlineStr">
        <is>
          <t>root of trigeminal nerve</t>
        </is>
      </c>
      <c r="D2084" t="inlineStr">
        <is>
          <t>&lt;http://purl.obolibrary.org/obo/DHBA_12865&gt;</t>
        </is>
      </c>
    </row>
    <row r="2085">
      <c r="A2085">
        <f>HYPERLINK("https://www.ebi.ac.uk/ols/ontologies/uberon/terms?iri=http://purl.obolibrary.org/obo/UBERON_0004673","trigeminal nerve root")</f>
        <v/>
      </c>
      <c r="B2085" t="inlineStr">
        <is>
          <t>&lt;http://purl.obolibrary.org/obo/UBERON_0004673&gt;</t>
        </is>
      </c>
      <c r="C2085" t="inlineStr">
        <is>
          <t>trigeminal nerve root</t>
        </is>
      </c>
      <c r="D2085" t="inlineStr">
        <is>
          <t>&lt;http://purl.obolibrary.org/obo/DMBA_17739&gt;</t>
        </is>
      </c>
    </row>
    <row r="2086">
      <c r="A2086">
        <f>HYPERLINK("https://www.ebi.ac.uk/ols/ontologies/uberon/terms?iri=http://purl.obolibrary.org/obo/UBERON_0007641","trigeminal nuclear complex")</f>
        <v/>
      </c>
      <c r="B2086" t="inlineStr">
        <is>
          <t>&lt;http://purl.obolibrary.org/obo/UBERON_0007641&gt;</t>
        </is>
      </c>
      <c r="C2086" t="inlineStr">
        <is>
          <t>trigeminal nuclei</t>
        </is>
      </c>
      <c r="D2086" t="inlineStr">
        <is>
          <t>&lt;http://purl.obolibrary.org/obo/DHBA_266441713&gt;</t>
        </is>
      </c>
    </row>
    <row r="2087">
      <c r="A2087">
        <f>HYPERLINK("https://www.ebi.ac.uk/ols/ontologies/uberon/terms?iri=http://purl.obolibrary.org/obo/UBERON_0007641","trigeminal nuclear complex")</f>
        <v/>
      </c>
      <c r="B2087" t="inlineStr">
        <is>
          <t>&lt;http://purl.obolibrary.org/obo/UBERON_0007641&gt;</t>
        </is>
      </c>
      <c r="C2087" t="inlineStr">
        <is>
          <t>trigeminal nuclei</t>
        </is>
      </c>
      <c r="D2087" t="inlineStr">
        <is>
          <t>&lt;http://purl.obolibrary.org/obo/HBA_9203&gt;</t>
        </is>
      </c>
    </row>
    <row r="2088">
      <c r="A2088">
        <f>HYPERLINK("https://www.ebi.ac.uk/ols/ontologies/uberon/terms?iri=http://purl.obolibrary.org/obo/UBERON_0004171","trigeminothalamic tract")</f>
        <v/>
      </c>
      <c r="B2088" t="inlineStr">
        <is>
          <t>&lt;http://purl.obolibrary.org/obo/UBERON_0004171&gt;</t>
        </is>
      </c>
      <c r="C2088" t="inlineStr">
        <is>
          <t>trigeminothalamic tract</t>
        </is>
      </c>
      <c r="D2088" t="inlineStr">
        <is>
          <t>&lt;http://purl.obolibrary.org/obo/DHBA_12797&gt;</t>
        </is>
      </c>
    </row>
    <row r="2089">
      <c r="A2089">
        <f>HYPERLINK("https://www.ebi.ac.uk/ols/ontologies/uberon/terms?iri=http://purl.obolibrary.org/obo/UBERON_0001644","trochlear nerve")</f>
        <v/>
      </c>
      <c r="B2089" t="inlineStr">
        <is>
          <t>&lt;http://purl.obolibrary.org/obo/UBERON_0001644&gt;</t>
        </is>
      </c>
      <c r="C2089" t="inlineStr">
        <is>
          <t>trochlear nerve</t>
        </is>
      </c>
      <c r="D2089" t="inlineStr">
        <is>
          <t>&lt;http://purl.obolibrary.org/obo/HBA_9319&gt;</t>
        </is>
      </c>
    </row>
    <row r="2090">
      <c r="A2090">
        <f>HYPERLINK("https://www.ebi.ac.uk/ols/ontologies/uberon/terms?iri=http://purl.obolibrary.org/obo/UBERON_0002722","trochlear nucleus")</f>
        <v/>
      </c>
      <c r="B2090" t="inlineStr">
        <is>
          <t>&lt;http://purl.obolibrary.org/obo/UBERON_0002722&gt;</t>
        </is>
      </c>
      <c r="C2090" t="inlineStr">
        <is>
          <t>trochlear nucleus</t>
        </is>
      </c>
      <c r="D2090" t="inlineStr">
        <is>
          <t>&lt;http://purl.obolibrary.org/obo/DHBA_12206&gt;</t>
        </is>
      </c>
    </row>
    <row r="2091">
      <c r="A2091">
        <f>HYPERLINK("https://www.ebi.ac.uk/ols/ontologies/uberon/terms?iri=http://purl.obolibrary.org/obo/UBERON_0002722","trochlear nucleus")</f>
        <v/>
      </c>
      <c r="B2091" t="inlineStr">
        <is>
          <t>&lt;http://purl.obolibrary.org/obo/UBERON_0002722&gt;</t>
        </is>
      </c>
      <c r="C2091" t="inlineStr">
        <is>
          <t>trochlear nucleus</t>
        </is>
      </c>
      <c r="D2091" t="inlineStr">
        <is>
          <t>&lt;http://purl.obolibrary.org/obo/DMBA_16903&gt;</t>
        </is>
      </c>
    </row>
    <row r="2092">
      <c r="A2092">
        <f>HYPERLINK("https://www.ebi.ac.uk/ols/ontologies/uberon/terms?iri=http://purl.obolibrary.org/obo/UBERON_0002722","trochlear nucleus")</f>
        <v/>
      </c>
      <c r="B2092" t="inlineStr">
        <is>
          <t>&lt;http://purl.obolibrary.org/obo/UBERON_0002722&gt;</t>
        </is>
      </c>
      <c r="C2092" t="inlineStr">
        <is>
          <t>trochlear nucleus</t>
        </is>
      </c>
      <c r="D2092" t="inlineStr">
        <is>
          <t>&lt;http://purl.obolibrary.org/obo/HBA_9063&gt;</t>
        </is>
      </c>
    </row>
    <row r="2093">
      <c r="A2093">
        <f>HYPERLINK("https://www.ebi.ac.uk/ols/ontologies/uberon/terms?iri=http://purl.obolibrary.org/obo/UBERON_0002722","trochlear nucleus")</f>
        <v/>
      </c>
      <c r="B2093" t="inlineStr">
        <is>
          <t>&lt;http://purl.obolibrary.org/obo/UBERON_0002722&gt;</t>
        </is>
      </c>
      <c r="C2093" t="inlineStr">
        <is>
          <t>Trochlear nucleus</t>
        </is>
      </c>
      <c r="D2093" t="inlineStr">
        <is>
          <t>&lt;http://purl.obolibrary.org/obo/MBA_115&gt;</t>
        </is>
      </c>
    </row>
    <row r="2094">
      <c r="A2094">
        <f>HYPERLINK("https://www.ebi.ac.uk/ols/ontologies/uberon/terms?iri=http://purl.obolibrary.org/obo/UBERON_0002620","tuber cinereum")</f>
        <v/>
      </c>
      <c r="B2094" t="inlineStr">
        <is>
          <t>&lt;http://purl.obolibrary.org/obo/UBERON_0002620&gt;</t>
        </is>
      </c>
      <c r="C2094" t="inlineStr">
        <is>
          <t>tuber cinereum</t>
        </is>
      </c>
      <c r="D2094" t="inlineStr">
        <is>
          <t>&lt;http://purl.obolibrary.org/obo/DHBA_10647&gt;</t>
        </is>
      </c>
    </row>
    <row r="2095">
      <c r="A2095">
        <f>HYPERLINK("https://www.ebi.ac.uk/ols/ontologies/uberon/terms?iri=http://purl.obolibrary.org/obo/UBERON_0002620","tuber cinereum")</f>
        <v/>
      </c>
      <c r="B2095" t="inlineStr">
        <is>
          <t>&lt;http://purl.obolibrary.org/obo/UBERON_0002620&gt;</t>
        </is>
      </c>
      <c r="C2095" t="inlineStr">
        <is>
          <t>tuber cinereum area</t>
        </is>
      </c>
      <c r="D2095" t="inlineStr">
        <is>
          <t>&lt;http://purl.obolibrary.org/obo/DMBA_15665&gt;</t>
        </is>
      </c>
    </row>
    <row r="2096">
      <c r="A2096">
        <f>HYPERLINK("https://www.ebi.ac.uk/ols/ontologies/uberon/terms?iri=http://purl.obolibrary.org/obo/UBERON_0002620","tuber cinereum")</f>
        <v/>
      </c>
      <c r="B2096" t="inlineStr">
        <is>
          <t>&lt;http://purl.obolibrary.org/obo/UBERON_0002620&gt;</t>
        </is>
      </c>
      <c r="C2096" t="inlineStr">
        <is>
          <t>tuberal region</t>
        </is>
      </c>
      <c r="D2096" t="inlineStr">
        <is>
          <t>&lt;http://purl.obolibrary.org/obo/HBA_4633&gt;</t>
        </is>
      </c>
    </row>
    <row r="2097">
      <c r="A2097">
        <f>HYPERLINK("https://www.ebi.ac.uk/ols/ontologies/uberon/terms?iri=http://purl.obolibrary.org/obo/UBERON_0002620","tuber cinereum")</f>
        <v/>
      </c>
      <c r="B2097" t="inlineStr">
        <is>
          <t>&lt;http://purl.obolibrary.org/obo/UBERON_0002620&gt;</t>
        </is>
      </c>
      <c r="C2097" t="inlineStr">
        <is>
          <t>Tuberal nucleus</t>
        </is>
      </c>
      <c r="D2097" t="inlineStr">
        <is>
          <t>&lt;http://purl.obolibrary.org/obo/MBA_614&gt;</t>
        </is>
      </c>
    </row>
    <row r="2098">
      <c r="A2098">
        <f>HYPERLINK("https://www.ebi.ac.uk/ols/ontologies/uberon/terms?iri=http://purl.obolibrary.org/obo/UBERON_0001936","tuberomammillary nucleus")</f>
        <v/>
      </c>
      <c r="B2098" t="inlineStr">
        <is>
          <t>&lt;http://purl.obolibrary.org/obo/UBERON_0001936&gt;</t>
        </is>
      </c>
      <c r="C2098" t="inlineStr">
        <is>
          <t>tuberomammillary nucleus</t>
        </is>
      </c>
      <c r="D2098" t="inlineStr">
        <is>
          <t>&lt;http://purl.obolibrary.org/obo/DHBA_10496&gt;</t>
        </is>
      </c>
    </row>
    <row r="2099">
      <c r="A2099">
        <f>HYPERLINK("https://www.ebi.ac.uk/ols/ontologies/uberon/terms?iri=http://purl.obolibrary.org/obo/UBERON_0001936","tuberomammillary nucleus")</f>
        <v/>
      </c>
      <c r="B2099" t="inlineStr">
        <is>
          <t>&lt;http://purl.obolibrary.org/obo/UBERON_0001936&gt;</t>
        </is>
      </c>
      <c r="C2099" t="inlineStr">
        <is>
          <t>tuberomammillary nucleus</t>
        </is>
      </c>
      <c r="D2099" t="inlineStr">
        <is>
          <t>&lt;http://purl.obolibrary.org/obo/HBA_12912&gt;</t>
        </is>
      </c>
    </row>
    <row r="2100">
      <c r="A2100">
        <f>HYPERLINK("https://www.ebi.ac.uk/ols/ontologies/uberon/terms?iri=http://purl.obolibrary.org/obo/UBERON_0001936","tuberomammillary nucleus")</f>
        <v/>
      </c>
      <c r="B2100" t="inlineStr">
        <is>
          <t>&lt;http://purl.obolibrary.org/obo/UBERON_0001936&gt;</t>
        </is>
      </c>
      <c r="C2100" t="inlineStr">
        <is>
          <t>Tuberomammillary nucleus</t>
        </is>
      </c>
      <c r="D2100" t="inlineStr">
        <is>
          <t>&lt;http://purl.obolibrary.org/obo/MBA_557&gt;</t>
        </is>
      </c>
    </row>
    <row r="2101">
      <c r="A2101">
        <f>HYPERLINK("https://www.ebi.ac.uk/ols/ontologies/uberon/terms?iri=http://purl.obolibrary.org/obo/UBERON_0014593","tuberomammillary nucleus dorsal part")</f>
        <v/>
      </c>
      <c r="B2101" t="inlineStr">
        <is>
          <t>&lt;http://purl.obolibrary.org/obo/UBERON_0014593&gt;</t>
        </is>
      </c>
      <c r="C2101" t="inlineStr">
        <is>
          <t>Tuberomammillary nucleus, dorsal part</t>
        </is>
      </c>
      <c r="D2101" t="inlineStr">
        <is>
          <t>&lt;http://purl.obolibrary.org/obo/MBA_1126&gt;</t>
        </is>
      </c>
    </row>
    <row r="2102">
      <c r="A2102">
        <f>HYPERLINK("https://www.ebi.ac.uk/ols/ontologies/uberon/terms?iri=http://purl.obolibrary.org/obo/UBERON_0014594","tuberomammillary nucleus ventral part")</f>
        <v/>
      </c>
      <c r="B2102" t="inlineStr">
        <is>
          <t>&lt;http://purl.obolibrary.org/obo/UBERON_0014594&gt;</t>
        </is>
      </c>
      <c r="C2102" t="inlineStr">
        <is>
          <t>Tuberomammillary nucleus, ventral part</t>
        </is>
      </c>
      <c r="D2102" t="inlineStr">
        <is>
          <t>&lt;http://purl.obolibrary.org/obo/MBA_1&gt;</t>
        </is>
      </c>
    </row>
    <row r="2103">
      <c r="A2103">
        <f>HYPERLINK("https://www.ebi.ac.uk/ols/ontologies/uberon/terms?iri=http://purl.obolibrary.org/obo/UBERON_0034774","uncal CA1")</f>
        <v/>
      </c>
      <c r="B2103" t="inlineStr">
        <is>
          <t>&lt;http://purl.obolibrary.org/obo/UBERON_0034774&gt;</t>
        </is>
      </c>
      <c r="C2103" t="inlineStr">
        <is>
          <t>uncal CA1</t>
        </is>
      </c>
      <c r="D2103" t="inlineStr">
        <is>
          <t>&lt;http://purl.obolibrary.org/obo/DHBA_266441267&gt;</t>
        </is>
      </c>
    </row>
    <row r="2104">
      <c r="A2104">
        <f>HYPERLINK("https://www.ebi.ac.uk/ols/ontologies/uberon/terms?iri=http://purl.obolibrary.org/obo/UBERON_0034775","uncal CA2")</f>
        <v/>
      </c>
      <c r="B2104" t="inlineStr">
        <is>
          <t>&lt;http://purl.obolibrary.org/obo/UBERON_0034775&gt;</t>
        </is>
      </c>
      <c r="C2104" t="inlineStr">
        <is>
          <t>uncal CA2</t>
        </is>
      </c>
      <c r="D2104" t="inlineStr">
        <is>
          <t>&lt;http://purl.obolibrary.org/obo/DHBA_266441311&gt;</t>
        </is>
      </c>
    </row>
    <row r="2105">
      <c r="A2105">
        <f>HYPERLINK("https://www.ebi.ac.uk/ols/ontologies/uberon/terms?iri=http://purl.obolibrary.org/obo/UBERON_0034776","uncal CA3")</f>
        <v/>
      </c>
      <c r="B2105" t="inlineStr">
        <is>
          <t>&lt;http://purl.obolibrary.org/obo/UBERON_0034776&gt;</t>
        </is>
      </c>
      <c r="C2105" t="inlineStr">
        <is>
          <t>uncal CA3</t>
        </is>
      </c>
      <c r="D2105" t="inlineStr">
        <is>
          <t>&lt;http://purl.obolibrary.org/obo/DHBA_266441355&gt;</t>
        </is>
      </c>
    </row>
    <row r="2106">
      <c r="A2106">
        <f>HYPERLINK("https://www.ebi.ac.uk/ols/ontologies/uberon/terms?iri=http://purl.obolibrary.org/obo/UBERON_0003044","uncinate fasciculus")</f>
        <v/>
      </c>
      <c r="B2106" t="inlineStr">
        <is>
          <t>&lt;http://purl.obolibrary.org/obo/UBERON_0003044&gt;</t>
        </is>
      </c>
      <c r="C2106" t="inlineStr">
        <is>
          <t>uncinate fasciculus</t>
        </is>
      </c>
      <c r="D2106" t="inlineStr">
        <is>
          <t>&lt;http://purl.obolibrary.org/obo/DHBA_10594&gt;</t>
        </is>
      </c>
    </row>
    <row r="2107">
      <c r="A2107">
        <f>HYPERLINK("https://www.ebi.ac.uk/ols/ontologies/uberon/terms?iri=http://purl.obolibrary.org/obo/UBERON_0019275","uncinate fasciculus of the forebrain")</f>
        <v/>
      </c>
      <c r="B2107" t="inlineStr">
        <is>
          <t>&lt;http://purl.obolibrary.org/obo/UBERON_0019275&gt;</t>
        </is>
      </c>
      <c r="C2107" t="inlineStr">
        <is>
          <t>uncinate fasciculus of the forebrain</t>
        </is>
      </c>
      <c r="D2107" t="inlineStr">
        <is>
          <t>&lt;http://purl.obolibrary.org/obo/HBA_9284&gt;</t>
        </is>
      </c>
    </row>
    <row r="2108">
      <c r="A2108">
        <f>HYPERLINK("https://www.ebi.ac.uk/ols/ontologies/uberon/terms?iri=http://purl.obolibrary.org/obo/UBERON_0034773","uncus of parahippocampal gyrus")</f>
        <v/>
      </c>
      <c r="B2108" t="inlineStr">
        <is>
          <t>&lt;http://purl.obolibrary.org/obo/UBERON_0034773&gt;</t>
        </is>
      </c>
      <c r="C2108" t="inlineStr">
        <is>
          <t>uncus of parahippocampal gyrus</t>
        </is>
      </c>
      <c r="D2108" t="inlineStr">
        <is>
          <t>&lt;http://purl.obolibrary.org/obo/DHBA_12165&gt;</t>
        </is>
      </c>
    </row>
    <row r="2109">
      <c r="A2109">
        <f>HYPERLINK("https://www.ebi.ac.uk/ols/ontologies/uberon/terms?iri=http://purl.obolibrary.org/obo/UBERON_0009841","upper rhombic lip")</f>
        <v/>
      </c>
      <c r="B2109" t="inlineStr">
        <is>
          <t>&lt;http://purl.obolibrary.org/obo/UBERON_0009841&gt;</t>
        </is>
      </c>
      <c r="C2109" t="inlineStr">
        <is>
          <t>upper (rostral) rhombic lip</t>
        </is>
      </c>
      <c r="D2109" t="inlineStr">
        <is>
          <t>&lt;http://purl.obolibrary.org/obo/DHBA_10665&gt;</t>
        </is>
      </c>
    </row>
    <row r="2110">
      <c r="A2110">
        <f>HYPERLINK("https://www.ebi.ac.uk/ols/ontologies/uberon/terms?iri=http://purl.obolibrary.org/obo/UBERON_0001759","vagus nerve")</f>
        <v/>
      </c>
      <c r="B2110" t="inlineStr">
        <is>
          <t>&lt;http://purl.obolibrary.org/obo/UBERON_0001759&gt;</t>
        </is>
      </c>
      <c r="C2110" t="inlineStr">
        <is>
          <t>vagus nerve</t>
        </is>
      </c>
      <c r="D2110" t="inlineStr">
        <is>
          <t>&lt;http://purl.obolibrary.org/obo/HBA_9337&gt;</t>
        </is>
      </c>
    </row>
    <row r="2111">
      <c r="A2111">
        <f>HYPERLINK("https://www.ebi.ac.uk/ols/ontologies/uberon/terms?iri=http://purl.obolibrary.org/obo/UBERON_0001759","vagus nerve")</f>
        <v/>
      </c>
      <c r="B2111" t="inlineStr">
        <is>
          <t>&lt;http://purl.obolibrary.org/obo/UBERON_0001759&gt;</t>
        </is>
      </c>
      <c r="C2111" t="inlineStr">
        <is>
          <t>vagus nerve</t>
        </is>
      </c>
      <c r="D2111" t="inlineStr">
        <is>
          <t>&lt;http://purl.obolibrary.org/obo/MBA_917&gt;</t>
        </is>
      </c>
    </row>
    <row r="2112">
      <c r="A2112">
        <f>HYPERLINK("https://www.ebi.ac.uk/ols/ontologies/uberon/terms?iri=http://purl.obolibrary.org/obo/UBERON_0002637","ventral anterior nucleus of thalamus")</f>
        <v/>
      </c>
      <c r="B2112" t="inlineStr">
        <is>
          <t>&lt;http://purl.obolibrary.org/obo/UBERON_0002637&gt;</t>
        </is>
      </c>
      <c r="C2112" t="inlineStr">
        <is>
          <t>ventral anterior nucleus of thalamus</t>
        </is>
      </c>
      <c r="D2112" t="inlineStr">
        <is>
          <t>&lt;http://purl.obolibrary.org/obo/DHBA_10417&gt;</t>
        </is>
      </c>
    </row>
    <row r="2113">
      <c r="A2113">
        <f>HYPERLINK("https://www.ebi.ac.uk/ols/ontologies/uberon/terms?iri=http://purl.obolibrary.org/obo/UBERON_0002637","ventral anterior nucleus of thalamus")</f>
        <v/>
      </c>
      <c r="B2113" t="inlineStr">
        <is>
          <t>&lt;http://purl.obolibrary.org/obo/UBERON_0002637&gt;</t>
        </is>
      </c>
      <c r="C2113" t="inlineStr">
        <is>
          <t>ventral anterior nucleus</t>
        </is>
      </c>
      <c r="D2113" t="inlineStr">
        <is>
          <t>&lt;http://purl.obolibrary.org/obo/DMBA_16427&gt;</t>
        </is>
      </c>
    </row>
    <row r="2114">
      <c r="A2114">
        <f>HYPERLINK("https://www.ebi.ac.uk/ols/ontologies/uberon/terms?iri=http://purl.obolibrary.org/obo/UBERON_0002637","ventral anterior nucleus of thalamus")</f>
        <v/>
      </c>
      <c r="B2114" t="inlineStr">
        <is>
          <t>&lt;http://purl.obolibrary.org/obo/UBERON_0002637&gt;</t>
        </is>
      </c>
      <c r="C2114" t="inlineStr">
        <is>
          <t>ventral anterior nucleus of the thalamus, left</t>
        </is>
      </c>
      <c r="D2114" t="inlineStr">
        <is>
          <t>&lt;http://purl.obolibrary.org/obo/HBA_4418&gt;</t>
        </is>
      </c>
    </row>
    <row r="2115">
      <c r="A2115">
        <f>HYPERLINK("https://www.ebi.ac.uk/ols/ontologies/uberon/terms?iri=http://purl.obolibrary.org/obo/UBERON_0002828","ventral cochlear nucleus")</f>
        <v/>
      </c>
      <c r="B2115" t="inlineStr">
        <is>
          <t>&lt;http://purl.obolibrary.org/obo/UBERON_0002828&gt;</t>
        </is>
      </c>
      <c r="C2115" t="inlineStr">
        <is>
          <t>ventral cochlear nucleus</t>
        </is>
      </c>
      <c r="D2115" t="inlineStr">
        <is>
          <t>&lt;http://purl.obolibrary.org/obo/DHBA_12439&gt;</t>
        </is>
      </c>
    </row>
    <row r="2116">
      <c r="A2116">
        <f>HYPERLINK("https://www.ebi.ac.uk/ols/ontologies/uberon/terms?iri=http://purl.obolibrary.org/obo/UBERON_0002828","ventral cochlear nucleus")</f>
        <v/>
      </c>
      <c r="B2116" t="inlineStr">
        <is>
          <t>&lt;http://purl.obolibrary.org/obo/UBERON_0002828&gt;</t>
        </is>
      </c>
      <c r="C2116" t="inlineStr">
        <is>
          <t>ventral cochlear nuclei, left</t>
        </is>
      </c>
      <c r="D2116" t="inlineStr">
        <is>
          <t>&lt;http://purl.obolibrary.org/obo/HBA_9531&gt;</t>
        </is>
      </c>
    </row>
    <row r="2117">
      <c r="A2117">
        <f>HYPERLINK("https://www.ebi.ac.uk/ols/ontologies/uberon/terms?iri=http://purl.obolibrary.org/obo/UBERON_0002828","ventral cochlear nucleus")</f>
        <v/>
      </c>
      <c r="B2117" t="inlineStr">
        <is>
          <t>&lt;http://purl.obolibrary.org/obo/UBERON_0002828&gt;</t>
        </is>
      </c>
      <c r="C2117" t="inlineStr">
        <is>
          <t>Ventral cochlear nucleus</t>
        </is>
      </c>
      <c r="D2117" t="inlineStr">
        <is>
          <t>&lt;http://purl.obolibrary.org/obo/MBA_101&gt;</t>
        </is>
      </c>
    </row>
    <row r="2118">
      <c r="A2118">
        <f>HYPERLINK("https://www.ebi.ac.uk/ols/ontologies/uberon/terms?iri=http://purl.obolibrary.org/obo/UBERON_0002760","ventral corticospinal tract")</f>
        <v/>
      </c>
      <c r="B2118" t="inlineStr">
        <is>
          <t>&lt;http://purl.obolibrary.org/obo/UBERON_0002760&gt;</t>
        </is>
      </c>
      <c r="C2118" t="inlineStr">
        <is>
          <t>ventral corticospinal tract</t>
        </is>
      </c>
      <c r="D2118" t="inlineStr">
        <is>
          <t>&lt;http://purl.obolibrary.org/obo/DHBA_12798&gt;</t>
        </is>
      </c>
    </row>
    <row r="2119">
      <c r="A2119">
        <f>HYPERLINK("https://www.ebi.ac.uk/ols/ontologies/uberon/terms?iri=http://purl.obolibrary.org/obo/UBERON_0002760","ventral corticospinal tract")</f>
        <v/>
      </c>
      <c r="B2119" t="inlineStr">
        <is>
          <t>&lt;http://purl.obolibrary.org/obo/UBERON_0002760&gt;</t>
        </is>
      </c>
      <c r="C2119" t="inlineStr">
        <is>
          <t>corticospinal tract, uncrossed</t>
        </is>
      </c>
      <c r="D2119" t="inlineStr">
        <is>
          <t>&lt;http://purl.obolibrary.org/obo/MBA_1028&gt;</t>
        </is>
      </c>
    </row>
    <row r="2120">
      <c r="A2120">
        <f>HYPERLINK("https://www.ebi.ac.uk/ols/ontologies/uberon/terms?iri=http://purl.obolibrary.org/obo/UBERON_0002480","ventral lateral geniculate nucleus")</f>
        <v/>
      </c>
      <c r="B2120" t="inlineStr">
        <is>
          <t>&lt;http://purl.obolibrary.org/obo/UBERON_0002480&gt;</t>
        </is>
      </c>
      <c r="C2120" t="inlineStr">
        <is>
          <t>pregeniculate nucleus</t>
        </is>
      </c>
      <c r="D2120" t="inlineStr">
        <is>
          <t>&lt;http://purl.obolibrary.org/obo/DHBA_13042&gt;</t>
        </is>
      </c>
    </row>
    <row r="2121">
      <c r="A2121">
        <f>HYPERLINK("https://www.ebi.ac.uk/ols/ontologies/uberon/terms?iri=http://purl.obolibrary.org/obo/UBERON_0002480","ventral lateral geniculate nucleus")</f>
        <v/>
      </c>
      <c r="B2121" t="inlineStr">
        <is>
          <t>&lt;http://purl.obolibrary.org/obo/UBERON_0002480&gt;</t>
        </is>
      </c>
      <c r="C2121" t="inlineStr">
        <is>
          <t>pregeniculate nucleus</t>
        </is>
      </c>
      <c r="D2121" t="inlineStr">
        <is>
          <t>&lt;http://purl.obolibrary.org/obo/DMBA_16341&gt;</t>
        </is>
      </c>
    </row>
    <row r="2122">
      <c r="A2122">
        <f>HYPERLINK("https://www.ebi.ac.uk/ols/ontologies/uberon/terms?iri=http://purl.obolibrary.org/obo/UBERON_0002480","ventral lateral geniculate nucleus")</f>
        <v/>
      </c>
      <c r="B2122" t="inlineStr">
        <is>
          <t>&lt;http://purl.obolibrary.org/obo/UBERON_0002480&gt;</t>
        </is>
      </c>
      <c r="C2122" t="inlineStr">
        <is>
          <t>Ventral part of the lateral geniculate complex</t>
        </is>
      </c>
      <c r="D2122" t="inlineStr">
        <is>
          <t>&lt;http://purl.obolibrary.org/obo/MBA_178&gt;</t>
        </is>
      </c>
    </row>
    <row r="2123">
      <c r="A2123">
        <f>HYPERLINK("https://www.ebi.ac.uk/ols/ontologies/uberon/terms?iri=http://purl.obolibrary.org/obo/UBERON_0001925","ventral lateral nucleus of thalamus")</f>
        <v/>
      </c>
      <c r="B2123" t="inlineStr">
        <is>
          <t>&lt;http://purl.obolibrary.org/obo/UBERON_0001925&gt;</t>
        </is>
      </c>
      <c r="C2123" t="inlineStr">
        <is>
          <t>ventral lateral nucleus of thalamus</t>
        </is>
      </c>
      <c r="D2123" t="inlineStr">
        <is>
          <t>&lt;http://purl.obolibrary.org/obo/DHBA_10420&gt;</t>
        </is>
      </c>
    </row>
    <row r="2124">
      <c r="A2124">
        <f>HYPERLINK("https://www.ebi.ac.uk/ols/ontologies/uberon/terms?iri=http://purl.obolibrary.org/obo/UBERON_0001925","ventral lateral nucleus of thalamus")</f>
        <v/>
      </c>
      <c r="B2124" t="inlineStr">
        <is>
          <t>&lt;http://purl.obolibrary.org/obo/UBERON_0001925&gt;</t>
        </is>
      </c>
      <c r="C2124" t="inlineStr">
        <is>
          <t>ventral lateral nucleus</t>
        </is>
      </c>
      <c r="D2124" t="inlineStr">
        <is>
          <t>&lt;http://purl.obolibrary.org/obo/DMBA_16428&gt;</t>
        </is>
      </c>
    </row>
    <row r="2125">
      <c r="A2125">
        <f>HYPERLINK("https://www.ebi.ac.uk/ols/ontologies/uberon/terms?iri=http://purl.obolibrary.org/obo/UBERON_0001925","ventral lateral nucleus of thalamus")</f>
        <v/>
      </c>
      <c r="B2125" t="inlineStr">
        <is>
          <t>&lt;http://purl.obolibrary.org/obo/UBERON_0001925&gt;</t>
        </is>
      </c>
      <c r="C2125" t="inlineStr">
        <is>
          <t>lateral group of nuclei, ventral division</t>
        </is>
      </c>
      <c r="D2125" t="inlineStr">
        <is>
          <t>&lt;http://purl.obolibrary.org/obo/HBA_12925&gt;</t>
        </is>
      </c>
    </row>
    <row r="2126">
      <c r="A2126">
        <f>HYPERLINK("https://www.ebi.ac.uk/ols/ontologies/uberon/terms?iri=http://purl.obolibrary.org/obo/UBERON_0002776","ventral nuclear group")</f>
        <v/>
      </c>
      <c r="B2126" t="inlineStr">
        <is>
          <t>&lt;http://purl.obolibrary.org/obo/UBERON_0002776&gt;</t>
        </is>
      </c>
      <c r="C2126" t="inlineStr">
        <is>
          <t>ventral nuclei</t>
        </is>
      </c>
      <c r="D2126" t="inlineStr">
        <is>
          <t>&lt;http://purl.obolibrary.org/obo/DMBA_16423&gt;</t>
        </is>
      </c>
    </row>
    <row r="2127">
      <c r="A2127">
        <f>HYPERLINK("https://www.ebi.ac.uk/ols/ontologies/uberon/terms?iri=http://purl.obolibrary.org/obo/UBERON_0002776","ventral nuclear group")</f>
        <v/>
      </c>
      <c r="B2127" t="inlineStr">
        <is>
          <t>&lt;http://purl.obolibrary.org/obo/UBERON_0002776&gt;</t>
        </is>
      </c>
      <c r="C2127" t="inlineStr">
        <is>
          <t>Ventral group of the dorsal thalamus</t>
        </is>
      </c>
      <c r="D2127" t="inlineStr">
        <is>
          <t>&lt;http://purl.obolibrary.org/obo/MBA_637&gt;</t>
        </is>
      </c>
    </row>
    <row r="2128">
      <c r="A2128">
        <f>HYPERLINK("https://www.ebi.ac.uk/ols/ontologies/uberon/terms?iri=http://purl.obolibrary.org/obo/UBERON_0002604","ventral nucleus of lateral lemniscus")</f>
        <v/>
      </c>
      <c r="B2128" t="inlineStr">
        <is>
          <t>&lt;http://purl.obolibrary.org/obo/UBERON_0002604&gt;</t>
        </is>
      </c>
      <c r="C2128" t="inlineStr">
        <is>
          <t>ventral nucleus of lateral lemniscus</t>
        </is>
      </c>
      <c r="D2128" t="inlineStr">
        <is>
          <t>&lt;http://purl.obolibrary.org/obo/DHBA_12457&gt;</t>
        </is>
      </c>
    </row>
    <row r="2129">
      <c r="A2129">
        <f>HYPERLINK("https://www.ebi.ac.uk/ols/ontologies/uberon/terms?iri=http://purl.obolibrary.org/obo/UBERON_0002604","ventral nucleus of lateral lemniscus")</f>
        <v/>
      </c>
      <c r="B2129" t="inlineStr">
        <is>
          <t>&lt;http://purl.obolibrary.org/obo/UBERON_0002604&gt;</t>
        </is>
      </c>
      <c r="C2129" t="inlineStr">
        <is>
          <t>ventral nucleus of lateral lemniscus</t>
        </is>
      </c>
      <c r="D2129" t="inlineStr">
        <is>
          <t>&lt;http://purl.obolibrary.org/obo/HBA_9200&gt;</t>
        </is>
      </c>
    </row>
    <row r="2130">
      <c r="A2130">
        <f>HYPERLINK("https://www.ebi.ac.uk/ols/ontologies/uberon/terms?iri=http://purl.obolibrary.org/obo/UBERON_0002604","ventral nucleus of lateral lemniscus")</f>
        <v/>
      </c>
      <c r="B2130" t="inlineStr">
        <is>
          <t>&lt;http://purl.obolibrary.org/obo/UBERON_0002604&gt;</t>
        </is>
      </c>
      <c r="C2130" t="inlineStr">
        <is>
          <t>Nucleus of the lateral lemniscus, ventral part</t>
        </is>
      </c>
      <c r="D2130" t="inlineStr">
        <is>
          <t>&lt;http://purl.obolibrary.org/obo/MBA_99&gt;</t>
        </is>
      </c>
    </row>
    <row r="2131">
      <c r="A2131">
        <f>HYPERLINK("https://www.ebi.ac.uk/ols/ontologies/uberon/terms?iri=http://purl.obolibrary.org/obo/UBERON_0002985","ventral nucleus of medial geniculate body")</f>
        <v/>
      </c>
      <c r="B2131" t="inlineStr">
        <is>
          <t>&lt;http://purl.obolibrary.org/obo/UBERON_0002985&gt;</t>
        </is>
      </c>
      <c r="C2131" t="inlineStr">
        <is>
          <t>ventral medial geniculate nucleus</t>
        </is>
      </c>
      <c r="D2131" t="inlineStr">
        <is>
          <t>&lt;http://purl.obolibrary.org/obo/DHBA_10438&gt;</t>
        </is>
      </c>
    </row>
    <row r="2132">
      <c r="A2132">
        <f>HYPERLINK("https://www.ebi.ac.uk/ols/ontologies/uberon/terms?iri=http://purl.obolibrary.org/obo/UBERON_0002985","ventral nucleus of medial geniculate body")</f>
        <v/>
      </c>
      <c r="B2132" t="inlineStr">
        <is>
          <t>&lt;http://purl.obolibrary.org/obo/UBERON_0002985&gt;</t>
        </is>
      </c>
      <c r="C2132" t="inlineStr">
        <is>
          <t>ventral nucleus of the medial geniculate complex, left</t>
        </is>
      </c>
      <c r="D2132" t="inlineStr">
        <is>
          <t>&lt;http://purl.obolibrary.org/obo/HBA_4445&gt;</t>
        </is>
      </c>
    </row>
    <row r="2133">
      <c r="A2133">
        <f>HYPERLINK("https://www.ebi.ac.uk/ols/ontologies/uberon/terms?iri=http://purl.obolibrary.org/obo/UBERON_0002985","ventral nucleus of medial geniculate body")</f>
        <v/>
      </c>
      <c r="B2133" t="inlineStr">
        <is>
          <t>&lt;http://purl.obolibrary.org/obo/UBERON_0002985&gt;</t>
        </is>
      </c>
      <c r="C2133" t="inlineStr">
        <is>
          <t>Medial geniculate complex, ventral part</t>
        </is>
      </c>
      <c r="D2133" t="inlineStr">
        <is>
          <t>&lt;http://purl.obolibrary.org/obo/MBA_1079&gt;</t>
        </is>
      </c>
    </row>
    <row r="2134">
      <c r="A2134">
        <f>HYPERLINK("https://www.ebi.ac.uk/ols/ontologies/uberon/terms?iri=http://purl.obolibrary.org/obo/UBERON_0002044","ventral nucleus of posterior commissure")</f>
        <v/>
      </c>
      <c r="B2134" t="inlineStr">
        <is>
          <t>&lt;http://purl.obolibrary.org/obo/UBERON_0002044&gt;</t>
        </is>
      </c>
      <c r="C2134" t="inlineStr">
        <is>
          <t>nucleus of Darkschewitsch</t>
        </is>
      </c>
      <c r="D2134" t="inlineStr">
        <is>
          <t>&lt;http://purl.obolibrary.org/obo/DHBA_12218&gt;</t>
        </is>
      </c>
    </row>
    <row r="2135">
      <c r="A2135">
        <f>HYPERLINK("https://www.ebi.ac.uk/ols/ontologies/uberon/terms?iri=http://purl.obolibrary.org/obo/UBERON_0002044","ventral nucleus of posterior commissure")</f>
        <v/>
      </c>
      <c r="B2135" t="inlineStr">
        <is>
          <t>&lt;http://purl.obolibrary.org/obo/UBERON_0002044&gt;</t>
        </is>
      </c>
      <c r="C2135" t="inlineStr">
        <is>
          <t>nucleus of Darkschewitsch</t>
        </is>
      </c>
      <c r="D2135" t="inlineStr">
        <is>
          <t>&lt;http://purl.obolibrary.org/obo/DMBA_16629&gt;</t>
        </is>
      </c>
    </row>
    <row r="2136">
      <c r="A2136">
        <f>HYPERLINK("https://www.ebi.ac.uk/ols/ontologies/uberon/terms?iri=http://purl.obolibrary.org/obo/UBERON_0002044","ventral nucleus of posterior commissure")</f>
        <v/>
      </c>
      <c r="B2136" t="inlineStr">
        <is>
          <t>&lt;http://purl.obolibrary.org/obo/UBERON_0002044&gt;</t>
        </is>
      </c>
      <c r="C2136" t="inlineStr">
        <is>
          <t>nucleus of Darkschewitsch</t>
        </is>
      </c>
      <c r="D2136" t="inlineStr">
        <is>
          <t>&lt;http://purl.obolibrary.org/obo/HBA_9047&gt;</t>
        </is>
      </c>
    </row>
    <row r="2137">
      <c r="A2137">
        <f>HYPERLINK("https://www.ebi.ac.uk/ols/ontologies/uberon/terms?iri=http://purl.obolibrary.org/obo/UBERON_0002044","ventral nucleus of posterior commissure")</f>
        <v/>
      </c>
      <c r="B2137" t="inlineStr">
        <is>
          <t>&lt;http://purl.obolibrary.org/obo/UBERON_0002044&gt;</t>
        </is>
      </c>
      <c r="C2137" t="inlineStr">
        <is>
          <t>Nucleus of Darkschewitsch</t>
        </is>
      </c>
      <c r="D2137" t="inlineStr">
        <is>
          <t>&lt;http://purl.obolibrary.org/obo/MBA_587&gt;</t>
        </is>
      </c>
    </row>
    <row r="2138">
      <c r="A2138">
        <f>HYPERLINK("https://www.ebi.ac.uk/ols/ontologies/uberon/terms?iri=http://purl.obolibrary.org/obo/UBERON_0002832","ventral nucleus of trapezoid body")</f>
        <v/>
      </c>
      <c r="B2138" t="inlineStr">
        <is>
          <t>&lt;http://purl.obolibrary.org/obo/UBERON_0002832&gt;</t>
        </is>
      </c>
      <c r="C2138" t="inlineStr">
        <is>
          <t>ventral nucleus of trapezoid body</t>
        </is>
      </c>
      <c r="D2138" t="inlineStr">
        <is>
          <t>&lt;http://purl.obolibrary.org/obo/DHBA_12461&gt;</t>
        </is>
      </c>
    </row>
    <row r="2139">
      <c r="A2139">
        <f>HYPERLINK("https://www.ebi.ac.uk/ols/ontologies/uberon/terms?iri=http://purl.obolibrary.org/obo/UBERON_0002934","ventral oculomotor nucleus")</f>
        <v/>
      </c>
      <c r="B2139" t="inlineStr">
        <is>
          <t>&lt;http://purl.obolibrary.org/obo/UBERON_0002934&gt;</t>
        </is>
      </c>
      <c r="C2139" t="inlineStr">
        <is>
          <t>ventral oculomotor nucleus</t>
        </is>
      </c>
      <c r="D2139" t="inlineStr">
        <is>
          <t>&lt;http://purl.obolibrary.org/obo/DHBA_12205&gt;</t>
        </is>
      </c>
    </row>
    <row r="2140">
      <c r="A2140">
        <f>HYPERLINK("https://www.ebi.ac.uk/ols/ontologies/uberon/terms?iri=http://purl.obolibrary.org/obo/UBERON_0002934","ventral oculomotor nucleus")</f>
        <v/>
      </c>
      <c r="B2140" t="inlineStr">
        <is>
          <t>&lt;http://purl.obolibrary.org/obo/UBERON_0002934&gt;</t>
        </is>
      </c>
      <c r="C2140" t="inlineStr">
        <is>
          <t>ventral oculomotor nucleus, left</t>
        </is>
      </c>
      <c r="D2140" t="inlineStr">
        <is>
          <t>&lt;http://purl.obolibrary.org/obo/HBA_9038&gt;</t>
        </is>
      </c>
    </row>
    <row r="2141">
      <c r="A2141">
        <f>HYPERLINK("https://www.ebi.ac.uk/ols/ontologies/uberon/terms?iri=http://purl.obolibrary.org/obo/UBERON_0002778","ventral pallidum")</f>
        <v/>
      </c>
      <c r="B2141" t="inlineStr">
        <is>
          <t>&lt;http://purl.obolibrary.org/obo/UBERON_0002778&gt;</t>
        </is>
      </c>
      <c r="C2141" t="inlineStr">
        <is>
          <t>Ventral pallidus</t>
        </is>
      </c>
      <c r="D2141" t="inlineStr">
        <is>
          <t>&lt;http://purl.obolibrary.org/obo/DHBA_10345&gt;</t>
        </is>
      </c>
    </row>
    <row r="2142">
      <c r="A2142">
        <f>HYPERLINK("https://www.ebi.ac.uk/ols/ontologies/uberon/terms?iri=http://purl.obolibrary.org/obo/UBERON_0002778","ventral pallidum")</f>
        <v/>
      </c>
      <c r="B2142" t="inlineStr">
        <is>
          <t>&lt;http://purl.obolibrary.org/obo/UBERON_0002778&gt;</t>
        </is>
      </c>
      <c r="C2142" t="inlineStr">
        <is>
          <t>ventral pallidum</t>
        </is>
      </c>
      <c r="D2142" t="inlineStr">
        <is>
          <t>&lt;http://purl.obolibrary.org/obo/DMBA_15844&gt;</t>
        </is>
      </c>
    </row>
    <row r="2143">
      <c r="A2143">
        <f>HYPERLINK("https://www.ebi.ac.uk/ols/ontologies/uberon/terms?iri=http://purl.obolibrary.org/obo/UBERON_0002778","ventral pallidum")</f>
        <v/>
      </c>
      <c r="B2143" t="inlineStr">
        <is>
          <t>&lt;http://purl.obolibrary.org/obo/UBERON_0002778&gt;</t>
        </is>
      </c>
      <c r="C2143" t="inlineStr">
        <is>
          <t>Pallidum, ventral region</t>
        </is>
      </c>
      <c r="D2143" t="inlineStr">
        <is>
          <t>&lt;http://purl.obolibrary.org/obo/MBA_835&gt;</t>
        </is>
      </c>
    </row>
    <row r="2144">
      <c r="A2144">
        <f>HYPERLINK("https://www.ebi.ac.uk/ols/ontologies/uberon/terms?iri=http://purl.obolibrary.org/obo/UBERON_0014913","ventral pallium")</f>
        <v/>
      </c>
      <c r="B2144" t="inlineStr">
        <is>
          <t>&lt;http://purl.obolibrary.org/obo/UBERON_0014913&gt;</t>
        </is>
      </c>
      <c r="C2144" t="inlineStr">
        <is>
          <t>ventral pallium</t>
        </is>
      </c>
      <c r="D2144" t="inlineStr">
        <is>
          <t>&lt;http://purl.obolibrary.org/obo/DMBA_15904&gt;</t>
        </is>
      </c>
    </row>
    <row r="2145">
      <c r="A2145">
        <f>HYPERLINK("https://www.ebi.ac.uk/ols/ontologies/uberon/terms?iri=http://purl.obolibrary.org/obo/UBERON_0000204","ventral part of telencephalon")</f>
        <v/>
      </c>
      <c r="B2145" t="inlineStr">
        <is>
          <t>&lt;http://purl.obolibrary.org/obo/UBERON_0000204&gt;</t>
        </is>
      </c>
      <c r="C2145" t="inlineStr">
        <is>
          <t>subpallium</t>
        </is>
      </c>
      <c r="D2145" t="inlineStr">
        <is>
          <t>&lt;http://purl.obolibrary.org/obo/DMBA_15751&gt;</t>
        </is>
      </c>
    </row>
    <row r="2146">
      <c r="A2146">
        <f>HYPERLINK("https://www.ebi.ac.uk/ols/ontologies/uberon/terms?iri=http://purl.obolibrary.org/obo/UBERON_0002596","ventral posterior nucleus of thalamus")</f>
        <v/>
      </c>
      <c r="B2146" t="inlineStr">
        <is>
          <t>&lt;http://purl.obolibrary.org/obo/UBERON_0002596&gt;</t>
        </is>
      </c>
      <c r="C2146" t="inlineStr">
        <is>
          <t>ventral posterior nucleus of thalamus</t>
        </is>
      </c>
      <c r="D2146" t="inlineStr">
        <is>
          <t>&lt;http://purl.obolibrary.org/obo/DHBA_10423&gt;</t>
        </is>
      </c>
    </row>
    <row r="2147">
      <c r="A2147">
        <f>HYPERLINK("https://www.ebi.ac.uk/ols/ontologies/uberon/terms?iri=http://purl.obolibrary.org/obo/UBERON_0002596","ventral posterior nucleus of thalamus")</f>
        <v/>
      </c>
      <c r="B2147" t="inlineStr">
        <is>
          <t>&lt;http://purl.obolibrary.org/obo/UBERON_0002596&gt;</t>
        </is>
      </c>
      <c r="C2147" t="inlineStr">
        <is>
          <t>ventral posterior inferior nucleus</t>
        </is>
      </c>
      <c r="D2147" t="inlineStr">
        <is>
          <t>&lt;http://purl.obolibrary.org/obo/DHBA_10426&gt;</t>
        </is>
      </c>
    </row>
    <row r="2148">
      <c r="A2148">
        <f>HYPERLINK("https://www.ebi.ac.uk/ols/ontologies/uberon/terms?iri=http://purl.obolibrary.org/obo/UBERON_0002596","ventral posterior nucleus of thalamus")</f>
        <v/>
      </c>
      <c r="B2148" t="inlineStr">
        <is>
          <t>&lt;http://purl.obolibrary.org/obo/UBERON_0002596&gt;</t>
        </is>
      </c>
      <c r="C2148" t="inlineStr">
        <is>
          <t>ventral posterior inferior nucleus of the thalamus, left</t>
        </is>
      </c>
      <c r="D2148" t="inlineStr">
        <is>
          <t>&lt;http://purl.obolibrary.org/obo/HBA_4426&gt;</t>
        </is>
      </c>
    </row>
    <row r="2149">
      <c r="A2149">
        <f>HYPERLINK("https://www.ebi.ac.uk/ols/ontologies/uberon/terms?iri=http://purl.obolibrary.org/obo/UBERON_0002596","ventral posterior nucleus of thalamus")</f>
        <v/>
      </c>
      <c r="B2149" t="inlineStr">
        <is>
          <t>&lt;http://purl.obolibrary.org/obo/UBERON_0002596&gt;</t>
        </is>
      </c>
      <c r="C2149" t="inlineStr">
        <is>
          <t>Ventral posterior complex of the thalamus</t>
        </is>
      </c>
      <c r="D2149" t="inlineStr">
        <is>
          <t>&lt;http://purl.obolibrary.org/obo/MBA_709&gt;</t>
        </is>
      </c>
    </row>
    <row r="2150">
      <c r="A2150">
        <f>HYPERLINK("https://www.ebi.ac.uk/ols/ontologies/uberon/terms?iri=http://purl.obolibrary.org/obo/UBERON_0002939","ventral posteroinferior nucleus")</f>
        <v/>
      </c>
      <c r="B2150" t="inlineStr">
        <is>
          <t>&lt;http://purl.obolibrary.org/obo/UBERON_0002939&gt;</t>
        </is>
      </c>
      <c r="C2150" t="inlineStr">
        <is>
          <t>ventral posterior inferior nucleus</t>
        </is>
      </c>
      <c r="D2150" t="inlineStr">
        <is>
          <t>&lt;http://purl.obolibrary.org/obo/DHBA_10426&gt;</t>
        </is>
      </c>
    </row>
    <row r="2151">
      <c r="A2151">
        <f>HYPERLINK("https://www.ebi.ac.uk/ols/ontologies/uberon/terms?iri=http://purl.obolibrary.org/obo/UBERON_0002939","ventral posteroinferior nucleus")</f>
        <v/>
      </c>
      <c r="B2151" t="inlineStr">
        <is>
          <t>&lt;http://purl.obolibrary.org/obo/UBERON_0002939&gt;</t>
        </is>
      </c>
      <c r="C2151" t="inlineStr">
        <is>
          <t>ventral posterior inferior nucleus of the thalamus, left</t>
        </is>
      </c>
      <c r="D2151" t="inlineStr">
        <is>
          <t>&lt;http://purl.obolibrary.org/obo/HBA_4426&gt;</t>
        </is>
      </c>
    </row>
    <row r="2152">
      <c r="A2152">
        <f>HYPERLINK("https://www.ebi.ac.uk/ols/ontologies/uberon/terms?iri=http://purl.obolibrary.org/obo/UBERON_0002942","ventral posterolateral nucleus")</f>
        <v/>
      </c>
      <c r="B2152" t="inlineStr">
        <is>
          <t>&lt;http://purl.obolibrary.org/obo/UBERON_0002942&gt;</t>
        </is>
      </c>
      <c r="C2152" t="inlineStr">
        <is>
          <t>ventral posterior lateral nucleus</t>
        </is>
      </c>
      <c r="D2152" t="inlineStr">
        <is>
          <t>&lt;http://purl.obolibrary.org/obo/DHBA_10424&gt;</t>
        </is>
      </c>
    </row>
    <row r="2153">
      <c r="A2153">
        <f>HYPERLINK("https://www.ebi.ac.uk/ols/ontologies/uberon/terms?iri=http://purl.obolibrary.org/obo/UBERON_0002942","ventral posterolateral nucleus")</f>
        <v/>
      </c>
      <c r="B2153" t="inlineStr">
        <is>
          <t>&lt;http://purl.obolibrary.org/obo/UBERON_0002942&gt;</t>
        </is>
      </c>
      <c r="C2153" t="inlineStr">
        <is>
          <t>ventral posterolateral nucleus</t>
        </is>
      </c>
      <c r="D2153" t="inlineStr">
        <is>
          <t>&lt;http://purl.obolibrary.org/obo/DMBA_16430&gt;</t>
        </is>
      </c>
    </row>
    <row r="2154">
      <c r="A2154">
        <f>HYPERLINK("https://www.ebi.ac.uk/ols/ontologies/uberon/terms?iri=http://purl.obolibrary.org/obo/UBERON_0002942","ventral posterolateral nucleus")</f>
        <v/>
      </c>
      <c r="B2154" t="inlineStr">
        <is>
          <t>&lt;http://purl.obolibrary.org/obo/UBERON_0002942&gt;</t>
        </is>
      </c>
      <c r="C2154" t="inlineStr">
        <is>
          <t>ventral posterior lateral nucleus of the thalamus, left</t>
        </is>
      </c>
      <c r="D2154" t="inlineStr">
        <is>
          <t>&lt;http://purl.obolibrary.org/obo/HBA_4425&gt;</t>
        </is>
      </c>
    </row>
    <row r="2155">
      <c r="A2155">
        <f>HYPERLINK("https://www.ebi.ac.uk/ols/ontologies/uberon/terms?iri=http://purl.obolibrary.org/obo/UBERON_0002942","ventral posterolateral nucleus")</f>
        <v/>
      </c>
      <c r="B2155" t="inlineStr">
        <is>
          <t>&lt;http://purl.obolibrary.org/obo/UBERON_0002942&gt;</t>
        </is>
      </c>
      <c r="C2155" t="inlineStr">
        <is>
          <t>Ventral posterolateral nucleus of the thalamus</t>
        </is>
      </c>
      <c r="D2155" t="inlineStr">
        <is>
          <t>&lt;http://purl.obolibrary.org/obo/MBA_718&gt;</t>
        </is>
      </c>
    </row>
    <row r="2156">
      <c r="A2156">
        <f>HYPERLINK("https://www.ebi.ac.uk/ols/ontologies/uberon/terms?iri=http://purl.obolibrary.org/obo/UBERON_0002945","ventral posteromedial nucleus of thalamus")</f>
        <v/>
      </c>
      <c r="B2156" t="inlineStr">
        <is>
          <t>&lt;http://purl.obolibrary.org/obo/UBERON_0002945&gt;</t>
        </is>
      </c>
      <c r="C2156" t="inlineStr">
        <is>
          <t>ventral posterior medial nucleus</t>
        </is>
      </c>
      <c r="D2156" t="inlineStr">
        <is>
          <t>&lt;http://purl.obolibrary.org/obo/DHBA_10425&gt;</t>
        </is>
      </c>
    </row>
    <row r="2157">
      <c r="A2157">
        <f>HYPERLINK("https://www.ebi.ac.uk/ols/ontologies/uberon/terms?iri=http://purl.obolibrary.org/obo/UBERON_0002945","ventral posteromedial nucleus of thalamus")</f>
        <v/>
      </c>
      <c r="B2157" t="inlineStr">
        <is>
          <t>&lt;http://purl.obolibrary.org/obo/UBERON_0002945&gt;</t>
        </is>
      </c>
      <c r="C2157" t="inlineStr">
        <is>
          <t>ventral posteromedial nucleus</t>
        </is>
      </c>
      <c r="D2157" t="inlineStr">
        <is>
          <t>&lt;http://purl.obolibrary.org/obo/DMBA_16429&gt;</t>
        </is>
      </c>
    </row>
    <row r="2158">
      <c r="A2158">
        <f>HYPERLINK("https://www.ebi.ac.uk/ols/ontologies/uberon/terms?iri=http://purl.obolibrary.org/obo/UBERON_0002945","ventral posteromedial nucleus of thalamus")</f>
        <v/>
      </c>
      <c r="B2158" t="inlineStr">
        <is>
          <t>&lt;http://purl.obolibrary.org/obo/UBERON_0002945&gt;</t>
        </is>
      </c>
      <c r="C2158" t="inlineStr">
        <is>
          <t>ventral posterior medial nucleus of the thalamus, left</t>
        </is>
      </c>
      <c r="D2158" t="inlineStr">
        <is>
          <t>&lt;http://purl.obolibrary.org/obo/HBA_4424&gt;</t>
        </is>
      </c>
    </row>
    <row r="2159">
      <c r="A2159">
        <f>HYPERLINK("https://www.ebi.ac.uk/ols/ontologies/uberon/terms?iri=http://purl.obolibrary.org/obo/UBERON_0002945","ventral posteromedial nucleus of thalamus")</f>
        <v/>
      </c>
      <c r="B2159" t="inlineStr">
        <is>
          <t>&lt;http://purl.obolibrary.org/obo/UBERON_0002945&gt;</t>
        </is>
      </c>
      <c r="C2159" t="inlineStr">
        <is>
          <t>Ventral posteromedial nucleus of the thalamus</t>
        </is>
      </c>
      <c r="D2159" t="inlineStr">
        <is>
          <t>&lt;http://purl.obolibrary.org/obo/MBA_733&gt;</t>
        </is>
      </c>
    </row>
    <row r="2160">
      <c r="A2160">
        <f>HYPERLINK("https://www.ebi.ac.uk/ols/ontologies/uberon/terms?iri=http://purl.obolibrary.org/obo/UBERON_0007768","ventral premammillary nucleus")</f>
        <v/>
      </c>
      <c r="B2160" t="inlineStr">
        <is>
          <t>&lt;http://purl.obolibrary.org/obo/UBERON_0007768&gt;</t>
        </is>
      </c>
      <c r="C2160" t="inlineStr">
        <is>
          <t>premammillary nucleus, left, ventral part</t>
        </is>
      </c>
      <c r="D2160" t="inlineStr">
        <is>
          <t>&lt;http://purl.obolibrary.org/obo/HBA_4678&gt;</t>
        </is>
      </c>
    </row>
    <row r="2161">
      <c r="A2161">
        <f>HYPERLINK("https://www.ebi.ac.uk/ols/ontologies/uberon/terms?iri=http://purl.obolibrary.org/obo/UBERON_0007768","ventral premammillary nucleus")</f>
        <v/>
      </c>
      <c r="B2161" t="inlineStr">
        <is>
          <t>&lt;http://purl.obolibrary.org/obo/UBERON_0007768&gt;</t>
        </is>
      </c>
      <c r="C2161" t="inlineStr">
        <is>
          <t>Ventral premammillary nucleus</t>
        </is>
      </c>
      <c r="D2161" t="inlineStr">
        <is>
          <t>&lt;http://purl.obolibrary.org/obo/MBA_1004&gt;</t>
        </is>
      </c>
    </row>
    <row r="2162">
      <c r="A2162">
        <f>HYPERLINK("https://www.ebi.ac.uk/ols/ontologies/uberon/terms?iri=http://purl.obolibrary.org/obo/UBERON_0005403","ventral striatum")</f>
        <v/>
      </c>
      <c r="B2162" t="inlineStr">
        <is>
          <t>&lt;http://purl.obolibrary.org/obo/UBERON_0005403&gt;</t>
        </is>
      </c>
      <c r="C2162" t="inlineStr">
        <is>
          <t>ventral striatum</t>
        </is>
      </c>
      <c r="D2162" t="inlineStr">
        <is>
          <t>&lt;http://purl.obolibrary.org/obo/DMBA_15858&gt;</t>
        </is>
      </c>
    </row>
    <row r="2163">
      <c r="A2163">
        <f>HYPERLINK("https://www.ebi.ac.uk/ols/ontologies/uberon/terms?iri=http://purl.obolibrary.org/obo/UBERON_0005403","ventral striatum")</f>
        <v/>
      </c>
      <c r="B2163" t="inlineStr">
        <is>
          <t>&lt;http://purl.obolibrary.org/obo/UBERON_0005403&gt;</t>
        </is>
      </c>
      <c r="C2163" t="inlineStr">
        <is>
          <t>Striatum ventral region</t>
        </is>
      </c>
      <c r="D2163" t="inlineStr">
        <is>
          <t>&lt;http://purl.obolibrary.org/obo/MBA_493&gt;</t>
        </is>
      </c>
    </row>
    <row r="2164">
      <c r="A2164">
        <f>HYPERLINK("https://www.ebi.ac.uk/ols/ontologies/uberon/terms?iri=http://purl.obolibrary.org/obo/UBERON_0005403","ventral striatum")</f>
        <v/>
      </c>
      <c r="B2164" t="inlineStr">
        <is>
          <t>&lt;http://purl.obolibrary.org/obo/UBERON_0005403&gt;</t>
        </is>
      </c>
      <c r="C2164" t="inlineStr">
        <is>
          <t>ventral striatum</t>
        </is>
      </c>
      <c r="D2164" t="inlineStr">
        <is>
          <t>&lt;http://purl.obolibrary.org/obo/PBA_10091&gt;</t>
        </is>
      </c>
    </row>
    <row r="2165">
      <c r="A2165">
        <f>HYPERLINK("https://www.ebi.ac.uk/ols/ontologies/uberon/terms?iri=http://purl.obolibrary.org/obo/UBERON_0002676","ventral supraoptic decussation")</f>
        <v/>
      </c>
      <c r="B2165" t="inlineStr">
        <is>
          <t>&lt;http://purl.obolibrary.org/obo/UBERON_0002676&gt;</t>
        </is>
      </c>
      <c r="C2165" t="inlineStr">
        <is>
          <t>supraoptic commissures, ventral</t>
        </is>
      </c>
      <c r="D2165" t="inlineStr">
        <is>
          <t>&lt;http://purl.obolibrary.org/obo/MBA_833&gt;</t>
        </is>
      </c>
    </row>
    <row r="2166">
      <c r="A2166">
        <f>HYPERLINK("https://www.ebi.ac.uk/ols/ontologies/uberon/terms?iri=http://purl.obolibrary.org/obo/UBERON_0002691","ventral tegmental area")</f>
        <v/>
      </c>
      <c r="B2166" t="inlineStr">
        <is>
          <t>&lt;http://purl.obolibrary.org/obo/UBERON_0002691&gt;</t>
        </is>
      </c>
      <c r="C2166" t="inlineStr">
        <is>
          <t>ventral tegmental area</t>
        </is>
      </c>
      <c r="D2166" t="inlineStr">
        <is>
          <t>&lt;http://purl.obolibrary.org/obo/DHBA_12261&gt;</t>
        </is>
      </c>
    </row>
    <row r="2167">
      <c r="A2167">
        <f>HYPERLINK("https://www.ebi.ac.uk/ols/ontologies/uberon/terms?iri=http://purl.obolibrary.org/obo/UBERON_0002691","ventral tegmental area")</f>
        <v/>
      </c>
      <c r="B2167" t="inlineStr">
        <is>
          <t>&lt;http://purl.obolibrary.org/obo/UBERON_0002691&gt;</t>
        </is>
      </c>
      <c r="C2167" t="inlineStr">
        <is>
          <t>ventral tegmental area</t>
        </is>
      </c>
      <c r="D2167" t="inlineStr">
        <is>
          <t>&lt;http://purl.obolibrary.org/obo/HBA_9066&gt;</t>
        </is>
      </c>
    </row>
    <row r="2168">
      <c r="A2168">
        <f>HYPERLINK("https://www.ebi.ac.uk/ols/ontologies/uberon/terms?iri=http://purl.obolibrary.org/obo/UBERON_0002691","ventral tegmental area")</f>
        <v/>
      </c>
      <c r="B2168" t="inlineStr">
        <is>
          <t>&lt;http://purl.obolibrary.org/obo/UBERON_0002691&gt;</t>
        </is>
      </c>
      <c r="C2168" t="inlineStr">
        <is>
          <t>Ventral tegmental area</t>
        </is>
      </c>
      <c r="D2168" t="inlineStr">
        <is>
          <t>&lt;http://purl.obolibrary.org/obo/MBA_749&gt;</t>
        </is>
      </c>
    </row>
    <row r="2169">
      <c r="A2169">
        <f>HYPERLINK("https://www.ebi.ac.uk/ols/ontologies/uberon/terms?iri=http://purl.obolibrary.org/obo/UBERON_0002615","ventral tegmental decussation")</f>
        <v/>
      </c>
      <c r="B2169" t="inlineStr">
        <is>
          <t>&lt;http://purl.obolibrary.org/obo/UBERON_0002615&gt;</t>
        </is>
      </c>
      <c r="C2169" t="inlineStr">
        <is>
          <t>ventral tegmental decussation</t>
        </is>
      </c>
      <c r="D2169" t="inlineStr">
        <is>
          <t>&lt;http://purl.obolibrary.org/obo/DHBA_12366&gt;</t>
        </is>
      </c>
    </row>
    <row r="2170">
      <c r="A2170">
        <f>HYPERLINK("https://www.ebi.ac.uk/ols/ontologies/uberon/terms?iri=http://purl.obolibrary.org/obo/UBERON_0002615","ventral tegmental decussation")</f>
        <v/>
      </c>
      <c r="B2170" t="inlineStr">
        <is>
          <t>&lt;http://purl.obolibrary.org/obo/UBERON_0002615&gt;</t>
        </is>
      </c>
      <c r="C2170" t="inlineStr">
        <is>
          <t>ventral tegmental decussation</t>
        </is>
      </c>
      <c r="D2170" t="inlineStr">
        <is>
          <t>&lt;http://purl.obolibrary.org/obo/DMBA_17807&gt;</t>
        </is>
      </c>
    </row>
    <row r="2171">
      <c r="A2171">
        <f>HYPERLINK("https://www.ebi.ac.uk/ols/ontologies/uberon/terms?iri=http://purl.obolibrary.org/obo/UBERON_0002615","ventral tegmental decussation")</f>
        <v/>
      </c>
      <c r="B2171" t="inlineStr">
        <is>
          <t>&lt;http://purl.obolibrary.org/obo/UBERON_0002615&gt;</t>
        </is>
      </c>
      <c r="C2171" t="inlineStr">
        <is>
          <t>ventral tegmental decussation</t>
        </is>
      </c>
      <c r="D2171" t="inlineStr">
        <is>
          <t>&lt;http://purl.obolibrary.org/obo/MBA_397&gt;</t>
        </is>
      </c>
    </row>
    <row r="2172">
      <c r="A2172">
        <f>HYPERLINK("https://www.ebi.ac.uk/ols/ontologies/uberon/terms?iri=http://purl.obolibrary.org/obo/UBERON_0002438","ventral tegmental nucleus")</f>
        <v/>
      </c>
      <c r="B2172" t="inlineStr">
        <is>
          <t>&lt;http://purl.obolibrary.org/obo/UBERON_0002438&gt;</t>
        </is>
      </c>
      <c r="C2172" t="inlineStr">
        <is>
          <t>ventral tegmental nucleus</t>
        </is>
      </c>
      <c r="D2172" t="inlineStr">
        <is>
          <t>&lt;http://purl.obolibrary.org/obo/DHBA_12266&gt;</t>
        </is>
      </c>
    </row>
    <row r="2173">
      <c r="A2173">
        <f>HYPERLINK("https://www.ebi.ac.uk/ols/ontologies/uberon/terms?iri=http://purl.obolibrary.org/obo/UBERON_0002438","ventral tegmental nucleus")</f>
        <v/>
      </c>
      <c r="B2173" t="inlineStr">
        <is>
          <t>&lt;http://purl.obolibrary.org/obo/UBERON_0002438&gt;</t>
        </is>
      </c>
      <c r="C2173" t="inlineStr">
        <is>
          <t>ventral tegmental nucleus</t>
        </is>
      </c>
      <c r="D2173" t="inlineStr">
        <is>
          <t>&lt;http://purl.obolibrary.org/obo/DMBA_17007&gt;</t>
        </is>
      </c>
    </row>
    <row r="2174">
      <c r="A2174">
        <f>HYPERLINK("https://www.ebi.ac.uk/ols/ontologies/uberon/terms?iri=http://purl.obolibrary.org/obo/UBERON_0002438","ventral tegmental nucleus")</f>
        <v/>
      </c>
      <c r="B2174" t="inlineStr">
        <is>
          <t>&lt;http://purl.obolibrary.org/obo/UBERON_0002438&gt;</t>
        </is>
      </c>
      <c r="C2174" t="inlineStr">
        <is>
          <t>ventral tegmental nucleus</t>
        </is>
      </c>
      <c r="D2174" t="inlineStr">
        <is>
          <t>&lt;http://purl.obolibrary.org/obo/HBA_9069&gt;</t>
        </is>
      </c>
    </row>
    <row r="2175">
      <c r="A2175">
        <f>HYPERLINK("https://www.ebi.ac.uk/ols/ontologies/uberon/terms?iri=http://purl.obolibrary.org/obo/UBERON_0002438","ventral tegmental nucleus")</f>
        <v/>
      </c>
      <c r="B2175" t="inlineStr">
        <is>
          <t>&lt;http://purl.obolibrary.org/obo/UBERON_0002438&gt;</t>
        </is>
      </c>
      <c r="C2175" t="inlineStr">
        <is>
          <t>Ventral tegmental nucleus</t>
        </is>
      </c>
      <c r="D2175" t="inlineStr">
        <is>
          <t>&lt;http://purl.obolibrary.org/obo/MBA_757&gt;</t>
        </is>
      </c>
    </row>
    <row r="2176">
      <c r="A2176">
        <f>HYPERLINK("https://www.ebi.ac.uk/ols/ontologies/uberon/terms?iri=http://purl.obolibrary.org/obo/UBERON_0022254","ventral thalamic fasciculus")</f>
        <v/>
      </c>
      <c r="B2176" t="inlineStr">
        <is>
          <t>&lt;http://purl.obolibrary.org/obo/UBERON_0022254&gt;</t>
        </is>
      </c>
      <c r="C2176" t="inlineStr">
        <is>
          <t>thalamic fasciculus</t>
        </is>
      </c>
      <c r="D2176" t="inlineStr">
        <is>
          <t>&lt;http://purl.obolibrary.org/obo/DHBA_10593&gt;</t>
        </is>
      </c>
    </row>
    <row r="2177">
      <c r="A2177">
        <f>HYPERLINK("https://www.ebi.ac.uk/ols/ontologies/uberon/terms?iri=http://purl.obolibrary.org/obo/UBERON_0022254","ventral thalamic fasciculus")</f>
        <v/>
      </c>
      <c r="B2177" t="inlineStr">
        <is>
          <t>&lt;http://purl.obolibrary.org/obo/UBERON_0022254&gt;</t>
        </is>
      </c>
      <c r="C2177" t="inlineStr">
        <is>
          <t>thalamic fasciculus</t>
        </is>
      </c>
      <c r="D2177" t="inlineStr">
        <is>
          <t>&lt;http://purl.obolibrary.org/obo/HBA_265505374&gt;</t>
        </is>
      </c>
    </row>
    <row r="2178">
      <c r="A2178">
        <f>HYPERLINK("https://www.ebi.ac.uk/ols/ontologies/uberon/terms?iri=http://purl.obolibrary.org/obo/UBERON_0001900","ventral thalamus")</f>
        <v/>
      </c>
      <c r="B2178" t="inlineStr">
        <is>
          <t>&lt;http://purl.obolibrary.org/obo/UBERON_0001900&gt;</t>
        </is>
      </c>
      <c r="C2178" t="inlineStr">
        <is>
          <t>ventral thalamus</t>
        </is>
      </c>
      <c r="D2178" t="inlineStr">
        <is>
          <t>&lt;http://purl.obolibrary.org/obo/DHBA_10461&gt;</t>
        </is>
      </c>
    </row>
    <row r="2179">
      <c r="A2179">
        <f>HYPERLINK("https://www.ebi.ac.uk/ols/ontologies/uberon/terms?iri=http://purl.obolibrary.org/obo/UBERON_0001900","ventral thalamus")</f>
        <v/>
      </c>
      <c r="B2179" t="inlineStr">
        <is>
          <t>&lt;http://purl.obolibrary.org/obo/UBERON_0001900&gt;</t>
        </is>
      </c>
      <c r="C2179" t="inlineStr">
        <is>
          <t>ventral thalamus</t>
        </is>
      </c>
      <c r="D2179" t="inlineStr">
        <is>
          <t>&lt;http://purl.obolibrary.org/obo/HBA_4504&gt;</t>
        </is>
      </c>
    </row>
    <row r="2180">
      <c r="A2180">
        <f>HYPERLINK("https://www.ebi.ac.uk/ols/ontologies/uberon/terms?iri=http://purl.obolibrary.org/obo/UBERON_0002549","ventral trigeminal tract")</f>
        <v/>
      </c>
      <c r="B2180" t="inlineStr">
        <is>
          <t>&lt;http://purl.obolibrary.org/obo/UBERON_0002549&gt;</t>
        </is>
      </c>
      <c r="C2180" t="inlineStr">
        <is>
          <t>ventral trigeminothalamic tract</t>
        </is>
      </c>
      <c r="D2180" t="inlineStr">
        <is>
          <t>&lt;http://purl.obolibrary.org/obo/DHBA_12803&gt;</t>
        </is>
      </c>
    </row>
    <row r="2181">
      <c r="A2181">
        <f>HYPERLINK("https://www.ebi.ac.uk/ols/ontologies/uberon/terms?iri=http://purl.obolibrary.org/obo/UBERON_0002192","ventricular system choroidal fissure")</f>
        <v/>
      </c>
      <c r="B2181" t="inlineStr">
        <is>
          <t>&lt;http://purl.obolibrary.org/obo/UBERON_0002192&gt;</t>
        </is>
      </c>
      <c r="C2181" t="inlineStr">
        <is>
          <t>choroid fissure</t>
        </is>
      </c>
      <c r="D2181" t="inlineStr">
        <is>
          <t>&lt;http://purl.obolibrary.org/obo/DHBA_12094&gt;</t>
        </is>
      </c>
    </row>
    <row r="2182">
      <c r="A2182">
        <f>HYPERLINK("https://www.ebi.ac.uk/ols/ontologies/uberon/terms?iri=http://purl.obolibrary.org/obo/UBERON_0002192","ventricular system choroidal fissure")</f>
        <v/>
      </c>
      <c r="B2182" t="inlineStr">
        <is>
          <t>&lt;http://purl.obolibrary.org/obo/UBERON_0002192&gt;</t>
        </is>
      </c>
      <c r="C2182" t="inlineStr">
        <is>
          <t>choroid fissure</t>
        </is>
      </c>
      <c r="D2182" t="inlineStr">
        <is>
          <t>&lt;http://purl.obolibrary.org/obo/MBA_116&gt;</t>
        </is>
      </c>
    </row>
    <row r="2183">
      <c r="A2183">
        <f>HYPERLINK("https://www.ebi.ac.uk/ols/ontologies/uberon/terms?iri=http://purl.obolibrary.org/obo/UBERON_0005281","ventricular system of central nervous system")</f>
        <v/>
      </c>
      <c r="B2183" t="inlineStr">
        <is>
          <t>&lt;http://purl.obolibrary.org/obo/UBERON_0005281&gt;</t>
        </is>
      </c>
      <c r="C2183" t="inlineStr">
        <is>
          <t>ventricular systems</t>
        </is>
      </c>
      <c r="D2183" t="inlineStr">
        <is>
          <t>&lt;http://purl.obolibrary.org/obo/MBA_73&gt;</t>
        </is>
      </c>
    </row>
    <row r="2184">
      <c r="A2184">
        <f>HYPERLINK("https://www.ebi.ac.uk/ols/ontologies/uberon/terms?iri=http://purl.obolibrary.org/obo/UBERON_0003053","ventricular zone")</f>
        <v/>
      </c>
      <c r="B2184" t="inlineStr">
        <is>
          <t>&lt;http://purl.obolibrary.org/obo/UBERON_0003053&gt;</t>
        </is>
      </c>
      <c r="C2184" t="inlineStr">
        <is>
          <t>ventricular zone</t>
        </is>
      </c>
      <c r="D2184" t="inlineStr">
        <is>
          <t>&lt;http://purl.obolibrary.org/obo/DHBA_10542&gt;</t>
        </is>
      </c>
    </row>
    <row r="2185">
      <c r="A2185">
        <f>HYPERLINK("https://www.ebi.ac.uk/ols/ontologies/uberon/terms?iri=http://purl.obolibrary.org/obo/UBERON_0003053","ventricular zone")</f>
        <v/>
      </c>
      <c r="B2185" t="inlineStr">
        <is>
          <t>&lt;http://purl.obolibrary.org/obo/UBERON_0003053&gt;</t>
        </is>
      </c>
      <c r="C2185" t="inlineStr">
        <is>
          <t>ventricular zone</t>
        </is>
      </c>
      <c r="D2185" t="inlineStr">
        <is>
          <t>&lt;http://purl.obolibrary.org/obo/PBA_294022030&gt;</t>
        </is>
      </c>
    </row>
    <row r="2186">
      <c r="A2186">
        <f>HYPERLINK("https://www.ebi.ac.uk/ols/ontologies/uberon/terms?iri=http://purl.obolibrary.org/obo/UBERON_0019312","ventrolateral nucleus of solitary tract")</f>
        <v/>
      </c>
      <c r="B2186" t="inlineStr">
        <is>
          <t>&lt;http://purl.obolibrary.org/obo/UBERON_0019312&gt;</t>
        </is>
      </c>
      <c r="C2186" t="inlineStr">
        <is>
          <t>solitary nucleus, ventrolateral part</t>
        </is>
      </c>
      <c r="D2186" t="inlineStr">
        <is>
          <t>&lt;http://purl.obolibrary.org/obo/DHBA_12569&gt;</t>
        </is>
      </c>
    </row>
    <row r="2187">
      <c r="A2187">
        <f>HYPERLINK("https://www.ebi.ac.uk/ols/ontologies/uberon/terms?iri=http://purl.obolibrary.org/obo/UBERON_0019312","ventrolateral nucleus of solitary tract")</f>
        <v/>
      </c>
      <c r="B2187" t="inlineStr">
        <is>
          <t>&lt;http://purl.obolibrary.org/obo/UBERON_0019312&gt;</t>
        </is>
      </c>
      <c r="C2187" t="inlineStr">
        <is>
          <t>ventrolateral subnucleus of solitary tract, left</t>
        </is>
      </c>
      <c r="D2187" t="inlineStr">
        <is>
          <t>&lt;http://purl.obolibrary.org/obo/HBA_9664&gt;</t>
        </is>
      </c>
    </row>
    <row r="2188">
      <c r="A2188">
        <f>HYPERLINK("https://www.ebi.ac.uk/ols/ontologies/uberon/terms?iri=http://purl.obolibrary.org/obo/UBERON_0008335","ventrolateral sulcus of medulla oblongata")</f>
        <v/>
      </c>
      <c r="B2188" t="inlineStr">
        <is>
          <t>&lt;http://purl.obolibrary.org/obo/UBERON_0008335&gt;</t>
        </is>
      </c>
      <c r="C2188" t="inlineStr">
        <is>
          <t>anterolateral medullary sulcus</t>
        </is>
      </c>
      <c r="D2188" t="inlineStr">
        <is>
          <t>&lt;http://purl.obolibrary.org/obo/DHBA_12873&gt;</t>
        </is>
      </c>
    </row>
    <row r="2189">
      <c r="A2189">
        <f>HYPERLINK("https://www.ebi.ac.uk/ols/ontologies/uberon/terms?iri=http://purl.obolibrary.org/obo/UBERON_0001935","ventromedial nucleus of hypothalamus")</f>
        <v/>
      </c>
      <c r="B2189" t="inlineStr">
        <is>
          <t>&lt;http://purl.obolibrary.org/obo/UBERON_0001935&gt;</t>
        </is>
      </c>
      <c r="C2189" t="inlineStr">
        <is>
          <t>ventromedial hypothalamic nucleus</t>
        </is>
      </c>
      <c r="D2189" t="inlineStr">
        <is>
          <t>&lt;http://purl.obolibrary.org/obo/DHBA_10488&gt;</t>
        </is>
      </c>
    </row>
    <row r="2190">
      <c r="A2190">
        <f>HYPERLINK("https://www.ebi.ac.uk/ols/ontologies/uberon/terms?iri=http://purl.obolibrary.org/obo/UBERON_0001935","ventromedial nucleus of hypothalamus")</f>
        <v/>
      </c>
      <c r="B2190" t="inlineStr">
        <is>
          <t>&lt;http://purl.obolibrary.org/obo/UBERON_0001935&gt;</t>
        </is>
      </c>
      <c r="C2190" t="inlineStr">
        <is>
          <t>ventromedial hypothalamic nucleus</t>
        </is>
      </c>
      <c r="D2190" t="inlineStr">
        <is>
          <t>&lt;http://purl.obolibrary.org/obo/DMBA_15675&gt;</t>
        </is>
      </c>
    </row>
    <row r="2191">
      <c r="A2191">
        <f>HYPERLINK("https://www.ebi.ac.uk/ols/ontologies/uberon/terms?iri=http://purl.obolibrary.org/obo/UBERON_0001935","ventromedial nucleus of hypothalamus")</f>
        <v/>
      </c>
      <c r="B2191" t="inlineStr">
        <is>
          <t>&lt;http://purl.obolibrary.org/obo/UBERON_0001935&gt;</t>
        </is>
      </c>
      <c r="C2191" t="inlineStr">
        <is>
          <t>ventromedial hypothalamic nucleus</t>
        </is>
      </c>
      <c r="D2191" t="inlineStr">
        <is>
          <t>&lt;http://purl.obolibrary.org/obo/HBA_12919&gt;</t>
        </is>
      </c>
    </row>
    <row r="2192">
      <c r="A2192">
        <f>HYPERLINK("https://www.ebi.ac.uk/ols/ontologies/uberon/terms?iri=http://purl.obolibrary.org/obo/UBERON_0001935","ventromedial nucleus of hypothalamus")</f>
        <v/>
      </c>
      <c r="B2192" t="inlineStr">
        <is>
          <t>&lt;http://purl.obolibrary.org/obo/UBERON_0001935&gt;</t>
        </is>
      </c>
      <c r="C2192" t="inlineStr">
        <is>
          <t>Ventromedial hypothalamic nucleus</t>
        </is>
      </c>
      <c r="D2192" t="inlineStr">
        <is>
          <t>&lt;http://purl.obolibrary.org/obo/MBA_693&gt;</t>
        </is>
      </c>
    </row>
    <row r="2193">
      <c r="A2193">
        <f>HYPERLINK("https://www.ebi.ac.uk/ols/ontologies/uberon/terms?iri=http://purl.obolibrary.org/obo/UBERON_0003723","vestibular nerve")</f>
        <v/>
      </c>
      <c r="B2193" t="inlineStr">
        <is>
          <t>&lt;http://purl.obolibrary.org/obo/UBERON_0003723&gt;</t>
        </is>
      </c>
      <c r="C2193" t="inlineStr">
        <is>
          <t>vestibular root of vestibulocochlear nerve</t>
        </is>
      </c>
      <c r="D2193" t="inlineStr">
        <is>
          <t>&lt;http://purl.obolibrary.org/obo/DHBA_12869&gt;</t>
        </is>
      </c>
    </row>
    <row r="2194">
      <c r="A2194">
        <f>HYPERLINK("https://www.ebi.ac.uk/ols/ontologies/uberon/terms?iri=http://purl.obolibrary.org/obo/UBERON_0003723","vestibular nerve")</f>
        <v/>
      </c>
      <c r="B2194" t="inlineStr">
        <is>
          <t>&lt;http://purl.obolibrary.org/obo/UBERON_0003723&gt;</t>
        </is>
      </c>
      <c r="C2194" t="inlineStr">
        <is>
          <t>vestibular nerve</t>
        </is>
      </c>
      <c r="D2194" t="inlineStr">
        <is>
          <t>&lt;http://purl.obolibrary.org/obo/MBA_413&gt;</t>
        </is>
      </c>
    </row>
    <row r="2195">
      <c r="A2195">
        <f>HYPERLINK("https://www.ebi.ac.uk/ols/ontologies/uberon/terms?iri=http://purl.obolibrary.org/obo/UBERON_0002673","vestibular nuclear complex")</f>
        <v/>
      </c>
      <c r="B2195" t="inlineStr">
        <is>
          <t>&lt;http://purl.obolibrary.org/obo/UBERON_0002673&gt;</t>
        </is>
      </c>
      <c r="C2195" t="inlineStr">
        <is>
          <t>vestibular nuclei</t>
        </is>
      </c>
      <c r="D2195" t="inlineStr">
        <is>
          <t>&lt;http://purl.obolibrary.org/obo/HBA_9697&gt;</t>
        </is>
      </c>
    </row>
    <row r="2196">
      <c r="A2196">
        <f>HYPERLINK("https://www.ebi.ac.uk/ols/ontologies/uberon/terms?iri=http://purl.obolibrary.org/obo/UBERON_0002673","vestibular nuclear complex")</f>
        <v/>
      </c>
      <c r="B2196" t="inlineStr">
        <is>
          <t>&lt;http://purl.obolibrary.org/obo/UBERON_0002673&gt;</t>
        </is>
      </c>
      <c r="C2196" t="inlineStr">
        <is>
          <t>Vestibular nuclei</t>
        </is>
      </c>
      <c r="D2196" t="inlineStr">
        <is>
          <t>&lt;http://purl.obolibrary.org/obo/MBA_701&gt;</t>
        </is>
      </c>
    </row>
    <row r="2197">
      <c r="A2197">
        <f>HYPERLINK("https://www.ebi.ac.uk/ols/ontologies/uberon/terms?iri=http://purl.obolibrary.org/obo/UBERON_0002552","vestibulocerebellar tract")</f>
        <v/>
      </c>
      <c r="B2197" t="inlineStr">
        <is>
          <t>&lt;http://purl.obolibrary.org/obo/UBERON_0002552&gt;</t>
        </is>
      </c>
      <c r="C2197" t="inlineStr">
        <is>
          <t>vestibulocerebellar tract</t>
        </is>
      </c>
      <c r="D2197" t="inlineStr">
        <is>
          <t>&lt;http://purl.obolibrary.org/obo/DHBA_12754&gt;</t>
        </is>
      </c>
    </row>
    <row r="2198">
      <c r="A2198">
        <f>HYPERLINK("https://www.ebi.ac.uk/ols/ontologies/uberon/terms?iri=http://purl.obolibrary.org/obo/UBERON_0001648","vestibulocochlear nerve")</f>
        <v/>
      </c>
      <c r="B2198" t="inlineStr">
        <is>
          <t>&lt;http://purl.obolibrary.org/obo/UBERON_0001648&gt;</t>
        </is>
      </c>
      <c r="C2198" t="inlineStr">
        <is>
          <t>vestibulocochlear nerve</t>
        </is>
      </c>
      <c r="D2198" t="inlineStr">
        <is>
          <t>&lt;http://purl.obolibrary.org/obo/HBA_9331&gt;</t>
        </is>
      </c>
    </row>
    <row r="2199">
      <c r="A2199">
        <f>HYPERLINK("https://www.ebi.ac.uk/ols/ontologies/uberon/terms?iri=http://purl.obolibrary.org/obo/UBERON_0001648","vestibulocochlear nerve")</f>
        <v/>
      </c>
      <c r="B2199" t="inlineStr">
        <is>
          <t>&lt;http://purl.obolibrary.org/obo/UBERON_0001648&gt;</t>
        </is>
      </c>
      <c r="C2199" t="inlineStr">
        <is>
          <t>vestibulocochlear nerve</t>
        </is>
      </c>
      <c r="D2199" t="inlineStr">
        <is>
          <t>&lt;http://purl.obolibrary.org/obo/MBA_933&gt;</t>
        </is>
      </c>
    </row>
    <row r="2200">
      <c r="A2200">
        <f>HYPERLINK("https://www.ebi.ac.uk/ols/ontologies/uberon/terms?iri=http://purl.obolibrary.org/obo/UBERON_0002731","vestibulocochlear nerve root")</f>
        <v/>
      </c>
      <c r="B2200" t="inlineStr">
        <is>
          <t>&lt;http://purl.obolibrary.org/obo/UBERON_0002731&gt;</t>
        </is>
      </c>
      <c r="C2200" t="inlineStr">
        <is>
          <t>root of vestibulocochlear nerve</t>
        </is>
      </c>
      <c r="D2200" t="inlineStr">
        <is>
          <t>&lt;http://purl.obolibrary.org/obo/DHBA_12868&gt;</t>
        </is>
      </c>
    </row>
    <row r="2201">
      <c r="A2201">
        <f>HYPERLINK("https://www.ebi.ac.uk/ols/ontologies/uberon/terms?iri=http://purl.obolibrary.org/obo/UBERON_0002731","vestibulocochlear nerve root")</f>
        <v/>
      </c>
      <c r="B2201" t="inlineStr">
        <is>
          <t>&lt;http://purl.obolibrary.org/obo/UBERON_0002731&gt;</t>
        </is>
      </c>
      <c r="C2201" t="inlineStr">
        <is>
          <t>vestibulocochlear nerve root</t>
        </is>
      </c>
      <c r="D2201" t="inlineStr">
        <is>
          <t>&lt;http://purl.obolibrary.org/obo/DMBA_17746&gt;</t>
        </is>
      </c>
    </row>
    <row r="2202">
      <c r="A2202">
        <f>HYPERLINK("https://www.ebi.ac.uk/ols/ontologies/uberon/terms?iri=http://purl.obolibrary.org/obo/UBERON_0002768","vestibulospinal tract")</f>
        <v/>
      </c>
      <c r="B2202" t="inlineStr">
        <is>
          <t>&lt;http://purl.obolibrary.org/obo/UBERON_0002768&gt;</t>
        </is>
      </c>
      <c r="C2202" t="inlineStr">
        <is>
          <t>vestibulospinal pathway</t>
        </is>
      </c>
      <c r="D2202" t="inlineStr">
        <is>
          <t>&lt;http://purl.obolibrary.org/obo/MBA_941&gt;</t>
        </is>
      </c>
    </row>
    <row r="2203">
      <c r="A2203">
        <f>HYPERLINK("https://www.ebi.ac.uk/ols/ontologies/uberon/terms?iri=http://purl.obolibrary.org/obo/UBERON_0000411","visual cortex")</f>
        <v/>
      </c>
      <c r="B2203" t="inlineStr">
        <is>
          <t>&lt;http://purl.obolibrary.org/obo/UBERON_0000411&gt;</t>
        </is>
      </c>
      <c r="C2203" t="inlineStr">
        <is>
          <t>Visual areas</t>
        </is>
      </c>
      <c r="D2203" t="inlineStr">
        <is>
          <t>&lt;http://purl.obolibrary.org/obo/MBA_669&gt;</t>
        </is>
      </c>
    </row>
    <row r="2204">
      <c r="A2204">
        <f>HYPERLINK("https://www.ebi.ac.uk/ols/ontologies/uberon/terms?iri=http://purl.obolibrary.org/obo/UBERON_0002316","white matter")</f>
        <v/>
      </c>
      <c r="B2204" t="inlineStr">
        <is>
          <t>&lt;http://purl.obolibrary.org/obo/UBERON_0002316&gt;</t>
        </is>
      </c>
      <c r="C2204" t="inlineStr">
        <is>
          <t>white matter</t>
        </is>
      </c>
      <c r="D2204" t="inlineStr">
        <is>
          <t>&lt;http://purl.obolibrary.org/obo/HBA_9218&gt;</t>
        </is>
      </c>
    </row>
    <row r="2205">
      <c r="A2205">
        <f>HYPERLINK("https://www.ebi.ac.uk/ols/ontologies/uberon/terms?iri=http://purl.obolibrary.org/obo/UBERON_0002316","white matter")</f>
        <v/>
      </c>
      <c r="B2205" t="inlineStr">
        <is>
          <t>&lt;http://purl.obolibrary.org/obo/UBERON_0002316&gt;</t>
        </is>
      </c>
      <c r="C2205" t="inlineStr">
        <is>
          <t>white matter</t>
        </is>
      </c>
      <c r="D2205" t="inlineStr">
        <is>
          <t>&lt;http://purl.obolibrary.org/obo/PBA_294022044&gt;</t>
        </is>
      </c>
    </row>
    <row r="2206">
      <c r="A2206">
        <f>HYPERLINK("https://www.ebi.ac.uk/ols/ontologies/uberon/terms?iri=http://purl.obolibrary.org/obo/UBERON_0002317","white matter of cerebellum")</f>
        <v/>
      </c>
      <c r="B2206" t="inlineStr">
        <is>
          <t>&lt;http://purl.obolibrary.org/obo/UBERON_0002317&gt;</t>
        </is>
      </c>
      <c r="C2206" t="inlineStr">
        <is>
          <t>cerebellar white matter</t>
        </is>
      </c>
      <c r="D2206" t="inlineStr">
        <is>
          <t>&lt;http://purl.obolibrary.org/obo/DMBA_16926&gt;</t>
        </is>
      </c>
    </row>
    <row r="2207">
      <c r="A2207">
        <f>HYPERLINK("https://www.ebi.ac.uk/ols/ontologies/uberon/terms?iri=http://purl.obolibrary.org/obo/UBERON_0002317","white matter of cerebellum")</f>
        <v/>
      </c>
      <c r="B2207" t="inlineStr">
        <is>
          <t>&lt;http://purl.obolibrary.org/obo/UBERON_0002317&gt;</t>
        </is>
      </c>
      <c r="C2207" t="inlineStr">
        <is>
          <t>cerebellar white matter tracts</t>
        </is>
      </c>
      <c r="D2207" t="inlineStr">
        <is>
          <t>&lt;http://purl.obolibrary.org/obo/HBA_9288&gt;</t>
        </is>
      </c>
    </row>
    <row r="2208">
      <c r="A2208">
        <f>HYPERLINK("https://www.ebi.ac.uk/ols/ontologies/uberon/terms?iri=http://purl.obolibrary.org/obo/UBERON_0019261","white matter of forebrain")</f>
        <v/>
      </c>
      <c r="B2208" t="inlineStr">
        <is>
          <t>&lt;http://purl.obolibrary.org/obo/UBERON_0019261&gt;</t>
        </is>
      </c>
      <c r="C2208" t="inlineStr">
        <is>
          <t>white matter of forebrain</t>
        </is>
      </c>
      <c r="D2208" t="inlineStr">
        <is>
          <t>&lt;http://purl.obolibrary.org/obo/DHBA_10557&gt;</t>
        </is>
      </c>
    </row>
    <row r="2209">
      <c r="A2209">
        <f>HYPERLINK("https://www.ebi.ac.uk/ols/ontologies/uberon/terms?iri=http://purl.obolibrary.org/obo/UBERON_0019258","white matter of hindbrain")</f>
        <v/>
      </c>
      <c r="B2209" t="inlineStr">
        <is>
          <t>&lt;http://purl.obolibrary.org/obo/UBERON_0019258&gt;</t>
        </is>
      </c>
      <c r="C2209" t="inlineStr">
        <is>
          <t>white matter of hindbrain</t>
        </is>
      </c>
      <c r="D2209" t="inlineStr">
        <is>
          <t>&lt;http://purl.obolibrary.org/obo/DHBA_10668&gt;</t>
        </is>
      </c>
    </row>
    <row r="2210">
      <c r="A2210">
        <f>HYPERLINK("https://www.ebi.ac.uk/ols/ontologies/uberon/terms?iri=http://purl.obolibrary.org/obo/UBERON_0019291","white matter of metencephalon")</f>
        <v/>
      </c>
      <c r="B2210" t="inlineStr">
        <is>
          <t>&lt;http://purl.obolibrary.org/obo/UBERON_0019291&gt;</t>
        </is>
      </c>
      <c r="C2210" t="inlineStr">
        <is>
          <t>metencephalic white matter</t>
        </is>
      </c>
      <c r="D2210" t="inlineStr">
        <is>
          <t>&lt;http://purl.obolibrary.org/obo/HBA_9287&gt;</t>
        </is>
      </c>
    </row>
    <row r="2211">
      <c r="A2211">
        <f>HYPERLINK("https://www.ebi.ac.uk/ols/ontologies/uberon/terms?iri=http://purl.obolibrary.org/obo/UBERON_0016554","white matter of midbrain")</f>
        <v/>
      </c>
      <c r="B2211" t="inlineStr">
        <is>
          <t>&lt;http://purl.obolibrary.org/obo/UBERON_0016554&gt;</t>
        </is>
      </c>
      <c r="C2211" t="inlineStr">
        <is>
          <t>white matter of midbrain</t>
        </is>
      </c>
      <c r="D2211" t="inlineStr">
        <is>
          <t>&lt;http://purl.obolibrary.org/obo/DHBA_10650&gt;</t>
        </is>
      </c>
    </row>
    <row r="2212">
      <c r="A2212">
        <f>HYPERLINK("https://www.ebi.ac.uk/ols/ontologies/uberon/terms?iri=http://purl.obolibrary.org/obo/UBERON_0016554","white matter of midbrain")</f>
        <v/>
      </c>
      <c r="B2212" t="inlineStr">
        <is>
          <t>&lt;http://purl.obolibrary.org/obo/UBERON_0016554&gt;</t>
        </is>
      </c>
      <c r="C2212" t="inlineStr">
        <is>
          <t>mesencephalic white matter</t>
        </is>
      </c>
      <c r="D2212" t="inlineStr">
        <is>
          <t>&lt;http://purl.obolibrary.org/obo/HBA_265505382&gt;</t>
        </is>
      </c>
    </row>
    <row r="2213">
      <c r="A2213">
        <f>HYPERLINK("https://www.ebi.ac.uk/ols/ontologies/uberon/terms?iri=http://purl.obolibrary.org/obo/UBERON_0019262","white matter of myelencephalon")</f>
        <v/>
      </c>
      <c r="B2213" t="inlineStr">
        <is>
          <t>&lt;http://purl.obolibrary.org/obo/UBERON_0019262&gt;</t>
        </is>
      </c>
      <c r="C2213" t="inlineStr">
        <is>
          <t>myelencephalic white matter</t>
        </is>
      </c>
      <c r="D2213" t="inlineStr">
        <is>
          <t>&lt;http://purl.obolibrary.org/obo/HBA_9298&gt;</t>
        </is>
      </c>
    </row>
    <row r="2214">
      <c r="A2214">
        <f>HYPERLINK("https://www.ebi.ac.uk/ols/ontologies/uberon/terms?iri=http://purl.obolibrary.org/obo/UBERON_0019293","white matter of pontine tegmentum")</f>
        <v/>
      </c>
      <c r="B2214" t="inlineStr">
        <is>
          <t>&lt;http://purl.obolibrary.org/obo/UBERON_0019293&gt;</t>
        </is>
      </c>
      <c r="C2214" t="inlineStr">
        <is>
          <t>pontine white matter tracts</t>
        </is>
      </c>
      <c r="D2214" t="inlineStr">
        <is>
          <t>&lt;http://purl.obolibrary.org/obo/HBA_265505486&gt;</t>
        </is>
      </c>
    </row>
    <row r="2215">
      <c r="A2215">
        <f>HYPERLINK("https://www.ebi.ac.uk/ols/ontologies/uberon/terms?iri=http://purl.obolibrary.org/obo/UBERON_0002318","white matter of spinal cord")</f>
        <v/>
      </c>
      <c r="B2215" t="inlineStr">
        <is>
          <t>&lt;http://purl.obolibrary.org/obo/UBERON_0002318&gt;</t>
        </is>
      </c>
      <c r="C2215" t="inlineStr">
        <is>
          <t>white matter of spinal cord</t>
        </is>
      </c>
      <c r="D2215" t="inlineStr">
        <is>
          <t>&lt;http://purl.obolibrary.org/obo/DHBA_146035088&gt;</t>
        </is>
      </c>
    </row>
    <row r="2216">
      <c r="A2216">
        <f>HYPERLINK("https://www.ebi.ac.uk/ols/ontologies/uberon/terms?iri=http://purl.obolibrary.org/obo/UBERON_0011299","white matter of telencephalon")</f>
        <v/>
      </c>
      <c r="B2216" t="inlineStr">
        <is>
          <t>&lt;http://purl.obolibrary.org/obo/UBERON_0011299&gt;</t>
        </is>
      </c>
      <c r="C2216" t="inlineStr">
        <is>
          <t>telencephalic white matter</t>
        </is>
      </c>
      <c r="D2216" t="inlineStr">
        <is>
          <t>&lt;http://purl.obolibrary.org/obo/HBA_9219&gt;</t>
        </is>
      </c>
    </row>
    <row r="2217">
      <c r="A2217">
        <f>HYPERLINK("https://www.ebi.ac.uk/ols/ontologies/uberon/terms?iri=http://purl.obolibrary.org/obo/UBERON_0011299","white matter of telencephalon")</f>
        <v/>
      </c>
      <c r="B2217" t="inlineStr">
        <is>
          <t>&lt;http://purl.obolibrary.org/obo/UBERON_0011299&gt;</t>
        </is>
      </c>
      <c r="C2217" t="inlineStr">
        <is>
          <t>telencephalic white matter tracts</t>
        </is>
      </c>
      <c r="D2217" t="inlineStr">
        <is>
          <t>&lt;http://purl.obolibrary.org/obo/HBA_9230&gt;</t>
        </is>
      </c>
    </row>
    <row r="2218">
      <c r="A2218">
        <f>HYPERLINK("https://www.ebi.ac.uk/ols/ontologies/uberon/terms?iri=http://purl.obolibrary.org/obo/UBERON_0001907","zona incerta")</f>
        <v/>
      </c>
      <c r="B2218" t="inlineStr">
        <is>
          <t>&lt;http://purl.obolibrary.org/obo/UBERON_0001907&gt;</t>
        </is>
      </c>
      <c r="C2218" t="inlineStr">
        <is>
          <t>zona incerta</t>
        </is>
      </c>
      <c r="D2218" t="inlineStr">
        <is>
          <t>&lt;http://purl.obolibrary.org/obo/DHBA_10463&gt;</t>
        </is>
      </c>
    </row>
    <row r="2219">
      <c r="A2219">
        <f>HYPERLINK("https://www.ebi.ac.uk/ols/ontologies/uberon/terms?iri=http://purl.obolibrary.org/obo/UBERON_0001907","zona incerta")</f>
        <v/>
      </c>
      <c r="B2219" t="inlineStr">
        <is>
          <t>&lt;http://purl.obolibrary.org/obo/UBERON_0001907&gt;</t>
        </is>
      </c>
      <c r="C2219" t="inlineStr">
        <is>
          <t>zona incerta, left</t>
        </is>
      </c>
      <c r="D2219" t="inlineStr">
        <is>
          <t>&lt;http://purl.obolibrary.org/obo/HBA_4507&gt;</t>
        </is>
      </c>
    </row>
    <row r="2220">
      <c r="A2220">
        <f>HYPERLINK("https://www.ebi.ac.uk/ols/ontologies/uberon/terms?iri=http://purl.obolibrary.org/obo/UBERON_0001907","zona incerta")</f>
        <v/>
      </c>
      <c r="B2220" t="inlineStr">
        <is>
          <t>&lt;http://purl.obolibrary.org/obo/UBERON_0001907&gt;</t>
        </is>
      </c>
      <c r="C2220" t="inlineStr">
        <is>
          <t>Zona incerta</t>
        </is>
      </c>
      <c r="D2220" t="inlineStr">
        <is>
          <t>&lt;http://purl.obolibrary.org/obo/MBA_797&gt;</t>
        </is>
      </c>
    </row>
    <row r="2221">
      <c r="A2221">
        <f>HYPERLINK("https://www.ebi.ac.uk/ols/ontologies/uberon/terms?iri=http://purl.obolibrary.org/obo/UBERON_0006780","zonal layer of superior colliculus")</f>
        <v/>
      </c>
      <c r="B2221" t="inlineStr">
        <is>
          <t>&lt;http://purl.obolibrary.org/obo/UBERON_0006780&gt;</t>
        </is>
      </c>
      <c r="C2221" t="inlineStr">
        <is>
          <t>zonal layer of superior colliculus</t>
        </is>
      </c>
      <c r="D2221" t="inlineStr">
        <is>
          <t>&lt;http://purl.obolibrary.org/obo/DHBA_12297&gt;</t>
        </is>
      </c>
    </row>
    <row r="2222">
      <c r="A2222">
        <f>HYPERLINK("https://www.ebi.ac.uk/ols/ontologies/uberon/terms?iri=http://purl.obolibrary.org/obo/UBERON_0006780","zonal layer of superior colliculus")</f>
        <v/>
      </c>
      <c r="B2222" t="inlineStr">
        <is>
          <t>&lt;http://purl.obolibrary.org/obo/UBERON_0006780&gt;</t>
        </is>
      </c>
      <c r="C2222" t="inlineStr">
        <is>
          <t>Superior colliculus, zonal layer</t>
        </is>
      </c>
      <c r="D2222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2022-08-10T12:34:48Z</dcterms:created>
  <dcterms:modified xsi:type="dcterms:W3CDTF">2022-08-10T12:34:48Z</dcterms:modified>
</cp:coreProperties>
</file>