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S:\04. FUNDO ESTADUAL DE SAÚDE\05. ANO 2023\1. Controle Financeiro\10. Tabelas Institutos\INVISA\"/>
    </mc:Choice>
  </mc:AlternateContent>
  <xr:revisionPtr revIDLastSave="0" documentId="13_ncr:1_{417C4AE0-0087-4C16-93DF-71CD5E8FC50C}" xr6:coauthVersionLast="47" xr6:coauthVersionMax="47" xr10:uidLastSave="{00000000-0000-0000-0000-000000000000}"/>
  <bookViews>
    <workbookView xWindow="-120" yWindow="-120" windowWidth="24240" windowHeight="13140" tabRatio="644" firstSheet="10" activeTab="16" xr2:uid="{00000000-000D-0000-FFFF-FFFF00000000}"/>
  </bookViews>
  <sheets>
    <sheet name="Planilha1" sheetId="32" state="hidden" r:id="rId1"/>
    <sheet name="UNIDADES DE SAÚDE" sheetId="36" r:id="rId2"/>
    <sheet name="188652.2020" sheetId="34" r:id="rId3"/>
    <sheet name="244084.2022" sheetId="41" r:id="rId4"/>
    <sheet name="260343.2022" sheetId="43" r:id="rId5"/>
    <sheet name="14975.2023" sheetId="44" r:id="rId6"/>
    <sheet name="31214.2023" sheetId="45" r:id="rId7"/>
    <sheet name="51770.2023" sheetId="47" r:id="rId8"/>
    <sheet name="73674.2023" sheetId="48" r:id="rId9"/>
    <sheet name="92598.2023" sheetId="49" r:id="rId10"/>
    <sheet name="Planilha3" sheetId="51" r:id="rId11"/>
    <sheet name="112658.2023" sheetId="50" r:id="rId12"/>
    <sheet name="132743.2023" sheetId="52" r:id="rId13"/>
    <sheet name="154748.2023" sheetId="53" r:id="rId14"/>
    <sheet name="173870.2023" sheetId="54" r:id="rId15"/>
    <sheet name="173870.2023(2)" sheetId="55" r:id="rId16"/>
    <sheet name="191426.2023" sheetId="56" r:id="rId17"/>
    <sheet name="Planilha2" sheetId="31" state="hidden" r:id="rId18"/>
  </sheets>
  <externalReferences>
    <externalReference r:id="rId19"/>
  </externalReferences>
  <definedNames>
    <definedName name="_xlnm._FilterDatabase" localSheetId="12" hidden="1">'132743.2023'!$B$49:$H$67</definedName>
    <definedName name="_xlnm._FilterDatabase" localSheetId="13" hidden="1">'154748.2023'!$B$49:$H$67</definedName>
    <definedName name="_xlnm._FilterDatabase" localSheetId="14" hidden="1">'173870.2023'!$B$49:$H$67</definedName>
    <definedName name="_xlnm._FilterDatabase" localSheetId="16" hidden="1">'191426.2023'!$B$49:$H$71</definedName>
    <definedName name="_xlnm._FilterDatabase" localSheetId="9" hidden="1">'92598.2023'!$B$49:$H$67</definedName>
    <definedName name="ABEAS">Planilha1!$A$2</definedName>
    <definedName name="ABEAS012021">'UNIDADES DE SAÚDE'!$C$277:$C$281</definedName>
    <definedName name="ACQUA">Planilha1!$A$3:$A$12</definedName>
    <definedName name="ACQUA012017">'UNIDADES DE SAÚDE'!$C$38:$C$42</definedName>
    <definedName name="ACQUA022017">'UNIDADES DE SAÚDE'!$C$43:$C$52</definedName>
    <definedName name="ACQUA022019">'UNIDADES DE SAÚDE'!$C$71:$C$83</definedName>
    <definedName name="ACQUA032015">'UNIDADES DE SAÚDE'!$C$2:$C$16</definedName>
    <definedName name="ACQUA032016">'UNIDADES DE SAÚDE'!$C$29:$C$37</definedName>
    <definedName name="ACQUA032017">'UNIDADES DE SAÚDE'!$C$53:$C$56</definedName>
    <definedName name="ACQUA032018">'UNIDADES DE SAÚDE'!$C$64:$C$70</definedName>
    <definedName name="ACQUA042017">'UNIDADES DE SAÚDE'!$C$58:$C$63</definedName>
    <definedName name="ACQUA072015">'UNIDADES DE SAÚDE'!$C$17:$C$20</definedName>
    <definedName name="ACQUA082015">'UNIDADES DE SAÚDE'!$C$21:$C$28</definedName>
    <definedName name="aditivo">Planilha1!$V$2:$V$51</definedName>
    <definedName name="ano">Planilha1!$S$2:$S$13</definedName>
    <definedName name="_xlnm.Print_Area" localSheetId="11">'112658.2023'!$A$1:$I$93</definedName>
    <definedName name="_xlnm.Print_Area" localSheetId="12">'132743.2023'!$A$1:$I$91</definedName>
    <definedName name="_xlnm.Print_Area" localSheetId="5">'14975.2023'!$A$1:$H$92</definedName>
    <definedName name="_xlnm.Print_Area" localSheetId="13">'154748.2023'!$A$1:$I$91</definedName>
    <definedName name="_xlnm.Print_Area" localSheetId="14">'173870.2023'!$A$1:$I$91</definedName>
    <definedName name="_xlnm.Print_Area" localSheetId="15">'173870.2023(2)'!$A$1:$I$91</definedName>
    <definedName name="_xlnm.Print_Area" localSheetId="2">'188652.2020'!$A$1:$I$89</definedName>
    <definedName name="_xlnm.Print_Area" localSheetId="16">'191426.2023'!$A$1:$I$95</definedName>
    <definedName name="_xlnm.Print_Area" localSheetId="3">'244084.2022'!$A$1:$H$89</definedName>
    <definedName name="_xlnm.Print_Area" localSheetId="4">'260343.2022'!$A$1:$I$86</definedName>
    <definedName name="_xlnm.Print_Area" localSheetId="6">'31214.2023'!$A$1:$H$91</definedName>
    <definedName name="_xlnm.Print_Area" localSheetId="7">'51770.2023'!$A$1:$I$94</definedName>
    <definedName name="_xlnm.Print_Area" localSheetId="8">'73674.2023'!$A$1:$I$93</definedName>
    <definedName name="_xlnm.Print_Area" localSheetId="9">'92598.2023'!$A$1:$I$91</definedName>
    <definedName name="EMSERH">Planilha1!$A$13:$A$45</definedName>
    <definedName name="EMSERH0012021">'UNIDADES DE SAÚDE'!$C$237:$C$240</definedName>
    <definedName name="EMSERH032022">'UNIDADES DE SAÚDE'!$C$257:$C$260</definedName>
    <definedName name="EMSERH1072020">'UNIDADES DE SAÚDE'!$C$204:$C$207</definedName>
    <definedName name="EMSERH1172022">'UNIDADES DE SAÚDE'!$C$265:$C$268</definedName>
    <definedName name="EMSERH1422021">'UNIDADES DE SAÚDE'!$C$245:$C$248</definedName>
    <definedName name="EMSERH1732020">'UNIDADES DE SAÚDE'!$C$208:$C$211</definedName>
    <definedName name="EMSERH1772019">'UNIDADES DE SAÚDE'!$C$96:$C$107</definedName>
    <definedName name="EMSERH1782019">'UNIDADES DE SAÚDE'!$C$108:$C$112</definedName>
    <definedName name="EMSERH1792019">'UNIDADES DE SAÚDE'!$C$113:$C$125</definedName>
    <definedName name="EMSERH1792020">'UNIDADES DE SAÚDE'!$C$212:$C$216</definedName>
    <definedName name="EMSERH1802019">'UNIDADES DE SAÚDE'!$C$126:$C$137</definedName>
    <definedName name="EMSERH1812019">'UNIDADES DE SAÚDE'!$C$138:$C$145</definedName>
    <definedName name="EMSERH1822019">'UNIDADES DE SAÚDE'!$C$146:$C$153</definedName>
    <definedName name="EMSERH1842019">'UNIDADES DE SAÚDE'!$C$154:$C$166</definedName>
    <definedName name="EMSERH1852019">'UNIDADES DE SAÚDE'!$C$167:$C$172</definedName>
    <definedName name="EMSERH1862019">'UNIDADES DE SAÚDE'!$C$173:$C$178</definedName>
    <definedName name="EMSERH1872019">'UNIDADES DE SAÚDE'!$C$179:$C$182</definedName>
    <definedName name="EMSERH1882019">'UNIDADES DE SAÚDE'!$C$183:$C$186</definedName>
    <definedName name="EMSERH1892019">'UNIDADES DE SAÚDE'!$C$187:$C$195</definedName>
    <definedName name="EMSERH1902019">'UNIDADES DE SAÚDE'!$C$196:$C$203</definedName>
    <definedName name="EMSERH1972020">'UNIDADES DE SAÚDE'!$C$217:$C$220</definedName>
    <definedName name="EMSERH2002020">'UNIDADES DE SAÚDE'!$C$221:$C$224</definedName>
    <definedName name="EMSERH2122018">'UNIDADES DE SAÚDE'!$C$84:$C$88</definedName>
    <definedName name="EMSERH2312022">'UNIDADES DE SAÚDE'!$C$269:$C$272</definedName>
    <definedName name="EMSERH2692020">'UNIDADES DE SAÚDE'!$C$225:$C$228</definedName>
    <definedName name="EMSERH3282020">'UNIDADES DE SAÚDE'!$C$229:$C$232</definedName>
    <definedName name="EMSERH3352020">'UNIDADES DE SAÚDE'!$C$233:$C$236</definedName>
    <definedName name="EMSERH3392018">'UNIDADES DE SAÚDE'!$C$89:$C$95</definedName>
    <definedName name="EMSERH432022">'UNIDADES DE SAÚDE'!$C$261:$C$264</definedName>
    <definedName name="EMSERH4482021">'UNIDADES DE SAÚDE'!$C$253:$C$256</definedName>
    <definedName name="EMSERH4602021">'UNIDADES DE SAÚDE'!$C$249:$C$252</definedName>
    <definedName name="EMSERH712021">'UNIDADES DE SAÚDE'!$C$241:$C$244</definedName>
    <definedName name="INVISA">Planilha1!$A$46:$A$49</definedName>
    <definedName name="INVISA022015">'UNIDADES DE SAÚDE'!$C$282:$C$298</definedName>
    <definedName name="INVISA022020">'UNIDADES DE SAÚDE'!$C$306:$C$312</definedName>
    <definedName name="INVISA042016">'UNIDADES DE SAÚDE'!$C$299:$C$305</definedName>
    <definedName name="INVISA042018">'UNIDADES DE SAÚDE'!$C$282:$C$298</definedName>
    <definedName name="mes">Planilha1!$R$2:$R$13</definedName>
    <definedName name="parcela">Planilha1!$U$2:$U$52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3" i="56" l="1"/>
  <c r="H81" i="56"/>
  <c r="F43" i="56"/>
  <c r="F41" i="56"/>
  <c r="F42" i="56" s="1"/>
  <c r="G40" i="56"/>
  <c r="H40" i="56" s="1"/>
  <c r="G39" i="56"/>
  <c r="H39" i="56" s="1"/>
  <c r="G38" i="56"/>
  <c r="H38" i="56" s="1"/>
  <c r="G37" i="56"/>
  <c r="H37" i="56" s="1"/>
  <c r="G36" i="56"/>
  <c r="H36" i="56" s="1"/>
  <c r="G35" i="56"/>
  <c r="H35" i="56" s="1"/>
  <c r="G34" i="56"/>
  <c r="H34" i="56" s="1"/>
  <c r="G33" i="56"/>
  <c r="H33" i="56" s="1"/>
  <c r="G32" i="56"/>
  <c r="H32" i="56" s="1"/>
  <c r="G31" i="56"/>
  <c r="H31" i="56" s="1"/>
  <c r="G30" i="56"/>
  <c r="H30" i="56" s="1"/>
  <c r="G29" i="56"/>
  <c r="H29" i="56" s="1"/>
  <c r="G28" i="56"/>
  <c r="H28" i="56" s="1"/>
  <c r="G27" i="56"/>
  <c r="H27" i="56" s="1"/>
  <c r="G26" i="56"/>
  <c r="H26" i="56" s="1"/>
  <c r="G25" i="56"/>
  <c r="H25" i="56" s="1"/>
  <c r="G24" i="56"/>
  <c r="H24" i="56" s="1"/>
  <c r="G23" i="56"/>
  <c r="G22" i="56"/>
  <c r="AH11" i="56"/>
  <c r="AH9" i="56"/>
  <c r="AH10" i="56" s="1"/>
  <c r="AH15" i="56" l="1"/>
  <c r="AH16" i="56" s="1"/>
  <c r="F16" i="56" s="1"/>
  <c r="G43" i="56"/>
  <c r="G41" i="56"/>
  <c r="H82" i="56"/>
  <c r="AH17" i="56"/>
  <c r="AH18" i="56" s="1"/>
  <c r="H22" i="56"/>
  <c r="H23" i="56"/>
  <c r="H41" i="56" s="1"/>
  <c r="B104" i="55"/>
  <c r="D102" i="55" s="1"/>
  <c r="H78" i="55"/>
  <c r="H76" i="55"/>
  <c r="F42" i="55"/>
  <c r="F40" i="55"/>
  <c r="F41" i="55" s="1"/>
  <c r="G39" i="55"/>
  <c r="H39" i="55" s="1"/>
  <c r="G38" i="55"/>
  <c r="H38" i="55" s="1"/>
  <c r="G37" i="55"/>
  <c r="H37" i="55" s="1"/>
  <c r="G36" i="55"/>
  <c r="H36" i="55" s="1"/>
  <c r="G35" i="55"/>
  <c r="H35" i="55" s="1"/>
  <c r="G34" i="55"/>
  <c r="H34" i="55" s="1"/>
  <c r="G33" i="55"/>
  <c r="H33" i="55" s="1"/>
  <c r="G32" i="55"/>
  <c r="H32" i="55" s="1"/>
  <c r="G31" i="55"/>
  <c r="H31" i="55" s="1"/>
  <c r="G30" i="55"/>
  <c r="H30" i="55" s="1"/>
  <c r="G29" i="55"/>
  <c r="H29" i="55" s="1"/>
  <c r="G28" i="55"/>
  <c r="H28" i="55" s="1"/>
  <c r="G27" i="55"/>
  <c r="H27" i="55" s="1"/>
  <c r="G26" i="55"/>
  <c r="H26" i="55" s="1"/>
  <c r="G25" i="55"/>
  <c r="H25" i="55" s="1"/>
  <c r="G24" i="55"/>
  <c r="G23" i="55"/>
  <c r="H23" i="55" s="1"/>
  <c r="G22" i="55"/>
  <c r="H22" i="55" s="1"/>
  <c r="AK10" i="55"/>
  <c r="AK17" i="55" s="1"/>
  <c r="AK8" i="55"/>
  <c r="AK9" i="55" s="1"/>
  <c r="H79" i="54"/>
  <c r="H77" i="54"/>
  <c r="H78" i="54" s="1"/>
  <c r="F43" i="54"/>
  <c r="F41" i="54"/>
  <c r="G40" i="54"/>
  <c r="H40" i="54" s="1"/>
  <c r="G39" i="54"/>
  <c r="H39" i="54" s="1"/>
  <c r="G38" i="54"/>
  <c r="H38" i="54" s="1"/>
  <c r="G37" i="54"/>
  <c r="H37" i="54" s="1"/>
  <c r="G36" i="54"/>
  <c r="H36" i="54" s="1"/>
  <c r="G35" i="54"/>
  <c r="H35" i="54" s="1"/>
  <c r="G34" i="54"/>
  <c r="H34" i="54" s="1"/>
  <c r="G33" i="54"/>
  <c r="H33" i="54" s="1"/>
  <c r="G32" i="54"/>
  <c r="H32" i="54" s="1"/>
  <c r="G31" i="54"/>
  <c r="H31" i="54" s="1"/>
  <c r="G30" i="54"/>
  <c r="H30" i="54" s="1"/>
  <c r="G29" i="54"/>
  <c r="H29" i="54" s="1"/>
  <c r="G28" i="54"/>
  <c r="H28" i="54" s="1"/>
  <c r="G27" i="54"/>
  <c r="H27" i="54" s="1"/>
  <c r="G26" i="54"/>
  <c r="H26" i="54" s="1"/>
  <c r="G25" i="54"/>
  <c r="H25" i="54" s="1"/>
  <c r="G24" i="54"/>
  <c r="H24" i="54" s="1"/>
  <c r="G23" i="54"/>
  <c r="G22" i="54"/>
  <c r="H22" i="54" s="1"/>
  <c r="AH11" i="54"/>
  <c r="AH17" i="54" s="1"/>
  <c r="AH9" i="54"/>
  <c r="AH10" i="54" s="1"/>
  <c r="H79" i="53"/>
  <c r="H77" i="53"/>
  <c r="F43" i="53"/>
  <c r="F41" i="53"/>
  <c r="F42" i="53" s="1"/>
  <c r="G40" i="53"/>
  <c r="H40" i="53" s="1"/>
  <c r="G39" i="53"/>
  <c r="H39" i="53" s="1"/>
  <c r="G38" i="53"/>
  <c r="H38" i="53" s="1"/>
  <c r="G37" i="53"/>
  <c r="H37" i="53" s="1"/>
  <c r="G36" i="53"/>
  <c r="H36" i="53" s="1"/>
  <c r="G35" i="53"/>
  <c r="H35" i="53" s="1"/>
  <c r="G34" i="53"/>
  <c r="H34" i="53" s="1"/>
  <c r="G33" i="53"/>
  <c r="H33" i="53" s="1"/>
  <c r="G32" i="53"/>
  <c r="H32" i="53" s="1"/>
  <c r="G31" i="53"/>
  <c r="H31" i="53" s="1"/>
  <c r="G30" i="53"/>
  <c r="H30" i="53" s="1"/>
  <c r="G29" i="53"/>
  <c r="H29" i="53" s="1"/>
  <c r="G28" i="53"/>
  <c r="H28" i="53" s="1"/>
  <c r="G27" i="53"/>
  <c r="H27" i="53" s="1"/>
  <c r="G26" i="53"/>
  <c r="H26" i="53" s="1"/>
  <c r="G25" i="53"/>
  <c r="H25" i="53" s="1"/>
  <c r="G24" i="53"/>
  <c r="H24" i="53" s="1"/>
  <c r="G23" i="53"/>
  <c r="G22" i="53"/>
  <c r="AH11" i="53"/>
  <c r="AH17" i="53" s="1"/>
  <c r="AH18" i="53" s="1"/>
  <c r="AH9" i="53"/>
  <c r="AH10" i="53" s="1"/>
  <c r="D101" i="55" l="1"/>
  <c r="G42" i="56"/>
  <c r="H43" i="56"/>
  <c r="H77" i="55"/>
  <c r="G40" i="55"/>
  <c r="G42" i="55"/>
  <c r="AK15" i="55"/>
  <c r="AK16" i="55" s="1"/>
  <c r="F16" i="55" s="1"/>
  <c r="H24" i="55"/>
  <c r="H40" i="55" s="1"/>
  <c r="G41" i="54"/>
  <c r="F42" i="54"/>
  <c r="AH15" i="54"/>
  <c r="AH16" i="54" s="1"/>
  <c r="F16" i="54" s="1"/>
  <c r="H23" i="54"/>
  <c r="H41" i="54" s="1"/>
  <c r="G43" i="54"/>
  <c r="H78" i="53"/>
  <c r="G43" i="53"/>
  <c r="G41" i="53"/>
  <c r="AH15" i="53"/>
  <c r="AH16" i="53" s="1"/>
  <c r="F16" i="53" s="1"/>
  <c r="H23" i="53"/>
  <c r="H41" i="53" s="1"/>
  <c r="H22" i="53"/>
  <c r="H79" i="52"/>
  <c r="H77" i="52"/>
  <c r="F43" i="52"/>
  <c r="F41" i="52"/>
  <c r="G40" i="52"/>
  <c r="H40" i="52" s="1"/>
  <c r="G39" i="52"/>
  <c r="H39" i="52" s="1"/>
  <c r="G38" i="52"/>
  <c r="H38" i="52" s="1"/>
  <c r="G37" i="52"/>
  <c r="H37" i="52" s="1"/>
  <c r="G36" i="52"/>
  <c r="H36" i="52" s="1"/>
  <c r="G35" i="52"/>
  <c r="H35" i="52" s="1"/>
  <c r="G34" i="52"/>
  <c r="H34" i="52" s="1"/>
  <c r="G33" i="52"/>
  <c r="H33" i="52" s="1"/>
  <c r="G32" i="52"/>
  <c r="H32" i="52" s="1"/>
  <c r="G31" i="52"/>
  <c r="H31" i="52" s="1"/>
  <c r="G30" i="52"/>
  <c r="H30" i="52" s="1"/>
  <c r="G29" i="52"/>
  <c r="H29" i="52" s="1"/>
  <c r="G28" i="52"/>
  <c r="H28" i="52" s="1"/>
  <c r="G27" i="52"/>
  <c r="H27" i="52" s="1"/>
  <c r="G26" i="52"/>
  <c r="H26" i="52" s="1"/>
  <c r="G25" i="52"/>
  <c r="H25" i="52" s="1"/>
  <c r="G24" i="52"/>
  <c r="H24" i="52" s="1"/>
  <c r="G23" i="52"/>
  <c r="G22" i="52"/>
  <c r="AH11" i="52"/>
  <c r="AH17" i="52" s="1"/>
  <c r="AH9" i="52"/>
  <c r="AH10" i="52" s="1"/>
  <c r="G31" i="49"/>
  <c r="F41" i="49"/>
  <c r="H77" i="49"/>
  <c r="AH18" i="54"/>
  <c r="AK18" i="55"/>
  <c r="H42" i="56" l="1"/>
  <c r="C10" i="56"/>
  <c r="B15" i="56" s="1"/>
  <c r="G41" i="55"/>
  <c r="H42" i="55"/>
  <c r="G42" i="54"/>
  <c r="H43" i="54"/>
  <c r="H42" i="54" s="1"/>
  <c r="G42" i="53"/>
  <c r="H43" i="53"/>
  <c r="H42" i="53" s="1"/>
  <c r="H78" i="52"/>
  <c r="G41" i="52"/>
  <c r="F42" i="52"/>
  <c r="G43" i="52"/>
  <c r="AH15" i="52"/>
  <c r="AH16" i="52" s="1"/>
  <c r="F16" i="52" s="1"/>
  <c r="H23" i="52"/>
  <c r="H41" i="52" s="1"/>
  <c r="H22" i="52"/>
  <c r="F26" i="50"/>
  <c r="F25" i="50"/>
  <c r="F23" i="50"/>
  <c r="H81" i="50"/>
  <c r="H79" i="50"/>
  <c r="G40" i="50"/>
  <c r="H40" i="50" s="1"/>
  <c r="G39" i="50"/>
  <c r="H39" i="50" s="1"/>
  <c r="G38" i="50"/>
  <c r="H38" i="50" s="1"/>
  <c r="G37" i="50"/>
  <c r="H37" i="50" s="1"/>
  <c r="G36" i="50"/>
  <c r="H36" i="50" s="1"/>
  <c r="G35" i="50"/>
  <c r="H35" i="50" s="1"/>
  <c r="G34" i="50"/>
  <c r="H34" i="50" s="1"/>
  <c r="G33" i="50"/>
  <c r="H33" i="50" s="1"/>
  <c r="G32" i="50"/>
  <c r="H32" i="50" s="1"/>
  <c r="G31" i="50"/>
  <c r="H31" i="50" s="1"/>
  <c r="G30" i="50"/>
  <c r="H30" i="50" s="1"/>
  <c r="G29" i="50"/>
  <c r="H29" i="50" s="1"/>
  <c r="G28" i="50"/>
  <c r="H28" i="50" s="1"/>
  <c r="G27" i="50"/>
  <c r="H27" i="50" s="1"/>
  <c r="G26" i="50"/>
  <c r="G25" i="50"/>
  <c r="H25" i="50" s="1"/>
  <c r="G24" i="50"/>
  <c r="H24" i="50" s="1"/>
  <c r="G23" i="50"/>
  <c r="G22" i="50"/>
  <c r="AH11" i="50"/>
  <c r="AH17" i="50" s="1"/>
  <c r="AH9" i="50"/>
  <c r="AH10" i="50" s="1"/>
  <c r="AH18" i="52"/>
  <c r="H41" i="55" l="1"/>
  <c r="C9" i="55"/>
  <c r="B15" i="55" s="1"/>
  <c r="F41" i="50"/>
  <c r="C10" i="54"/>
  <c r="B15" i="54" s="1"/>
  <c r="C10" i="53"/>
  <c r="B15" i="53" s="1"/>
  <c r="G42" i="52"/>
  <c r="H43" i="52"/>
  <c r="C10" i="52" s="1"/>
  <c r="B15" i="52" s="1"/>
  <c r="F43" i="50"/>
  <c r="H80" i="50"/>
  <c r="G41" i="50"/>
  <c r="G43" i="50"/>
  <c r="H26" i="50"/>
  <c r="AH15" i="50"/>
  <c r="AH16" i="50" s="1"/>
  <c r="F16" i="50" s="1"/>
  <c r="H23" i="50"/>
  <c r="H22" i="50"/>
  <c r="H79" i="49"/>
  <c r="F43" i="49"/>
  <c r="G40" i="49"/>
  <c r="H40" i="49" s="1"/>
  <c r="G39" i="49"/>
  <c r="H39" i="49" s="1"/>
  <c r="G38" i="49"/>
  <c r="H38" i="49" s="1"/>
  <c r="G37" i="49"/>
  <c r="H37" i="49" s="1"/>
  <c r="G36" i="49"/>
  <c r="H36" i="49" s="1"/>
  <c r="G35" i="49"/>
  <c r="H35" i="49" s="1"/>
  <c r="G34" i="49"/>
  <c r="H34" i="49" s="1"/>
  <c r="G33" i="49"/>
  <c r="H33" i="49" s="1"/>
  <c r="G32" i="49"/>
  <c r="H32" i="49" s="1"/>
  <c r="H31" i="49"/>
  <c r="G30" i="49"/>
  <c r="H30" i="49" s="1"/>
  <c r="G29" i="49"/>
  <c r="H29" i="49" s="1"/>
  <c r="G28" i="49"/>
  <c r="H28" i="49" s="1"/>
  <c r="G27" i="49"/>
  <c r="H27" i="49" s="1"/>
  <c r="G26" i="49"/>
  <c r="H26" i="49" s="1"/>
  <c r="G25" i="49"/>
  <c r="H25" i="49" s="1"/>
  <c r="G24" i="49"/>
  <c r="H24" i="49" s="1"/>
  <c r="G23" i="49"/>
  <c r="G22" i="49"/>
  <c r="H22" i="49" s="1"/>
  <c r="AH11" i="49"/>
  <c r="AH17" i="49" s="1"/>
  <c r="AH9" i="49"/>
  <c r="AH10" i="49" s="1"/>
  <c r="H81" i="48"/>
  <c r="H79" i="48"/>
  <c r="F43" i="48"/>
  <c r="F41" i="48"/>
  <c r="G40" i="48"/>
  <c r="H40" i="48" s="1"/>
  <c r="G39" i="48"/>
  <c r="H39" i="48" s="1"/>
  <c r="G38" i="48"/>
  <c r="H38" i="48" s="1"/>
  <c r="G37" i="48"/>
  <c r="H37" i="48" s="1"/>
  <c r="G36" i="48"/>
  <c r="H36" i="48" s="1"/>
  <c r="G35" i="48"/>
  <c r="H35" i="48" s="1"/>
  <c r="G34" i="48"/>
  <c r="H34" i="48" s="1"/>
  <c r="G33" i="48"/>
  <c r="H33" i="48" s="1"/>
  <c r="G32" i="48"/>
  <c r="H32" i="48" s="1"/>
  <c r="G31" i="48"/>
  <c r="H31" i="48" s="1"/>
  <c r="G30" i="48"/>
  <c r="H30" i="48" s="1"/>
  <c r="G29" i="48"/>
  <c r="H29" i="48" s="1"/>
  <c r="G28" i="48"/>
  <c r="H28" i="48" s="1"/>
  <c r="G27" i="48"/>
  <c r="H27" i="48" s="1"/>
  <c r="G26" i="48"/>
  <c r="H26" i="48" s="1"/>
  <c r="G25" i="48"/>
  <c r="H25" i="48" s="1"/>
  <c r="G24" i="48"/>
  <c r="H24" i="48" s="1"/>
  <c r="G23" i="48"/>
  <c r="G22" i="48"/>
  <c r="AH11" i="48"/>
  <c r="AH17" i="48" s="1"/>
  <c r="AH9" i="48"/>
  <c r="AH10" i="48" s="1"/>
  <c r="AH18" i="50"/>
  <c r="AH18" i="49"/>
  <c r="F42" i="50" l="1"/>
  <c r="G41" i="49"/>
  <c r="H42" i="52"/>
  <c r="G42" i="50"/>
  <c r="H43" i="50"/>
  <c r="C10" i="50" s="1"/>
  <c r="B15" i="50" s="1"/>
  <c r="H41" i="50"/>
  <c r="F42" i="48"/>
  <c r="AH15" i="49"/>
  <c r="AH16" i="49" s="1"/>
  <c r="F16" i="49" s="1"/>
  <c r="H78" i="49"/>
  <c r="F42" i="49"/>
  <c r="G43" i="49"/>
  <c r="H23" i="49"/>
  <c r="H41" i="49" s="1"/>
  <c r="G43" i="48"/>
  <c r="G41" i="48"/>
  <c r="H80" i="48"/>
  <c r="AH15" i="48"/>
  <c r="AH16" i="48" s="1"/>
  <c r="F16" i="48" s="1"/>
  <c r="H23" i="48"/>
  <c r="H41" i="48" s="1"/>
  <c r="H22" i="48"/>
  <c r="G27" i="47"/>
  <c r="H27" i="47" s="1"/>
  <c r="H81" i="47"/>
  <c r="H79" i="47"/>
  <c r="F43" i="47"/>
  <c r="F41" i="47"/>
  <c r="G40" i="47"/>
  <c r="H40" i="47" s="1"/>
  <c r="G39" i="47"/>
  <c r="H39" i="47" s="1"/>
  <c r="G38" i="47"/>
  <c r="H38" i="47" s="1"/>
  <c r="G37" i="47"/>
  <c r="H37" i="47" s="1"/>
  <c r="G36" i="47"/>
  <c r="H36" i="47" s="1"/>
  <c r="G35" i="47"/>
  <c r="H35" i="47" s="1"/>
  <c r="G34" i="47"/>
  <c r="H34" i="47" s="1"/>
  <c r="G33" i="47"/>
  <c r="H33" i="47" s="1"/>
  <c r="G32" i="47"/>
  <c r="H32" i="47" s="1"/>
  <c r="G31" i="47"/>
  <c r="H31" i="47" s="1"/>
  <c r="G30" i="47"/>
  <c r="H30" i="47" s="1"/>
  <c r="G29" i="47"/>
  <c r="H29" i="47" s="1"/>
  <c r="G28" i="47"/>
  <c r="H28" i="47" s="1"/>
  <c r="G26" i="47"/>
  <c r="H26" i="47" s="1"/>
  <c r="G25" i="47"/>
  <c r="H25" i="47" s="1"/>
  <c r="G24" i="47"/>
  <c r="H24" i="47" s="1"/>
  <c r="G23" i="47"/>
  <c r="G22" i="47"/>
  <c r="AH11" i="47"/>
  <c r="AH17" i="47" s="1"/>
  <c r="AH9" i="47"/>
  <c r="AH10" i="47" s="1"/>
  <c r="AH18" i="48"/>
  <c r="H43" i="49" l="1"/>
  <c r="H42" i="49" s="1"/>
  <c r="H42" i="50"/>
  <c r="G42" i="49"/>
  <c r="F42" i="47"/>
  <c r="G42" i="48"/>
  <c r="H43" i="48"/>
  <c r="H42" i="48" s="1"/>
  <c r="H80" i="47"/>
  <c r="G41" i="47"/>
  <c r="G43" i="47"/>
  <c r="AH15" i="47"/>
  <c r="AH16" i="47" s="1"/>
  <c r="F16" i="47" s="1"/>
  <c r="H23" i="47"/>
  <c r="H41" i="47" s="1"/>
  <c r="H22" i="47"/>
  <c r="AH18" i="47"/>
  <c r="C10" i="49" l="1"/>
  <c r="B15" i="49" s="1"/>
  <c r="C10" i="48"/>
  <c r="B15" i="48" s="1"/>
  <c r="H43" i="47"/>
  <c r="H42" i="47" s="1"/>
  <c r="G42" i="47"/>
  <c r="C10" i="47" l="1"/>
  <c r="B15" i="47" s="1"/>
  <c r="G23" i="45" l="1"/>
  <c r="G22" i="45"/>
  <c r="H22" i="45" l="1"/>
  <c r="H76" i="45"/>
  <c r="H78" i="45"/>
  <c r="H77" i="45" l="1"/>
  <c r="F43" i="45"/>
  <c r="F41" i="45"/>
  <c r="G40" i="45"/>
  <c r="H40" i="45" s="1"/>
  <c r="G39" i="45"/>
  <c r="H39" i="45" s="1"/>
  <c r="G38" i="45"/>
  <c r="H38" i="45" s="1"/>
  <c r="G37" i="45"/>
  <c r="H37" i="45" s="1"/>
  <c r="G36" i="45"/>
  <c r="H36" i="45" s="1"/>
  <c r="G35" i="45"/>
  <c r="H35" i="45" s="1"/>
  <c r="G34" i="45"/>
  <c r="H34" i="45" s="1"/>
  <c r="G33" i="45"/>
  <c r="H33" i="45" s="1"/>
  <c r="G32" i="45"/>
  <c r="H32" i="45" s="1"/>
  <c r="G31" i="45"/>
  <c r="H31" i="45" s="1"/>
  <c r="G30" i="45"/>
  <c r="H30" i="45" s="1"/>
  <c r="G29" i="45"/>
  <c r="H29" i="45" s="1"/>
  <c r="G28" i="45"/>
  <c r="H28" i="45" s="1"/>
  <c r="G27" i="45"/>
  <c r="H27" i="45" s="1"/>
  <c r="G26" i="45"/>
  <c r="H26" i="45" s="1"/>
  <c r="G25" i="45"/>
  <c r="H25" i="45" s="1"/>
  <c r="G24" i="45"/>
  <c r="H24" i="45" s="1"/>
  <c r="AH11" i="45"/>
  <c r="AH17" i="45" s="1"/>
  <c r="AH9" i="45"/>
  <c r="AH10" i="45" s="1"/>
  <c r="AH18" i="45"/>
  <c r="G41" i="45" l="1"/>
  <c r="F42" i="45"/>
  <c r="AH15" i="45"/>
  <c r="AH16" i="45" s="1"/>
  <c r="F16" i="45" s="1"/>
  <c r="H23" i="45"/>
  <c r="H41" i="45" s="1"/>
  <c r="G43" i="45"/>
  <c r="H77" i="44"/>
  <c r="F41" i="44"/>
  <c r="G42" i="45" l="1"/>
  <c r="H43" i="45"/>
  <c r="H79" i="44"/>
  <c r="F43" i="44"/>
  <c r="G40" i="44"/>
  <c r="H40" i="44" s="1"/>
  <c r="G39" i="44"/>
  <c r="H39" i="44" s="1"/>
  <c r="G38" i="44"/>
  <c r="H38" i="44" s="1"/>
  <c r="G37" i="44"/>
  <c r="H37" i="44" s="1"/>
  <c r="G36" i="44"/>
  <c r="H36" i="44" s="1"/>
  <c r="G35" i="44"/>
  <c r="H35" i="44" s="1"/>
  <c r="G34" i="44"/>
  <c r="H34" i="44" s="1"/>
  <c r="G33" i="44"/>
  <c r="H33" i="44" s="1"/>
  <c r="G32" i="44"/>
  <c r="H32" i="44" s="1"/>
  <c r="G31" i="44"/>
  <c r="H31" i="44" s="1"/>
  <c r="G30" i="44"/>
  <c r="H30" i="44" s="1"/>
  <c r="G29" i="44"/>
  <c r="H29" i="44" s="1"/>
  <c r="G28" i="44"/>
  <c r="H28" i="44" s="1"/>
  <c r="G27" i="44"/>
  <c r="H27" i="44" s="1"/>
  <c r="G26" i="44"/>
  <c r="H26" i="44" s="1"/>
  <c r="G25" i="44"/>
  <c r="H25" i="44" s="1"/>
  <c r="G24" i="44"/>
  <c r="H24" i="44" s="1"/>
  <c r="G23" i="44"/>
  <c r="G22" i="44"/>
  <c r="H22" i="44" s="1"/>
  <c r="AH11" i="44"/>
  <c r="AH17" i="44" s="1"/>
  <c r="AH9" i="44"/>
  <c r="AH10" i="44" s="1"/>
  <c r="G19" i="43"/>
  <c r="G20" i="43"/>
  <c r="G21" i="43"/>
  <c r="G22" i="43"/>
  <c r="G23" i="43"/>
  <c r="G24" i="43"/>
  <c r="G25" i="43"/>
  <c r="G26" i="43"/>
  <c r="G27" i="43"/>
  <c r="G28" i="43"/>
  <c r="G29" i="43"/>
  <c r="G18" i="43"/>
  <c r="H75" i="43"/>
  <c r="H42" i="45" l="1"/>
  <c r="C10" i="45"/>
  <c r="B15" i="45" s="1"/>
  <c r="G41" i="44"/>
  <c r="H78" i="44"/>
  <c r="F42" i="44"/>
  <c r="AH15" i="44"/>
  <c r="AH16" i="44" s="1"/>
  <c r="F16" i="44" s="1"/>
  <c r="H23" i="44"/>
  <c r="H41" i="44" s="1"/>
  <c r="G43" i="44"/>
  <c r="G37" i="43"/>
  <c r="F37" i="43"/>
  <c r="H73" i="43"/>
  <c r="AH18" i="44"/>
  <c r="G42" i="44" l="1"/>
  <c r="H43" i="44"/>
  <c r="C10" i="44" s="1"/>
  <c r="B15" i="44" s="1"/>
  <c r="F39" i="43"/>
  <c r="F38" i="43" s="1"/>
  <c r="G36" i="43"/>
  <c r="H36" i="43" s="1"/>
  <c r="G35" i="43"/>
  <c r="H35" i="43" s="1"/>
  <c r="G34" i="43"/>
  <c r="H34" i="43" s="1"/>
  <c r="G33" i="43"/>
  <c r="H33" i="43" s="1"/>
  <c r="G32" i="43"/>
  <c r="H32" i="43" s="1"/>
  <c r="G31" i="43"/>
  <c r="H31" i="43" s="1"/>
  <c r="G30" i="43"/>
  <c r="H30" i="43" s="1"/>
  <c r="H29" i="43"/>
  <c r="H28" i="43"/>
  <c r="H27" i="43"/>
  <c r="H26" i="43"/>
  <c r="H25" i="43"/>
  <c r="H24" i="43"/>
  <c r="H23" i="43"/>
  <c r="H22" i="43"/>
  <c r="H21" i="43"/>
  <c r="H20" i="43"/>
  <c r="H18" i="43"/>
  <c r="AK10" i="43"/>
  <c r="AK8" i="43"/>
  <c r="AK9" i="43" s="1"/>
  <c r="H42" i="44" l="1"/>
  <c r="AK11" i="43"/>
  <c r="AK12" i="43" s="1"/>
  <c r="F12" i="43" s="1"/>
  <c r="H19" i="43"/>
  <c r="H37" i="43" s="1"/>
  <c r="H74" i="43"/>
  <c r="G39" i="43"/>
  <c r="AK13" i="43"/>
  <c r="H76" i="41"/>
  <c r="H74" i="41"/>
  <c r="F40" i="41"/>
  <c r="F38" i="41"/>
  <c r="G37" i="41"/>
  <c r="H37" i="41" s="1"/>
  <c r="G36" i="41"/>
  <c r="H36" i="41" s="1"/>
  <c r="G35" i="41"/>
  <c r="H35" i="41" s="1"/>
  <c r="G34" i="41"/>
  <c r="H34" i="41" s="1"/>
  <c r="G33" i="41"/>
  <c r="H33" i="41" s="1"/>
  <c r="G32" i="41"/>
  <c r="H32" i="41" s="1"/>
  <c r="G31" i="41"/>
  <c r="H31" i="41" s="1"/>
  <c r="G30" i="41"/>
  <c r="H30" i="41" s="1"/>
  <c r="G29" i="41"/>
  <c r="H29" i="41" s="1"/>
  <c r="G28" i="41"/>
  <c r="H28" i="41" s="1"/>
  <c r="G27" i="41"/>
  <c r="H27" i="41" s="1"/>
  <c r="G26" i="41"/>
  <c r="H26" i="41" s="1"/>
  <c r="G25" i="41"/>
  <c r="H25" i="41" s="1"/>
  <c r="G24" i="41"/>
  <c r="H24" i="41" s="1"/>
  <c r="G23" i="41"/>
  <c r="H23" i="41" s="1"/>
  <c r="G22" i="41"/>
  <c r="H22" i="41" s="1"/>
  <c r="G21" i="41"/>
  <c r="H21" i="41" s="1"/>
  <c r="G20" i="41"/>
  <c r="G19" i="41"/>
  <c r="AH11" i="41"/>
  <c r="AH14" i="41" s="1"/>
  <c r="AH9" i="41"/>
  <c r="AH10" i="41" s="1"/>
  <c r="F38" i="34"/>
  <c r="AK14" i="43"/>
  <c r="H39" i="43" l="1"/>
  <c r="C9" i="43" s="1"/>
  <c r="B11" i="43" s="1"/>
  <c r="G38" i="43"/>
  <c r="G38" i="41"/>
  <c r="H75" i="41"/>
  <c r="G40" i="41"/>
  <c r="F39" i="41"/>
  <c r="AH12" i="41"/>
  <c r="AH13" i="41" s="1"/>
  <c r="F13" i="41" s="1"/>
  <c r="H19" i="41"/>
  <c r="H20" i="41"/>
  <c r="H38" i="41" s="1"/>
  <c r="G21" i="34"/>
  <c r="H21" i="34" s="1"/>
  <c r="G22" i="34"/>
  <c r="H22" i="34" s="1"/>
  <c r="G23" i="34"/>
  <c r="H23" i="34" s="1"/>
  <c r="G24" i="34"/>
  <c r="H24" i="34" s="1"/>
  <c r="G25" i="34"/>
  <c r="H25" i="34" s="1"/>
  <c r="G26" i="34"/>
  <c r="H26" i="34" s="1"/>
  <c r="G27" i="34"/>
  <c r="H27" i="34" s="1"/>
  <c r="G28" i="34"/>
  <c r="H28" i="34" s="1"/>
  <c r="G29" i="34"/>
  <c r="H29" i="34" s="1"/>
  <c r="G30" i="34"/>
  <c r="H30" i="34" s="1"/>
  <c r="G31" i="34"/>
  <c r="H31" i="34" s="1"/>
  <c r="G32" i="34"/>
  <c r="H32" i="34" s="1"/>
  <c r="G33" i="34"/>
  <c r="H33" i="34" s="1"/>
  <c r="G34" i="34"/>
  <c r="H34" i="34" s="1"/>
  <c r="G35" i="34"/>
  <c r="H35" i="34" s="1"/>
  <c r="G36" i="34"/>
  <c r="H36" i="34" s="1"/>
  <c r="G37" i="34"/>
  <c r="H37" i="34" s="1"/>
  <c r="G20" i="34"/>
  <c r="H20" i="34" s="1"/>
  <c r="G19" i="34"/>
  <c r="H19" i="34" s="1"/>
  <c r="AH15" i="41"/>
  <c r="H38" i="43" l="1"/>
  <c r="G39" i="41"/>
  <c r="H40" i="41"/>
  <c r="G38" i="34"/>
  <c r="H76" i="34"/>
  <c r="H74" i="34"/>
  <c r="C10" i="41" l="1"/>
  <c r="B12" i="41" s="1"/>
  <c r="H39" i="41"/>
  <c r="AK9" i="34"/>
  <c r="AK10" i="34" s="1"/>
  <c r="AK11" i="34"/>
  <c r="H38" i="34"/>
  <c r="F40" i="34"/>
  <c r="F39" i="34" s="1"/>
  <c r="AK14" i="34" l="1"/>
  <c r="AK12" i="34"/>
  <c r="AK13" i="34" s="1"/>
  <c r="F13" i="34" s="1"/>
  <c r="H40" i="34"/>
  <c r="H39" i="34" s="1"/>
  <c r="G40" i="34"/>
  <c r="G39" i="34" s="1"/>
  <c r="AK15" i="34"/>
  <c r="C10" i="34" l="1"/>
  <c r="B12" i="34" s="1"/>
  <c r="H75" i="34"/>
</calcChain>
</file>

<file path=xl/sharedStrings.xml><?xml version="1.0" encoding="utf-8"?>
<sst xmlns="http://schemas.openxmlformats.org/spreadsheetml/2006/main" count="2791" uniqueCount="611">
  <si>
    <t>CREDOR</t>
  </si>
  <si>
    <t>CONTRATO</t>
  </si>
  <si>
    <t>FONTE</t>
  </si>
  <si>
    <t>PARCELA</t>
  </si>
  <si>
    <t>A PAGAR</t>
  </si>
  <si>
    <t>COMPETÊNCIA</t>
  </si>
  <si>
    <t>189/2019</t>
  </si>
  <si>
    <t>PROCESSO</t>
  </si>
  <si>
    <t>UNIDADE</t>
  </si>
  <si>
    <t>Tendo em vista o pagamento total referente à parcela especificada abaixo e não restando mais pendências quanto a este, e conforme Relatório de Conformidade emitido pelo Departamento de Controle Interno, encaminhamos os autos para digitalização e arquivamento.</t>
  </si>
  <si>
    <t>Tendo em vista a existência de saldo a pagar, encaminhem-se os autos à V.S.ª com os pagamentos efetuados até a presente data, referentes à parcela especificada abaixo, para conhecimento e acompanhamento.</t>
  </si>
  <si>
    <t>VALOR PAGO</t>
  </si>
  <si>
    <t>DADOS DE EMPENHO DO PROCESSO</t>
  </si>
  <si>
    <t>TOTAL FEDERAL</t>
  </si>
  <si>
    <t>TOTAL ESTADUAL</t>
  </si>
  <si>
    <t>SUBTOTAL</t>
  </si>
  <si>
    <t>EMPENHO</t>
  </si>
  <si>
    <t>ASSESSORIA DE FINANÇAS</t>
  </si>
  <si>
    <t>UGAM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</si>
  <si>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</si>
  <si>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</si>
  <si>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</si>
  <si>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</si>
  <si>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</si>
  <si>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</si>
  <si>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</si>
  <si>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</si>
  <si>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</si>
  <si>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</si>
  <si>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</si>
  <si>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</si>
  <si>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CONTRATO </t>
  </si>
  <si>
    <t xml:space="preserve">CREDOR </t>
  </si>
  <si>
    <t xml:space="preserve">UNIDADE </t>
  </si>
  <si>
    <t>01/2021</t>
  </si>
  <si>
    <t>ABEAS</t>
  </si>
  <si>
    <t>HOSPITAL DO CÂNCER TARQUÍNIO LOPES FILHO</t>
  </si>
  <si>
    <t>03/2015</t>
  </si>
  <si>
    <t xml:space="preserve">ACQUA </t>
  </si>
  <si>
    <t>MACMA - MATERNIDADE DE ALTA COMPLEXIDADE</t>
  </si>
  <si>
    <t>BENEDITO LEITE</t>
  </si>
  <si>
    <t>JUVÊNCIO MATOS</t>
  </si>
  <si>
    <t>07/2015</t>
  </si>
  <si>
    <t>MATERNIDADE NOSSA SENHORA DA PENHA</t>
  </si>
  <si>
    <t>08/2015</t>
  </si>
  <si>
    <t>HOSPITAL MACRO PINHEIRO</t>
  </si>
  <si>
    <t>03/2016</t>
  </si>
  <si>
    <t>HOSPITAL MACRO DE SANTA INÊS</t>
  </si>
  <si>
    <t>01/2017</t>
  </si>
  <si>
    <t>CASA DE APOIO NINAR II</t>
  </si>
  <si>
    <t>02/2017</t>
  </si>
  <si>
    <t>PROJETO SORRIR</t>
  </si>
  <si>
    <t>03/2017</t>
  </si>
  <si>
    <t>CENTRO NINAR I</t>
  </si>
  <si>
    <t>04/2017</t>
  </si>
  <si>
    <t>HOSPITAL REGIONAL DE BALSAS</t>
  </si>
  <si>
    <t>03/2018</t>
  </si>
  <si>
    <t>MATERNIDADE HUMBERTO COUTINHO</t>
  </si>
  <si>
    <t>02/2019</t>
  </si>
  <si>
    <t>HCM - HOSPITAL CARLOS MACIEIRA</t>
  </si>
  <si>
    <t>03/2022</t>
  </si>
  <si>
    <t>EMSERH</t>
  </si>
  <si>
    <t xml:space="preserve">HOSPITAL DE BARRA DO CORDA </t>
  </si>
  <si>
    <t>001/2021</t>
  </si>
  <si>
    <t>POLICÍNICA DE AÇAILÂNDIA</t>
  </si>
  <si>
    <t>107/2020</t>
  </si>
  <si>
    <t>HCI - HOSPITAL DE CUIDADOS INTENSIVOS</t>
  </si>
  <si>
    <t>117/2022</t>
  </si>
  <si>
    <t>POLICLÍNICA DO COROADINHO</t>
  </si>
  <si>
    <t>142/2021</t>
  </si>
  <si>
    <t>HOSP. E MAT. MUNI. DE PORTO FRANCO</t>
  </si>
  <si>
    <t>173/2020</t>
  </si>
  <si>
    <t>HOSPTIAL REGIONAL DE LAGO DA PEDRA</t>
  </si>
  <si>
    <t>177/2019</t>
  </si>
  <si>
    <t>HOSPITAL DA VILA LUIZÃO</t>
  </si>
  <si>
    <t>HOSPITAL PRESIDENTE VARGAS</t>
  </si>
  <si>
    <t>LACEN</t>
  </si>
  <si>
    <t>178/2019</t>
  </si>
  <si>
    <t>HEMOMAR</t>
  </si>
  <si>
    <t>179/2019</t>
  </si>
  <si>
    <t>UPA CIDADE OPERÁRIA</t>
  </si>
  <si>
    <t>UPA DO ARAÇAGY</t>
  </si>
  <si>
    <t>UPA DO ITAQUI BACANGA</t>
  </si>
  <si>
    <t>UPA DO PARQUE VITÓRIA</t>
  </si>
  <si>
    <t xml:space="preserve">POLICLÍNICA DA CIDADE OPERÁRIA </t>
  </si>
  <si>
    <t xml:space="preserve">CER DA CIDADE OPERÁRIA </t>
  </si>
  <si>
    <t>TEA CIDADE OPERARIA</t>
  </si>
  <si>
    <t>179/2020</t>
  </si>
  <si>
    <t>HOSPITAL REGIONAL DE SANTA LUZIA DO PARUÁ</t>
  </si>
  <si>
    <t>180/2019</t>
  </si>
  <si>
    <t>PAM DIAMANTE</t>
  </si>
  <si>
    <t>UPA DOS VINHAIS</t>
  </si>
  <si>
    <t>POLICLÍNICA DO VINHAIS</t>
  </si>
  <si>
    <t>CENTRO REAB. DO OLHO D'ÁGUA</t>
  </si>
  <si>
    <t>GENÉSIO REGO</t>
  </si>
  <si>
    <t>181/2019</t>
  </si>
  <si>
    <t>HOSPITAL GERAL DE GRAJAÚ</t>
  </si>
  <si>
    <t>HRMII - HOSPITAL MATERNO INFANTIL DE IMPERATRIZ</t>
  </si>
  <si>
    <t>182/2019</t>
  </si>
  <si>
    <t>HOSPITAL REGIONAL ADÉLIA MATOS</t>
  </si>
  <si>
    <t>HOSPITAL REGIONAL DE PRES. DUTRA</t>
  </si>
  <si>
    <t>183/2019</t>
  </si>
  <si>
    <t>184/2019</t>
  </si>
  <si>
    <t>UPA DE IMPERATRIZ</t>
  </si>
  <si>
    <t>UPA DE SÃO JOÃO DOS PATOS</t>
  </si>
  <si>
    <t>UPA DE CODÓ</t>
  </si>
  <si>
    <t>UPA DE COROATÁ</t>
  </si>
  <si>
    <t>UPA DE TIMON</t>
  </si>
  <si>
    <t>185/2019</t>
  </si>
  <si>
    <t>HOSPITAL GERAL DE BARREIRINHAS</t>
  </si>
  <si>
    <t>HOSPITAL DE MORROS</t>
  </si>
  <si>
    <t>186/2019</t>
  </si>
  <si>
    <t>POLICLINICA MATÕES DO NORTE</t>
  </si>
  <si>
    <t>POLICLÍNICA DE BARRA DO CORDA</t>
  </si>
  <si>
    <t>POLICLINICA DE PAULINO NEVES</t>
  </si>
  <si>
    <t>187/2019</t>
  </si>
  <si>
    <t>HOSPITAL AQUILES LISBOA</t>
  </si>
  <si>
    <t>188/2019</t>
  </si>
  <si>
    <t>HOSPITAL REGIONAL DE CARUTAPERA</t>
  </si>
  <si>
    <t>HOSPITAL GERAL DE ALTO ALEGRE</t>
  </si>
  <si>
    <t>HOSPITAL GERAL DE PERITORÓ</t>
  </si>
  <si>
    <t>HOSPITAL GERAL DE TIMBIRAS</t>
  </si>
  <si>
    <t>HOSPITAL MACRO DE COROATÁ</t>
  </si>
  <si>
    <t>190/2019</t>
  </si>
  <si>
    <t>HOSPITAL REGIONAL ALARICO PACHECO</t>
  </si>
  <si>
    <t>HOSPITAL MACRO DE CAXIAS</t>
  </si>
  <si>
    <t>197/2020</t>
  </si>
  <si>
    <t>HOSPITAL DE PEDREIRAS</t>
  </si>
  <si>
    <t>200/2020</t>
  </si>
  <si>
    <t>UPA PAÇO DO LUMIAR</t>
  </si>
  <si>
    <t>212/2018</t>
  </si>
  <si>
    <t>HOSPITAL GERAL DE CHAPADINHA</t>
  </si>
  <si>
    <t>231/2022</t>
  </si>
  <si>
    <t xml:space="preserve">POLICLÍNICA DE CAXIAS </t>
  </si>
  <si>
    <t>269/2020</t>
  </si>
  <si>
    <t>POLICLÍNICA DO COHATRAC</t>
  </si>
  <si>
    <t>328/2020</t>
  </si>
  <si>
    <t>SHOPPING DA CRIANÇA</t>
  </si>
  <si>
    <t>335/2020</t>
  </si>
  <si>
    <t>UTI - HOSPITAL MUNICIPAL DE CODÓ</t>
  </si>
  <si>
    <t>339/2018</t>
  </si>
  <si>
    <t>HOSPITAL MACRO DE IMPERATRIZ</t>
  </si>
  <si>
    <t>43/2022</t>
  </si>
  <si>
    <t>POLICLÍNICA DE CODÓ</t>
  </si>
  <si>
    <t>448/2021</t>
  </si>
  <si>
    <t>POLICLÍNICA DE IMPERATRIZ</t>
  </si>
  <si>
    <t>460/2021</t>
  </si>
  <si>
    <t xml:space="preserve">HOSPITAL DA ILHA </t>
  </si>
  <si>
    <t>71/2021</t>
  </si>
  <si>
    <t>UTI - HOSPITAL MUNICIPAL DE AÇAILÂNDIA</t>
  </si>
  <si>
    <t>02/2015</t>
  </si>
  <si>
    <t>INVISA</t>
  </si>
  <si>
    <t>HOSPITAL GERAL DE MONÇÃO</t>
  </si>
  <si>
    <t>NINA RODRIGUES</t>
  </si>
  <si>
    <t>CAPS UNIDADES TERAPÊUTCAS AD E UAA</t>
  </si>
  <si>
    <t>CAPS RESIDÊNCIAS TERAPÊUTICAS I, II, III</t>
  </si>
  <si>
    <t>HOSPITAL REGIONAL DE VIANA</t>
  </si>
  <si>
    <t>04/2016</t>
  </si>
  <si>
    <t>MACRO DE BACABAL</t>
  </si>
  <si>
    <t>02/2020</t>
  </si>
  <si>
    <t>HTO - HOSPITAL DE TRAUMATOLOGIA E ORTOPEDIA</t>
  </si>
  <si>
    <t>EMPRESA MARANHENSE DE SERVICOS HOSPITALARES</t>
  </si>
  <si>
    <t>INSTITUTO ACQUA - AÇÃO CIDADANIA QUALIDADE URBANA E AMBIENTAL</t>
  </si>
  <si>
    <t>ASSOCIAÇÃO BRASILEIRA DE ENTIDADES DE ASSISTENCIA SOCIAL</t>
  </si>
  <si>
    <t>INVISA INSTITUTO VIDA E SAUDE</t>
  </si>
  <si>
    <t>HOSPITAL REGIONAL DE LAGO DA PEDRA</t>
  </si>
  <si>
    <t>17º</t>
  </si>
  <si>
    <t>18º</t>
  </si>
  <si>
    <t>19º</t>
  </si>
  <si>
    <t>20º</t>
  </si>
  <si>
    <t>21º</t>
  </si>
  <si>
    <t>8º</t>
  </si>
  <si>
    <t>9º</t>
  </si>
  <si>
    <t>10º</t>
  </si>
  <si>
    <t>16º</t>
  </si>
  <si>
    <t>13º</t>
  </si>
  <si>
    <t>14º</t>
  </si>
  <si>
    <t>15º</t>
  </si>
  <si>
    <t>11º</t>
  </si>
  <si>
    <t>12º</t>
  </si>
  <si>
    <t>5º</t>
  </si>
  <si>
    <t>6º</t>
  </si>
  <si>
    <t>7º</t>
  </si>
  <si>
    <t>2º</t>
  </si>
  <si>
    <t>3º</t>
  </si>
  <si>
    <t>4º</t>
  </si>
  <si>
    <t>1º</t>
  </si>
  <si>
    <t>MACMA - MATERNIDADE DE ALTA COMPLEXIDADE,BENEDITO LEITE,JUVÊNCIO MATOS</t>
  </si>
  <si>
    <t>HOSPITAL DA VILA LUIZÃO,HOSPITAL PRESIDENTE VARGAS,LACEN</t>
  </si>
  <si>
    <t>UPA CIDADE OPERÁRIA,UPA DO ARAÇAGY,UPA DO ITAQUI BACANGA,UPA DO PARQUE VITÓRIA,POLICLÍNICA DA CIDADE OPERÁRIA ,CER DA CIDADE OPERÁRIA ,TEA CIDADE OPERARIA</t>
  </si>
  <si>
    <t>PAM DIAMANTE,UPA DOS VINHAIS,POLICLÍNICA DO VINHAIS,CENTRO REAB. DO OLHO D'ÁGUA,GENÉSIO REGO</t>
  </si>
  <si>
    <t>HOSPITAL GERAL DE GRAJAÚ,HRMII - HOSPITAL MATERNO INFANTIL DE IMPERATRIZ</t>
  </si>
  <si>
    <t>HOSPITAL REGIONAL ADÉLIA MATOS,HOSPITAL REGIONAL DE PRES. DUTRA</t>
  </si>
  <si>
    <t>UPA DE IMPERATRIZ,UPA DE SÃO JOÃO DOS PATOS,UPA DE CODÓ,UPA DE COROATÁ,UPA DE TIMON</t>
  </si>
  <si>
    <t>HOSPITAL GERAL DE BARREIRINHAS,HOSPITAL DE MORROS</t>
  </si>
  <si>
    <t>POLICLINICA MATÕES DO NORTE,POLICLÍNICA DE BARRA DO CORDA,POLICLINICA DE PAULINO NEVES</t>
  </si>
  <si>
    <t>HOSPITAL GERAL DE ALTO ALEGRE,HOSPITAL GERAL DE PERITORÓ,HOSPITAL GERAL DE TIMBIRAS,HOSPITAL MACRO DE COROATÁ</t>
  </si>
  <si>
    <t>HOSPITAL REGIONAL ALARICO PACHECO,HOSPITAL MACRO DE CAXIAS</t>
  </si>
  <si>
    <t>HOSPITAL GERAL DE MONÇÃO,NINA RODRIGUES,CAPS UNIDADES TERAPÊUTCAS AD E UAA,CAPS RESIDÊNCIAS TERAPÊUTICAS I, II, III,HOSPITAL REGIONAL DE VIANA</t>
  </si>
  <si>
    <t>UNIDADES</t>
  </si>
  <si>
    <t>CHAVE</t>
  </si>
  <si>
    <t>ACQUA</t>
  </si>
  <si>
    <t>DESTINATÁRIO:</t>
  </si>
  <si>
    <t>ASSUNTO:</t>
  </si>
  <si>
    <t>DATA PAGAMENTO</t>
  </si>
  <si>
    <t>ADITIVO</t>
  </si>
  <si>
    <t>ANO</t>
  </si>
  <si>
    <t>MÊS</t>
  </si>
  <si>
    <t>13ª</t>
  </si>
  <si>
    <t>TERMO ADITIVO</t>
  </si>
  <si>
    <t>1ª</t>
  </si>
  <si>
    <t>2ª</t>
  </si>
  <si>
    <t>3ª</t>
  </si>
  <si>
    <t>4ª</t>
  </si>
  <si>
    <t>5ª</t>
  </si>
  <si>
    <t>6ª</t>
  </si>
  <si>
    <t>7ª</t>
  </si>
  <si>
    <t>8ª</t>
  </si>
  <si>
    <t>9ª</t>
  </si>
  <si>
    <t>10ª</t>
  </si>
  <si>
    <t>11ª</t>
  </si>
  <si>
    <t>12ª</t>
  </si>
  <si>
    <t>14ª</t>
  </si>
  <si>
    <t>15ª</t>
  </si>
  <si>
    <t>16ª</t>
  </si>
  <si>
    <t>17ª</t>
  </si>
  <si>
    <t>18ª</t>
  </si>
  <si>
    <t>19ª</t>
  </si>
  <si>
    <t>20ª</t>
  </si>
  <si>
    <t>21ª</t>
  </si>
  <si>
    <t>22ª</t>
  </si>
  <si>
    <t>22º</t>
  </si>
  <si>
    <t>23ª</t>
  </si>
  <si>
    <t>23º</t>
  </si>
  <si>
    <t>24ª</t>
  </si>
  <si>
    <t>24º</t>
  </si>
  <si>
    <t>25ª</t>
  </si>
  <si>
    <t>25º</t>
  </si>
  <si>
    <t>26ª</t>
  </si>
  <si>
    <t>26º</t>
  </si>
  <si>
    <t>27ª</t>
  </si>
  <si>
    <t>27º</t>
  </si>
  <si>
    <t>28ª</t>
  </si>
  <si>
    <t>28º</t>
  </si>
  <si>
    <t>29ª</t>
  </si>
  <si>
    <t>29º</t>
  </si>
  <si>
    <t>30ª</t>
  </si>
  <si>
    <t>30º</t>
  </si>
  <si>
    <t>31ª</t>
  </si>
  <si>
    <t>31º</t>
  </si>
  <si>
    <t>32ª</t>
  </si>
  <si>
    <t>32º</t>
  </si>
  <si>
    <t>33ª</t>
  </si>
  <si>
    <t>33º</t>
  </si>
  <si>
    <t>34ª</t>
  </si>
  <si>
    <t>34º</t>
  </si>
  <si>
    <t>35ª</t>
  </si>
  <si>
    <t>35º</t>
  </si>
  <si>
    <t>36ª</t>
  </si>
  <si>
    <t>36º</t>
  </si>
  <si>
    <t>37ª</t>
  </si>
  <si>
    <t>37º</t>
  </si>
  <si>
    <t>38ª</t>
  </si>
  <si>
    <t>38º</t>
  </si>
  <si>
    <t>39ª</t>
  </si>
  <si>
    <t>39º</t>
  </si>
  <si>
    <t>40ª</t>
  </si>
  <si>
    <t>40º</t>
  </si>
  <si>
    <t>41ª</t>
  </si>
  <si>
    <t>41º</t>
  </si>
  <si>
    <t>42ª</t>
  </si>
  <si>
    <t>42º</t>
  </si>
  <si>
    <t>43ª</t>
  </si>
  <si>
    <t>43º</t>
  </si>
  <si>
    <t>44ª</t>
  </si>
  <si>
    <t>44º</t>
  </si>
  <si>
    <t>45ª</t>
  </si>
  <si>
    <t>45º</t>
  </si>
  <si>
    <t>46ª</t>
  </si>
  <si>
    <t>46º</t>
  </si>
  <si>
    <t>47ª</t>
  </si>
  <si>
    <t>47º</t>
  </si>
  <si>
    <t>48ª</t>
  </si>
  <si>
    <t>48º</t>
  </si>
  <si>
    <t>49ª</t>
  </si>
  <si>
    <t>49º</t>
  </si>
  <si>
    <t>50ª</t>
  </si>
  <si>
    <t>50º</t>
  </si>
  <si>
    <t>DESP</t>
  </si>
  <si>
    <t>INDI</t>
  </si>
  <si>
    <t>CT SELEC</t>
  </si>
  <si>
    <t>CHAVE CT</t>
  </si>
  <si>
    <t>ABEAS-01/2021</t>
  </si>
  <si>
    <t>ACQUA-03/2015</t>
  </si>
  <si>
    <t>ACQUA-07/2015</t>
  </si>
  <si>
    <t>ACQUA-08/2015</t>
  </si>
  <si>
    <t>ACQUA-03/2016</t>
  </si>
  <si>
    <t>ACQUA-01/2017</t>
  </si>
  <si>
    <t>ACQUA-02/2017</t>
  </si>
  <si>
    <t>ACQUA-03/2017</t>
  </si>
  <si>
    <t>ACQUA-04/2017</t>
  </si>
  <si>
    <t>ACQUA-03/2018</t>
  </si>
  <si>
    <t>ACQUA-02/2019</t>
  </si>
  <si>
    <t>EMSERH-03/2022</t>
  </si>
  <si>
    <t>EMSERH-001/2021</t>
  </si>
  <si>
    <t>EMSERH-107/2020</t>
  </si>
  <si>
    <t>EMSERH-117/2022</t>
  </si>
  <si>
    <t>EMSERH-142/2021</t>
  </si>
  <si>
    <t>EMSERH-173/2020</t>
  </si>
  <si>
    <t>EMSERH-177/2019</t>
  </si>
  <si>
    <t>EMSERH-178/2019</t>
  </si>
  <si>
    <t>EMSERH-179/2019</t>
  </si>
  <si>
    <t>EMSERH-179/2020</t>
  </si>
  <si>
    <t>EMSERH-180/2019</t>
  </si>
  <si>
    <t>EMSERH-181/2019</t>
  </si>
  <si>
    <t>EMSERH-182/2019</t>
  </si>
  <si>
    <t>EMSERH-183/2019</t>
  </si>
  <si>
    <t>EMSERH-184/2019</t>
  </si>
  <si>
    <t>EMSERH-185/2019</t>
  </si>
  <si>
    <t>EMSERH-186/2019</t>
  </si>
  <si>
    <t>EMSERH-187/2019</t>
  </si>
  <si>
    <t>EMSERH-188/2019</t>
  </si>
  <si>
    <t>EMSERH-189/2019</t>
  </si>
  <si>
    <t>EMSERH-190/2019</t>
  </si>
  <si>
    <t>EMSERH-197/2020</t>
  </si>
  <si>
    <t>EMSERH-200/2020</t>
  </si>
  <si>
    <t>EMSERH-212/2018</t>
  </si>
  <si>
    <t>EMSERH-231/2022</t>
  </si>
  <si>
    <t>EMSERH-269/2020</t>
  </si>
  <si>
    <t>EMSERH-328/2020</t>
  </si>
  <si>
    <t>EMSERH-335/2020</t>
  </si>
  <si>
    <t>EMSERH-339/2018</t>
  </si>
  <si>
    <t>EMSERH-43/2022</t>
  </si>
  <si>
    <t>EMSERH-448/2021</t>
  </si>
  <si>
    <t>EMSERH-460/2021</t>
  </si>
  <si>
    <t>EMSERH-71/2021</t>
  </si>
  <si>
    <t>INVISA-02/2015</t>
  </si>
  <si>
    <t>INVISA-04/2016</t>
  </si>
  <si>
    <t>INVISA-02/2020</t>
  </si>
  <si>
    <t>CHAVE 2</t>
  </si>
  <si>
    <t>ABEAS-012021</t>
  </si>
  <si>
    <t>ACQUA-032015</t>
  </si>
  <si>
    <t>ACQUA-072015</t>
  </si>
  <si>
    <t>ACQUA-082015</t>
  </si>
  <si>
    <t>ACQUA-032016</t>
  </si>
  <si>
    <t>ACQUA-012017</t>
  </si>
  <si>
    <t>ACQUA-022017</t>
  </si>
  <si>
    <t>ACQUA-032017</t>
  </si>
  <si>
    <t>ACQUA-042017</t>
  </si>
  <si>
    <t>ACQUA-032018</t>
  </si>
  <si>
    <t>ACQUA-022019</t>
  </si>
  <si>
    <t>EMSERH-032022</t>
  </si>
  <si>
    <t>EMSERH-0012021</t>
  </si>
  <si>
    <t>EMSERH-1072020</t>
  </si>
  <si>
    <t>EMSERH-1172022</t>
  </si>
  <si>
    <t>EMSERH-1422021</t>
  </si>
  <si>
    <t>EMSERH-1732020</t>
  </si>
  <si>
    <t>EMSERH-1772019</t>
  </si>
  <si>
    <t>EMSERH-1782019</t>
  </si>
  <si>
    <t>EMSERH-1792019</t>
  </si>
  <si>
    <t>EMSERH-1792020</t>
  </si>
  <si>
    <t>EMSERH-1802019</t>
  </si>
  <si>
    <t>EMSERH-1812019</t>
  </si>
  <si>
    <t>EMSERH-1822019</t>
  </si>
  <si>
    <t>EMSERH-1832019</t>
  </si>
  <si>
    <t>EMSERH-1842019</t>
  </si>
  <si>
    <t>EMSERH-1852019</t>
  </si>
  <si>
    <t>EMSERH-1862019</t>
  </si>
  <si>
    <t>EMSERH-1872019</t>
  </si>
  <si>
    <t>EMSERH-1882019</t>
  </si>
  <si>
    <t>EMSERH-1892019</t>
  </si>
  <si>
    <t>EMSERH-1902019</t>
  </si>
  <si>
    <t>EMSERH-1972020</t>
  </si>
  <si>
    <t>EMSERH-2002020</t>
  </si>
  <si>
    <t>EMSERH-2122018</t>
  </si>
  <si>
    <t>EMSERH-2312022</t>
  </si>
  <si>
    <t>EMSERH-2692020</t>
  </si>
  <si>
    <t>EMSERH-3282020</t>
  </si>
  <si>
    <t>EMSERH-3352020</t>
  </si>
  <si>
    <t>EMSERH-3392018</t>
  </si>
  <si>
    <t>EMSERH-432022</t>
  </si>
  <si>
    <t>EMSERH-4482021</t>
  </si>
  <si>
    <t>EMSERH-4602021</t>
  </si>
  <si>
    <t>EMSERH-712021</t>
  </si>
  <si>
    <t>INVISA-022015</t>
  </si>
  <si>
    <t>INVISA-042016</t>
  </si>
  <si>
    <t>INVISA-022020</t>
  </si>
  <si>
    <t>SUBSTITUIR /</t>
  </si>
  <si>
    <t>CT SELEC 2</t>
  </si>
  <si>
    <t>Única</t>
  </si>
  <si>
    <t>PAGAMENTOS INSTITUTOS</t>
  </si>
  <si>
    <t>PAGO ESTADUAL</t>
  </si>
  <si>
    <t>PAGO FEDERAL</t>
  </si>
  <si>
    <t>04/2018</t>
  </si>
  <si>
    <t>INVISA-042018</t>
  </si>
  <si>
    <t>INVISA-04/2018</t>
  </si>
  <si>
    <t>UNIDADES DE SAÚDE</t>
  </si>
  <si>
    <r>
      <t xml:space="preserve">MACMA - </t>
    </r>
    <r>
      <rPr>
        <b/>
        <sz val="12"/>
        <color theme="1"/>
        <rFont val="Calibri"/>
        <family val="2"/>
        <scheme val="minor"/>
      </rPr>
      <t>CUSTEIO REGULAR</t>
    </r>
  </si>
  <si>
    <r>
      <t xml:space="preserve">MACMA - </t>
    </r>
    <r>
      <rPr>
        <b/>
        <sz val="12"/>
        <color theme="1"/>
        <rFont val="Calibri"/>
        <family val="2"/>
        <scheme val="minor"/>
      </rPr>
      <t>MATERNIDADE DE PAÇO DO LUMINAR</t>
    </r>
  </si>
  <si>
    <r>
      <t>MACMA -</t>
    </r>
    <r>
      <rPr>
        <b/>
        <sz val="12"/>
        <color theme="1"/>
        <rFont val="Calibri"/>
        <family val="2"/>
        <scheme val="minor"/>
      </rPr>
      <t xml:space="preserve"> DIFERENÇA DE ACT</t>
    </r>
  </si>
  <si>
    <r>
      <t xml:space="preserve">BENEDITO LEITE - </t>
    </r>
    <r>
      <rPr>
        <b/>
        <sz val="12"/>
        <color theme="1"/>
        <rFont val="Calibri"/>
        <family val="2"/>
        <scheme val="minor"/>
      </rPr>
      <t>CUSTEIO REGULAR</t>
    </r>
  </si>
  <si>
    <r>
      <t xml:space="preserve">BENEDITO LEITE - </t>
    </r>
    <r>
      <rPr>
        <b/>
        <sz val="12"/>
        <color theme="1"/>
        <rFont val="Calibri"/>
        <family val="2"/>
        <scheme val="minor"/>
      </rPr>
      <t>DIFERENÇA DE ACT</t>
    </r>
  </si>
  <si>
    <r>
      <t xml:space="preserve">BENEDITO LEITE - </t>
    </r>
    <r>
      <rPr>
        <b/>
        <sz val="12"/>
        <color theme="1"/>
        <rFont val="Calibri"/>
        <family val="2"/>
        <scheme val="minor"/>
      </rPr>
      <t>REFORMA E ADEQUAÇÃO TELHADO</t>
    </r>
  </si>
  <si>
    <r>
      <t xml:space="preserve">JUVÊNCIO MATOS - </t>
    </r>
    <r>
      <rPr>
        <b/>
        <sz val="12"/>
        <color theme="1"/>
        <rFont val="Calibri"/>
        <family val="2"/>
        <scheme val="minor"/>
      </rPr>
      <t>CUSTEIO REGULAR</t>
    </r>
  </si>
  <si>
    <r>
      <t xml:space="preserve">JUVÊNCIO MATOS - </t>
    </r>
    <r>
      <rPr>
        <b/>
        <sz val="12"/>
        <color theme="1"/>
        <rFont val="Calibri"/>
        <family val="2"/>
        <scheme val="minor"/>
      </rPr>
      <t>ATEND. AMBULATORIAL-LIBERDADE</t>
    </r>
  </si>
  <si>
    <r>
      <t xml:space="preserve">JUVÊNCIO MATOS - </t>
    </r>
    <r>
      <rPr>
        <b/>
        <sz val="12"/>
        <color theme="1"/>
        <rFont val="Calibri"/>
        <family val="2"/>
        <scheme val="minor"/>
      </rPr>
      <t>ATEND. AMBULATORIAL CENTRO</t>
    </r>
  </si>
  <si>
    <r>
      <t xml:space="preserve">JUVÊNCIO MATOS - </t>
    </r>
    <r>
      <rPr>
        <b/>
        <sz val="12"/>
        <color theme="1"/>
        <rFont val="Calibri"/>
        <family val="2"/>
        <scheme val="minor"/>
      </rPr>
      <t>RETAG. AMBUL. MULHER/CRIANÇA</t>
    </r>
  </si>
  <si>
    <r>
      <t xml:space="preserve">JUVÊNCIO MATOS - </t>
    </r>
    <r>
      <rPr>
        <b/>
        <sz val="12"/>
        <color theme="1"/>
        <rFont val="Calibri"/>
        <family val="2"/>
        <scheme val="minor"/>
      </rPr>
      <t>LEITOS OBSTÉTRICOS - RETAGUARDA</t>
    </r>
  </si>
  <si>
    <r>
      <t xml:space="preserve">JUVÊNCIO MATOS - </t>
    </r>
    <r>
      <rPr>
        <b/>
        <sz val="12"/>
        <color theme="1"/>
        <rFont val="Calibri"/>
        <family val="2"/>
        <scheme val="minor"/>
      </rPr>
      <t>DIFERENÇA DE ACT</t>
    </r>
  </si>
  <si>
    <t>-</t>
  </si>
  <si>
    <t>MATERNIDADE NOSSA  SENHORA DA PENHA</t>
  </si>
  <si>
    <t>MACRO DE PINHEIRO - CUSTEIO REGULAR</t>
  </si>
  <si>
    <r>
      <t>MACRO DE PINHEIRO -</t>
    </r>
    <r>
      <rPr>
        <b/>
        <sz val="12"/>
        <color theme="1"/>
        <rFont val="Calibri"/>
        <family val="2"/>
        <scheme val="minor"/>
      </rPr>
      <t xml:space="preserve"> HEMODIÁLISE </t>
    </r>
  </si>
  <si>
    <r>
      <t>MACRO DE PINHEIRO -</t>
    </r>
    <r>
      <rPr>
        <b/>
        <sz val="12"/>
        <color theme="1"/>
        <rFont val="Calibri"/>
        <family val="2"/>
        <scheme val="minor"/>
      </rPr>
      <t xml:space="preserve"> HOSP. CRIANÇA - PRES. MÉDICE </t>
    </r>
  </si>
  <si>
    <r>
      <t>MACRO DE PINHEIRO -</t>
    </r>
    <r>
      <rPr>
        <b/>
        <sz val="12"/>
        <color theme="1"/>
        <rFont val="Calibri"/>
        <family val="2"/>
        <scheme val="minor"/>
      </rPr>
      <t xml:space="preserve"> POLICLÍNICA DE SÃO BENTO </t>
    </r>
  </si>
  <si>
    <r>
      <t xml:space="preserve">REGIONAL DE SANTA INÊS - </t>
    </r>
    <r>
      <rPr>
        <b/>
        <sz val="12"/>
        <color theme="1"/>
        <rFont val="Calibri"/>
        <family val="2"/>
        <scheme val="minor"/>
      </rPr>
      <t>CUSTEIO REGULAR</t>
    </r>
  </si>
  <si>
    <r>
      <t>REGIONAL DE SANTA INÊS -</t>
    </r>
    <r>
      <rPr>
        <b/>
        <sz val="12"/>
        <color theme="1"/>
        <rFont val="Calibri"/>
        <family val="2"/>
        <scheme val="minor"/>
      </rPr>
      <t>ATEND. AMBULATORIAL</t>
    </r>
  </si>
  <si>
    <r>
      <t xml:space="preserve">REGIONAL DE SANTA INÊS - </t>
    </r>
    <r>
      <rPr>
        <b/>
        <sz val="12"/>
        <color theme="1"/>
        <rFont val="Calibri"/>
        <family val="2"/>
        <scheme val="minor"/>
      </rPr>
      <t>MATERNIDADE STA. INÊS</t>
    </r>
  </si>
  <si>
    <r>
      <t>REGIONAL DE SANTA INÊS -</t>
    </r>
    <r>
      <rPr>
        <b/>
        <sz val="12"/>
        <color theme="1"/>
        <rFont val="Calibri"/>
        <family val="2"/>
        <scheme val="minor"/>
      </rPr>
      <t xml:space="preserve"> LEITOS RETAGUARDA AÇAILÂNDIA </t>
    </r>
  </si>
  <si>
    <r>
      <t>REGIONAL DE SANTA INÊS -</t>
    </r>
    <r>
      <rPr>
        <b/>
        <sz val="12"/>
        <color theme="1"/>
        <rFont val="Calibri"/>
        <family val="2"/>
        <scheme val="minor"/>
      </rPr>
      <t xml:space="preserve"> LEITOS RETAGUARDA SÃO MATEUS</t>
    </r>
  </si>
  <si>
    <t>CASA DE APOIO NINAR II - SÃO LUIS</t>
  </si>
  <si>
    <t>CASA DE APOIO NINAR II - IMPERATRIZ</t>
  </si>
  <si>
    <t>PROJETO SORRIR (SÃO LUIS) - CUSTEIO</t>
  </si>
  <si>
    <t>PROJETO SORRIR (CAXIAS) - CUSTEIO</t>
  </si>
  <si>
    <t>PROJETO SORRIR (COROATÁ) - CUSTEIO</t>
  </si>
  <si>
    <t>PROJETO SORRIR (ILHINHA) - CUSTEIO</t>
  </si>
  <si>
    <t>PROJETO SORRIR (PRESIDENTE DUTRA) - CUSTEIO</t>
  </si>
  <si>
    <t>PROJETO SORRIR (IMPERATRIZ) - CUSTEIO</t>
  </si>
  <si>
    <t>PROJETO SORRIR (SANTA INÊS) - CUSTEIO</t>
  </si>
  <si>
    <t>REGIONAL DE BALSAS - CUSTEIO</t>
  </si>
  <si>
    <r>
      <t xml:space="preserve">REGIONAL DE BALSAS - </t>
    </r>
    <r>
      <rPr>
        <b/>
        <sz val="12"/>
        <color theme="1"/>
        <rFont val="Calibri"/>
        <family val="2"/>
        <scheme val="minor"/>
      </rPr>
      <t xml:space="preserve">HEMODIÁLISE </t>
    </r>
  </si>
  <si>
    <r>
      <t xml:space="preserve">MATERNIDADE H. COUTINHO - </t>
    </r>
    <r>
      <rPr>
        <b/>
        <sz val="12"/>
        <color theme="1"/>
        <rFont val="Calibri"/>
        <family val="2"/>
        <scheme val="minor"/>
      </rPr>
      <t>CUSTEIO REGULAR</t>
    </r>
  </si>
  <si>
    <r>
      <t xml:space="preserve">MATERNIDADE H. COUTINHO - </t>
    </r>
    <r>
      <rPr>
        <b/>
        <sz val="12"/>
        <color theme="1"/>
        <rFont val="Calibri"/>
        <family val="2"/>
        <scheme val="minor"/>
      </rPr>
      <t>LEITOS RETAGUARDA</t>
    </r>
  </si>
  <si>
    <r>
      <t xml:space="preserve">MATERNIDADE H. COUTINHO - </t>
    </r>
    <r>
      <rPr>
        <b/>
        <sz val="12"/>
        <color theme="1"/>
        <rFont val="Calibri"/>
        <family val="2"/>
        <scheme val="minor"/>
      </rPr>
      <t>RETAGUARDA ATENIDIMENTO</t>
    </r>
  </si>
  <si>
    <r>
      <t xml:space="preserve">MATERNIDADE H. COUTINHO - </t>
    </r>
    <r>
      <rPr>
        <b/>
        <sz val="12"/>
        <color theme="1"/>
        <rFont val="Calibri"/>
        <family val="2"/>
        <scheme val="minor"/>
      </rPr>
      <t>TERAPIA RENAL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(PRES. DUTRA)</t>
    </r>
  </si>
  <si>
    <r>
      <t xml:space="preserve">H.C.M - SÃO LUIS - </t>
    </r>
    <r>
      <rPr>
        <b/>
        <sz val="12"/>
        <color theme="1"/>
        <rFont val="Calibri"/>
        <family val="2"/>
        <scheme val="minor"/>
      </rPr>
      <t>CUSTEIO REGULAR</t>
    </r>
  </si>
  <si>
    <r>
      <t xml:space="preserve">H.C.M - SÃO LUIS - </t>
    </r>
    <r>
      <rPr>
        <b/>
        <sz val="12"/>
        <color theme="1"/>
        <rFont val="Calibri"/>
        <family val="2"/>
        <scheme val="minor"/>
      </rPr>
      <t>POLICLÍNICA DO IDOSO</t>
    </r>
  </si>
  <si>
    <r>
      <t xml:space="preserve">H.C.M - SÃO LUIS - </t>
    </r>
    <r>
      <rPr>
        <b/>
        <sz val="12"/>
        <color theme="1"/>
        <rFont val="Calibri"/>
        <family val="2"/>
        <scheme val="minor"/>
      </rPr>
      <t>REDE CUIDAR</t>
    </r>
  </si>
  <si>
    <r>
      <t xml:space="preserve">H.C.M - SÃO LUIS - </t>
    </r>
    <r>
      <rPr>
        <b/>
        <sz val="12"/>
        <color theme="1"/>
        <rFont val="Calibri"/>
        <family val="2"/>
        <scheme val="minor"/>
      </rPr>
      <t>CENTRAL DE TRANSPLANTE</t>
    </r>
  </si>
  <si>
    <r>
      <t xml:space="preserve">H.C.M - SÃO LUIS - </t>
    </r>
    <r>
      <rPr>
        <b/>
        <sz val="12"/>
        <color theme="1"/>
        <rFont val="Calibri"/>
        <family val="2"/>
        <scheme val="minor"/>
      </rPr>
      <t xml:space="preserve">POLICLÍNICA DE SÃO JOSÉ DE RIBAMAR </t>
    </r>
  </si>
  <si>
    <t>H.C.M - SÃO LUIS - SINDROME GRIPAL</t>
  </si>
  <si>
    <t>H.C.M - SÃO LUIS - REFORMA</t>
  </si>
  <si>
    <t xml:space="preserve">HOSPITAL GERAL DE CHAPADINHA </t>
  </si>
  <si>
    <t>HOSPITAL MACRO IMPERATRIZ - CUSTEIO REGULAR</t>
  </si>
  <si>
    <r>
      <t xml:space="preserve">HOSPITAL MACRO IMPERATRIZ - </t>
    </r>
    <r>
      <rPr>
        <b/>
        <sz val="12"/>
        <color theme="1"/>
        <rFont val="Calibri"/>
        <family val="2"/>
        <scheme val="minor"/>
      </rPr>
      <t>CASA DA PESSOA IDOSA</t>
    </r>
  </si>
  <si>
    <r>
      <rPr>
        <sz val="12"/>
        <color theme="1"/>
        <rFont val="Calibri"/>
        <family val="2"/>
        <scheme val="minor"/>
      </rPr>
      <t>HOSPITAL MACRO IMPERATRIZ</t>
    </r>
    <r>
      <rPr>
        <b/>
        <sz val="12"/>
        <color theme="1"/>
        <rFont val="Calibri"/>
        <family val="2"/>
        <scheme val="minor"/>
      </rPr>
      <t xml:space="preserve"> - COVID19</t>
    </r>
  </si>
  <si>
    <t>HOSPITAL GERAL DA VILA LUIZÃO</t>
  </si>
  <si>
    <r>
      <t xml:space="preserve">HOSPITAL GERAL DA VILA LUIZÃO - </t>
    </r>
    <r>
      <rPr>
        <b/>
        <sz val="12"/>
        <color theme="1"/>
        <rFont val="Calibri"/>
        <family val="2"/>
      </rPr>
      <t>ANEXO (AMBULATÓRIO)</t>
    </r>
  </si>
  <si>
    <r>
      <t xml:space="preserve">LACEN - </t>
    </r>
    <r>
      <rPr>
        <b/>
        <sz val="12"/>
        <color theme="1"/>
        <rFont val="Calibri"/>
        <family val="2"/>
        <scheme val="minor"/>
      </rPr>
      <t>IMPERATRIZ</t>
    </r>
  </si>
  <si>
    <r>
      <t>LACEN -</t>
    </r>
    <r>
      <rPr>
        <b/>
        <sz val="12"/>
        <color theme="1"/>
        <rFont val="Calibri"/>
        <family val="2"/>
        <scheme val="minor"/>
      </rPr>
      <t xml:space="preserve"> INVESTIMENTO</t>
    </r>
  </si>
  <si>
    <t xml:space="preserve">POLICLINICA CIDADE OPERARIA </t>
  </si>
  <si>
    <t xml:space="preserve">CER CIDADE OPERARIA </t>
  </si>
  <si>
    <t>UPA DO VINHAIS</t>
  </si>
  <si>
    <t>CENTRO REAB. DO  OLHO D'ÁGUA</t>
  </si>
  <si>
    <t>HOSPITAL DR. GENÉSIO REGO</t>
  </si>
  <si>
    <r>
      <rPr>
        <sz val="12"/>
        <color theme="1"/>
        <rFont val="Calibri"/>
        <family val="2"/>
        <scheme val="minor"/>
      </rPr>
      <t xml:space="preserve">HOSPITAL DR. GENÉSIO REGO </t>
    </r>
    <r>
      <rPr>
        <b/>
        <sz val="12"/>
        <color theme="1"/>
        <rFont val="Calibri"/>
        <family val="2"/>
        <scheme val="minor"/>
      </rPr>
      <t>- COVID-19</t>
    </r>
  </si>
  <si>
    <t xml:space="preserve">HOSPITAL MAT. INFANTIL IMPERATRIZ </t>
  </si>
  <si>
    <t>HOSPITAL MAT. INFANTIL IMPERATRIZ - COVID19</t>
  </si>
  <si>
    <t xml:space="preserve">HOSPITAL REGIONAL ADÉLIA MATOS </t>
  </si>
  <si>
    <t>HOSPITAL  REGIONAL DE PRES. DUTRA</t>
  </si>
  <si>
    <r>
      <rPr>
        <sz val="12"/>
        <color theme="1"/>
        <rFont val="Calibri"/>
        <family val="2"/>
        <scheme val="minor"/>
      </rPr>
      <t xml:space="preserve"> HOSPITAL REGIONAL DE PRES. DUTRA</t>
    </r>
    <r>
      <rPr>
        <b/>
        <sz val="12"/>
        <color theme="1"/>
        <rFont val="Calibri"/>
        <family val="2"/>
        <scheme val="minor"/>
      </rPr>
      <t xml:space="preserve"> - COVID19</t>
    </r>
  </si>
  <si>
    <t>HOSPITAL GERAL DE BARREIRINHAS - CUSTEIO</t>
  </si>
  <si>
    <t>HOSPITAL DE MORROS - CUSTEIO</t>
  </si>
  <si>
    <t xml:space="preserve">HOSPITAL REGIONAL CARUTAPERA </t>
  </si>
  <si>
    <t>188/2020</t>
  </si>
  <si>
    <t>HOSPITAL GERAL DE PERITORÓ - CUSTEIO</t>
  </si>
  <si>
    <t>HOSPITAL MACRO DE COROATÁ - CUSTEIO</t>
  </si>
  <si>
    <t>MACRO DE CAXIAS - COVID19</t>
  </si>
  <si>
    <t xml:space="preserve">HOSPITAL  DE CUIDADOS INTENSIVOS HCI </t>
  </si>
  <si>
    <t xml:space="preserve">HOSPTIAL REGIONAL DE LAGO DA PEDRA - </t>
  </si>
  <si>
    <t xml:space="preserve">SHOPPING DA CRIANÇA </t>
  </si>
  <si>
    <t>SHOPPING DA CRIANÇA - ACT</t>
  </si>
  <si>
    <t xml:space="preserve">POLICLÍNICA DE AÇAILÂNDIA </t>
  </si>
  <si>
    <t xml:space="preserve">UCI - HOSPITAL MUNICIPAL AÇAILÂNDIA </t>
  </si>
  <si>
    <t>HOSP. E MAT. MUNICIPAL DE PORTO FRANCO</t>
  </si>
  <si>
    <r>
      <t>HOSPITAL DA ILHA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</si>
  <si>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POLICLÍNICA DE IMPERATRIZ </t>
  </si>
  <si>
    <t xml:space="preserve">HOSPITAL REGIONAL DE BARRA DO CORDA </t>
  </si>
  <si>
    <t>POLICLÍNICA DE CAXIAS -</t>
  </si>
  <si>
    <t>335/2022</t>
  </si>
  <si>
    <r>
      <t xml:space="preserve">COMPLEXO HOSPITALAR GENTIL FILHO - </t>
    </r>
    <r>
      <rPr>
        <b/>
        <sz val="12"/>
        <rFont val="Calibri"/>
        <family val="2"/>
      </rPr>
      <t>CAXIAS</t>
    </r>
  </si>
  <si>
    <t>HOSPITAL DO CANCER T. LOPES FILHO</t>
  </si>
  <si>
    <t>02/2015 
04/2018</t>
  </si>
  <si>
    <t>H. GEGRAL DE  MONÇÃO</t>
  </si>
  <si>
    <t>NINA RODRIGUES - ATENDIMENTO À PESSOA IDOSA</t>
  </si>
  <si>
    <t>NINA RODRIGUES - PESQUISA EM PSIQUIATRIA</t>
  </si>
  <si>
    <r>
      <t xml:space="preserve">NINA RODRIGUES - </t>
    </r>
    <r>
      <rPr>
        <b/>
        <sz val="12"/>
        <color theme="1"/>
        <rFont val="Calibri"/>
        <family val="2"/>
        <scheme val="minor"/>
      </rPr>
      <t>INVESTIMENTO</t>
    </r>
  </si>
  <si>
    <t xml:space="preserve">HOSPITAL RAIMUNDO LIMA </t>
  </si>
  <si>
    <t>UNIDADES TERAPÊUTCAS - CAPS AD UAA</t>
  </si>
  <si>
    <r>
      <t>UNIDADES TERAPÊUTCAS - CAPS AD UAA -</t>
    </r>
    <r>
      <rPr>
        <b/>
        <sz val="12"/>
        <color theme="1"/>
        <rFont val="Calibri"/>
        <family val="2"/>
        <scheme val="minor"/>
      </rPr>
      <t xml:space="preserve"> INVESTIMENTO</t>
    </r>
  </si>
  <si>
    <t>RESIDÊNCIAS TERAPÊUTCAS I, II, III</t>
  </si>
  <si>
    <r>
      <t xml:space="preserve">REGIONAL DE BACABAL - </t>
    </r>
    <r>
      <rPr>
        <b/>
        <sz val="12"/>
        <color theme="1"/>
        <rFont val="Calibri"/>
        <family val="2"/>
        <scheme val="minor"/>
      </rPr>
      <t>CUSTEIO REGULAR</t>
    </r>
  </si>
  <si>
    <r>
      <t xml:space="preserve">REGIONAL DE BACABAL - </t>
    </r>
    <r>
      <rPr>
        <b/>
        <sz val="12"/>
        <color theme="1"/>
        <rFont val="Calibri"/>
        <family val="2"/>
        <scheme val="minor"/>
      </rPr>
      <t>RETAGUARDA CLÍNICA</t>
    </r>
  </si>
  <si>
    <r>
      <t xml:space="preserve">REGIONAL DE BACABAL - </t>
    </r>
    <r>
      <rPr>
        <b/>
        <sz val="12"/>
        <color theme="1"/>
        <rFont val="Calibri"/>
        <family val="2"/>
        <scheme val="minor"/>
      </rPr>
      <t>SHOPPING DA CRIANÇA</t>
    </r>
  </si>
  <si>
    <r>
      <t xml:space="preserve">HOSPITAL DE TRAUMATOLOGIA E ORTOPEDIA - </t>
    </r>
    <r>
      <rPr>
        <b/>
        <sz val="12"/>
        <color theme="1"/>
        <rFont val="Calibri"/>
        <family val="2"/>
        <scheme val="minor"/>
      </rPr>
      <t>CUSTEIO</t>
    </r>
  </si>
  <si>
    <r>
      <t xml:space="preserve">HOSPITAL DE TRAUMATOLOGIA E ORTOPEDIA - </t>
    </r>
    <r>
      <rPr>
        <b/>
        <sz val="12"/>
        <color theme="1"/>
        <rFont val="Calibri"/>
        <family val="2"/>
        <scheme val="minor"/>
      </rPr>
      <t>ACT</t>
    </r>
  </si>
  <si>
    <t>HOSPITAL DE TRAUMATOLOGIA E ORTOPEDIA - CAXIAS</t>
  </si>
  <si>
    <t>01/2020</t>
  </si>
  <si>
    <t>HOSPITAL REGIONAL ALARICO PACHECO - CUSTEIO</t>
  </si>
  <si>
    <t>Vinicius Matos dos Santos Borges</t>
  </si>
  <si>
    <t>Adriana Cristina Souza</t>
  </si>
  <si>
    <t>Guilherme Pinheiro Dias</t>
  </si>
  <si>
    <t>Matheus Pereira Farias</t>
  </si>
  <si>
    <t>Leonidas Francisco Rodrigues Primo</t>
  </si>
  <si>
    <t>Jersiton Tiago Pereira Matos</t>
  </si>
  <si>
    <t>Controle Financeiro</t>
  </si>
  <si>
    <t>SES/SAF/DEF</t>
  </si>
  <si>
    <t>REGISTROS DE PAGAMENTOS</t>
  </si>
  <si>
    <t>MATERNIDADE H. COUTINHO - ATENDIMENTO AMB.</t>
  </si>
  <si>
    <r>
      <t>HOSPITAL DA ILHA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- Custeio</t>
    </r>
  </si>
  <si>
    <t>SERVIÇO CONTROLE FINANCEIRO</t>
  </si>
  <si>
    <t>FOLHA</t>
  </si>
  <si>
    <t>ASSINATURA</t>
  </si>
  <si>
    <t>São Luis, 29  de novembro de 2022</t>
  </si>
  <si>
    <t>POLICLINÍCA PAM DIAMANTE - CUSTEIO</t>
  </si>
  <si>
    <t>2020NE009853</t>
  </si>
  <si>
    <t>H. GERAL DE  MONÇÃO</t>
  </si>
  <si>
    <t>2020NE009854</t>
  </si>
  <si>
    <t>2020NE009856</t>
  </si>
  <si>
    <t>2020NE009857</t>
  </si>
  <si>
    <t>NINA RODRIGUES - CUSTEIO</t>
  </si>
  <si>
    <t>2020NE009858</t>
  </si>
  <si>
    <t>2020NE009860</t>
  </si>
  <si>
    <t>2020NE009862</t>
  </si>
  <si>
    <t>2020NE009863</t>
  </si>
  <si>
    <t>REGIONAL JOSÉ MURAD</t>
  </si>
  <si>
    <t>2020NE009859</t>
  </si>
  <si>
    <t>188652/2020</t>
  </si>
  <si>
    <t>mes</t>
  </si>
  <si>
    <t>224084/2022</t>
  </si>
  <si>
    <t>2022NE010937</t>
  </si>
  <si>
    <t>2022NE010938</t>
  </si>
  <si>
    <t>2022NE010946</t>
  </si>
  <si>
    <t>H. GERAL DE  MONÇÃO - ACT</t>
  </si>
  <si>
    <t>2022NE010939</t>
  </si>
  <si>
    <t>2022NE010947</t>
  </si>
  <si>
    <t>NINA RODRIGUES - ACT</t>
  </si>
  <si>
    <t>2022NE010940</t>
  </si>
  <si>
    <t>NINA RODRIGUES- ACOLH.IDOSO</t>
  </si>
  <si>
    <t>NINA RODRIGUES - LEITO RETAGUARDA</t>
  </si>
  <si>
    <t>2022NE010941</t>
  </si>
  <si>
    <t>2022NE010942</t>
  </si>
  <si>
    <t>2022NE010948</t>
  </si>
  <si>
    <t>UNIDADES TERAPÊUTCAS - CAPS AD UAA - ACT</t>
  </si>
  <si>
    <t>UNIDADES TERAPÊUTCAS - CAPS AD UAA - CUSTEIO</t>
  </si>
  <si>
    <t>2022NE010943</t>
  </si>
  <si>
    <t>2022NE010944</t>
  </si>
  <si>
    <t>2022NE010949</t>
  </si>
  <si>
    <t>2022NE010945</t>
  </si>
  <si>
    <t>HOSPITAL REGIONAL DE VIANA - CUSTEIO</t>
  </si>
  <si>
    <t>HOSPITAL REGIONAL DE VIANA - ACT</t>
  </si>
  <si>
    <t>2022NE010950</t>
  </si>
  <si>
    <t>RESIDÊNCIAS TERAPÊUTCAS I, II, III - ACT</t>
  </si>
  <si>
    <t>São Luis, 30 de dezembro de 2022</t>
  </si>
  <si>
    <t>260343/2022</t>
  </si>
  <si>
    <t>DEA</t>
  </si>
  <si>
    <t xml:space="preserve">               Tendo em vista o pagamento efetuado via gerenciador do Banco do Brasil, conforme comprovantes em anexo, encaminhamos os autos para que seja realizada a regularização, via sistema SIGEF, e posteriormente dar seguimento ao fluxo processual enviando para a Assessoria de Finanças.
               Além disso, tendo em vista a existência de saldo a pagar, segue abaixo o relatório de acompanhamento da parcela do contrato com a sua respectiva competência.
</t>
  </si>
  <si>
    <t>São Luis, 20 de janeiro de 2023</t>
  </si>
  <si>
    <t>EXECUÇÃO ORÇAMENTÁRIA</t>
  </si>
  <si>
    <t>REGULARIZAÇÃO</t>
  </si>
  <si>
    <t>14975/2023</t>
  </si>
  <si>
    <t>DESPACHO</t>
  </si>
  <si>
    <t>2023NE000431</t>
  </si>
  <si>
    <t>2023NE000418</t>
  </si>
  <si>
    <t>2023NE000428</t>
  </si>
  <si>
    <t>2023NE000419</t>
  </si>
  <si>
    <t>2023NE000421</t>
  </si>
  <si>
    <t>2023NE000423</t>
  </si>
  <si>
    <t>2023NE000425</t>
  </si>
  <si>
    <t>2023NE000415</t>
  </si>
  <si>
    <t>2023NE000426</t>
  </si>
  <si>
    <t>2023NE000416</t>
  </si>
  <si>
    <t>2023NE000417</t>
  </si>
  <si>
    <t>31214/2023</t>
  </si>
  <si>
    <t>51770/2023</t>
  </si>
  <si>
    <t xml:space="preserve">                   Tendo em vista a existência de saldo a pagar, encaminhem-se os autos à V.S.ª com os pagamentos efetuados até a presente data, referentes à parcela especificada abaixo, para conhecimento e acompanhamento.</t>
  </si>
  <si>
    <t xml:space="preserve">                   Tendo em vista o pagamento total referente à parcela especificada abaixo e não restando mais pendências quanto a este, e conforme Relatório de Conformidade emitido pelo Departamento de Controle Interno, encaminhamos os autos para digitalização e arquivamento.</t>
  </si>
  <si>
    <t>São Luis, 24 de abril de 2023.</t>
  </si>
  <si>
    <t>73674/2023</t>
  </si>
  <si>
    <t>São Luis, 17 de maio de 2023.</t>
  </si>
  <si>
    <t>92598/2023</t>
  </si>
  <si>
    <t>São Luis, 19 de junho de 2023.</t>
  </si>
  <si>
    <t>São Luis, 27 de junho de 2023</t>
  </si>
  <si>
    <t>112658/2023</t>
  </si>
  <si>
    <t>São Luis, 07 de julho de 2023.</t>
  </si>
  <si>
    <t>São Luis, 24 de julho de 2023.</t>
  </si>
  <si>
    <t>Felipe Araujo de Moraes</t>
  </si>
  <si>
    <t>132743/2023</t>
  </si>
  <si>
    <t>São Luis, 17 de agosto de 2023.</t>
  </si>
  <si>
    <t>SES/SAF</t>
  </si>
  <si>
    <t>154748/2023</t>
  </si>
  <si>
    <t>São Luis, 28 de setembro de 2023.</t>
  </si>
  <si>
    <t>São Luis, 16 de outubro de 2023.</t>
  </si>
  <si>
    <t>173870/2023</t>
  </si>
  <si>
    <t>DESPACHO DO PAGAMENTO DAS EMENDAS (AJUSTE DA INSTRUÇÃO PROCESSUAL ACRESCENTANDO A FONTE DAS EMENDAS)</t>
  </si>
  <si>
    <t>Página Novo Despacho Assesoria</t>
  </si>
  <si>
    <t>Página Novo Despacho Custos</t>
  </si>
  <si>
    <t>São Luis, 23 de outubro de 2023</t>
  </si>
  <si>
    <t>SAAD</t>
  </si>
  <si>
    <t>tendo em vista o pagamento total referente à parcela especificada abaixo e não restando mais pendências quanto a este, e conforme Relatório de Conformidade emitido pelo Departamento de Controle Interno, encaminhamos os autos para digitalização e arquivamento.</t>
  </si>
  <si>
    <t>tendo em vista a existência de saldo a pagar, encaminhem-se os autos à V.S.ª com os pagamentos efetuados até a presente data, referentes à parcela especificada abaixo, para conhecimento e acompanhamento.</t>
  </si>
  <si>
    <t>2023NE009596</t>
  </si>
  <si>
    <t>H. GERAL MONÇÃO - CUSTEIO</t>
  </si>
  <si>
    <t>H. NINA RODRIGUES - CUSTEIO</t>
  </si>
  <si>
    <t>H. NINA RODRIGUES - ACOLH. IDOSO</t>
  </si>
  <si>
    <t>H. NINA RODRIGUES - PESQ. PSIQUIATRICA</t>
  </si>
  <si>
    <t>H. RAIMUNDO LIMA - LEITOS DE RETAGUARDA</t>
  </si>
  <si>
    <t>CAPS - UNI. TERAP.  - CUSTEIO</t>
  </si>
  <si>
    <t>H. REG. VIANA - CUSTEIO</t>
  </si>
  <si>
    <t>191426/2023</t>
  </si>
  <si>
    <t>São Luis, 29 de novembro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</si>
</sst>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</font>
    <font>
      <b/>
      <sz val="12"/>
      <name val="Calibri"/>
      <family val="2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10"/>
      <name val="Cambria"/>
      <family val="1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0"/>
      </left>
      <right style="thin">
        <color theme="2"/>
      </right>
      <top style="medium">
        <color theme="0"/>
      </top>
      <bottom style="medium">
        <color theme="0"/>
      </bottom>
      <diagonal/>
    </border>
    <border>
      <left style="thin">
        <color theme="2"/>
      </left>
      <right style="thin">
        <color theme="2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hair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 tint="-4.9989318521683403E-2"/>
      </bottom>
      <diagonal/>
    </border>
    <border>
      <left style="medium">
        <color theme="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0"/>
      </left>
      <right/>
      <top style="thin">
        <color theme="0" tint="-4.9989318521683403E-2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 tint="-4.9989318521683403E-2"/>
      </top>
      <bottom style="medium">
        <color theme="0"/>
      </bottom>
      <diagonal/>
    </border>
    <border>
      <left style="medium">
        <color theme="0"/>
      </left>
      <right/>
      <top/>
      <bottom style="thin">
        <color theme="0" tint="-4.9989318521683403E-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hair">
        <color theme="0"/>
      </left>
      <right style="hair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1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" fontId="0" fillId="5" borderId="2" xfId="0" applyNumberFormat="1" applyFill="1" applyBorder="1" applyAlignment="1">
      <alignment horizontal="center" vertical="center" wrapText="1"/>
    </xf>
    <xf numFmtId="49" fontId="0" fillId="6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4" fontId="0" fillId="6" borderId="2" xfId="0" applyNumberFormat="1" applyFill="1" applyBorder="1" applyAlignment="1">
      <alignment horizontal="center" vertical="center"/>
    </xf>
    <xf numFmtId="4" fontId="0" fillId="6" borderId="2" xfId="0" applyNumberFormat="1" applyFill="1" applyBorder="1" applyAlignment="1">
      <alignment horizontal="center" vertical="center" wrapText="1"/>
    </xf>
    <xf numFmtId="49" fontId="0" fillId="7" borderId="2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wrapText="1"/>
    </xf>
    <xf numFmtId="0" fontId="2" fillId="5" borderId="2" xfId="0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/>
    </xf>
    <xf numFmtId="49" fontId="2" fillId="6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49" fontId="4" fillId="11" borderId="14" xfId="0" applyNumberFormat="1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/>
    </xf>
    <xf numFmtId="0" fontId="6" fillId="12" borderId="16" xfId="0" applyFont="1" applyFill="1" applyBorder="1" applyAlignment="1">
      <alignment vertical="center"/>
    </xf>
    <xf numFmtId="0" fontId="7" fillId="12" borderId="20" xfId="0" applyFont="1" applyFill="1" applyBorder="1" applyAlignment="1">
      <alignment horizontal="left"/>
    </xf>
    <xf numFmtId="0" fontId="8" fillId="11" borderId="0" xfId="0" applyFont="1" applyFill="1" applyAlignment="1">
      <alignment horizontal="center" vertical="center"/>
    </xf>
    <xf numFmtId="49" fontId="5" fillId="11" borderId="0" xfId="0" applyNumberFormat="1" applyFont="1" applyFill="1" applyAlignment="1">
      <alignment horizontal="center" vertical="center"/>
    </xf>
    <xf numFmtId="0" fontId="5" fillId="11" borderId="0" xfId="0" applyFont="1" applyFill="1" applyAlignment="1">
      <alignment horizontal="left"/>
    </xf>
    <xf numFmtId="0" fontId="6" fillId="12" borderId="16" xfId="0" applyFont="1" applyFill="1" applyBorder="1" applyAlignment="1">
      <alignment horizontal="left" vertical="center" wrapText="1"/>
    </xf>
    <xf numFmtId="0" fontId="7" fillId="12" borderId="23" xfId="0" applyFont="1" applyFill="1" applyBorder="1" applyAlignment="1">
      <alignment horizontal="left"/>
    </xf>
    <xf numFmtId="0" fontId="7" fillId="12" borderId="16" xfId="0" applyFont="1" applyFill="1" applyBorder="1" applyAlignment="1">
      <alignment horizontal="left"/>
    </xf>
    <xf numFmtId="4" fontId="6" fillId="12" borderId="16" xfId="0" applyNumberFormat="1" applyFont="1" applyFill="1" applyBorder="1" applyAlignment="1">
      <alignment vertical="center"/>
    </xf>
    <xf numFmtId="4" fontId="6" fillId="12" borderId="16" xfId="0" applyNumberFormat="1" applyFont="1" applyFill="1" applyBorder="1" applyAlignment="1">
      <alignment horizontal="left" vertical="center"/>
    </xf>
    <xf numFmtId="0" fontId="6" fillId="12" borderId="25" xfId="0" applyFont="1" applyFill="1" applyBorder="1" applyAlignment="1">
      <alignment horizontal="left" vertical="center" wrapText="1"/>
    </xf>
    <xf numFmtId="0" fontId="6" fillId="12" borderId="20" xfId="0" applyFont="1" applyFill="1" applyBorder="1" applyAlignment="1">
      <alignment horizontal="left" vertical="center" wrapText="1"/>
    </xf>
    <xf numFmtId="0" fontId="6" fillId="12" borderId="20" xfId="0" applyFont="1" applyFill="1" applyBorder="1" applyAlignment="1">
      <alignment vertical="center"/>
    </xf>
    <xf numFmtId="4" fontId="4" fillId="12" borderId="20" xfId="0" applyNumberFormat="1" applyFont="1" applyFill="1" applyBorder="1" applyAlignment="1">
      <alignment horizontal="left" vertical="center"/>
    </xf>
    <xf numFmtId="4" fontId="6" fillId="6" borderId="16" xfId="0" applyNumberFormat="1" applyFont="1" applyFill="1" applyBorder="1" applyAlignment="1">
      <alignment vertical="center"/>
    </xf>
    <xf numFmtId="0" fontId="7" fillId="6" borderId="17" xfId="0" applyFont="1" applyFill="1" applyBorder="1" applyAlignment="1">
      <alignment horizontal="left"/>
    </xf>
    <xf numFmtId="0" fontId="7" fillId="6" borderId="25" xfId="0" applyFont="1" applyFill="1" applyBorder="1" applyAlignment="1">
      <alignment horizontal="left"/>
    </xf>
    <xf numFmtId="4" fontId="4" fillId="6" borderId="16" xfId="0" applyNumberFormat="1" applyFont="1" applyFill="1" applyBorder="1" applyAlignment="1">
      <alignment horizontal="left" vertical="center"/>
    </xf>
    <xf numFmtId="0" fontId="7" fillId="6" borderId="16" xfId="0" applyFont="1" applyFill="1" applyBorder="1" applyAlignment="1">
      <alignment horizontal="left"/>
    </xf>
    <xf numFmtId="4" fontId="6" fillId="6" borderId="16" xfId="0" applyNumberFormat="1" applyFont="1" applyFill="1" applyBorder="1" applyAlignment="1">
      <alignment horizontal="left" vertical="center"/>
    </xf>
    <xf numFmtId="0" fontId="6" fillId="6" borderId="16" xfId="0" applyFont="1" applyFill="1" applyBorder="1" applyAlignment="1">
      <alignment horizontal="left" vertical="center"/>
    </xf>
    <xf numFmtId="0" fontId="4" fillId="6" borderId="16" xfId="0" applyFont="1" applyFill="1" applyBorder="1" applyAlignment="1">
      <alignment horizontal="left" vertical="center"/>
    </xf>
    <xf numFmtId="4" fontId="6" fillId="6" borderId="16" xfId="0" applyNumberFormat="1" applyFont="1" applyFill="1" applyBorder="1" applyAlignment="1">
      <alignment horizontal="left" vertical="center" wrapText="1"/>
    </xf>
    <xf numFmtId="4" fontId="6" fillId="6" borderId="16" xfId="0" applyNumberFormat="1" applyFont="1" applyFill="1" applyBorder="1" applyAlignment="1">
      <alignment vertical="center" wrapText="1"/>
    </xf>
    <xf numFmtId="14" fontId="4" fillId="6" borderId="23" xfId="0" applyNumberFormat="1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 wrapText="1"/>
    </xf>
    <xf numFmtId="0" fontId="7" fillId="6" borderId="28" xfId="0" applyFont="1" applyFill="1" applyBorder="1" applyAlignment="1">
      <alignment horizontal="left"/>
    </xf>
    <xf numFmtId="0" fontId="7" fillId="6" borderId="32" xfId="0" applyFont="1" applyFill="1" applyBorder="1" applyAlignment="1">
      <alignment horizontal="left"/>
    </xf>
    <xf numFmtId="4" fontId="4" fillId="6" borderId="17" xfId="0" applyNumberFormat="1" applyFont="1" applyFill="1" applyBorder="1" applyAlignment="1">
      <alignment horizontal="left" vertical="center" wrapText="1"/>
    </xf>
    <xf numFmtId="0" fontId="7" fillId="6" borderId="33" xfId="0" applyFont="1" applyFill="1" applyBorder="1" applyAlignment="1">
      <alignment horizontal="left"/>
    </xf>
    <xf numFmtId="4" fontId="4" fillId="6" borderId="16" xfId="0" applyNumberFormat="1" applyFont="1" applyFill="1" applyBorder="1" applyAlignment="1">
      <alignment horizontal="left" vertical="center" wrapText="1"/>
    </xf>
    <xf numFmtId="0" fontId="6" fillId="6" borderId="16" xfId="0" applyFont="1" applyFill="1" applyBorder="1" applyAlignment="1">
      <alignment horizontal="left" vertical="center" wrapText="1"/>
    </xf>
    <xf numFmtId="14" fontId="4" fillId="6" borderId="23" xfId="0" applyNumberFormat="1" applyFont="1" applyFill="1" applyBorder="1" applyAlignment="1">
      <alignment horizontal="center" vertical="center"/>
    </xf>
    <xf numFmtId="14" fontId="4" fillId="6" borderId="18" xfId="0" applyNumberFormat="1" applyFont="1" applyFill="1" applyBorder="1" applyAlignment="1">
      <alignment horizontal="center" vertical="center"/>
    </xf>
    <xf numFmtId="49" fontId="4" fillId="6" borderId="17" xfId="0" applyNumberFormat="1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horizontal="left" vertical="center" wrapText="1"/>
    </xf>
    <xf numFmtId="0" fontId="6" fillId="6" borderId="25" xfId="0" applyFont="1" applyFill="1" applyBorder="1" applyAlignment="1">
      <alignment horizontal="left" vertical="center"/>
    </xf>
    <xf numFmtId="0" fontId="6" fillId="6" borderId="19" xfId="0" applyFont="1" applyFill="1" applyBorder="1" applyAlignment="1">
      <alignment horizontal="left" vertical="center" wrapText="1"/>
    </xf>
    <xf numFmtId="49" fontId="4" fillId="6" borderId="23" xfId="0" applyNumberFormat="1" applyFont="1" applyFill="1" applyBorder="1" applyAlignment="1">
      <alignment horizontal="center" vertical="center"/>
    </xf>
    <xf numFmtId="49" fontId="4" fillId="6" borderId="18" xfId="0" applyNumberFormat="1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left"/>
    </xf>
    <xf numFmtId="0" fontId="9" fillId="6" borderId="34" xfId="0" applyFont="1" applyFill="1" applyBorder="1" applyAlignment="1">
      <alignment horizontal="left"/>
    </xf>
    <xf numFmtId="0" fontId="6" fillId="6" borderId="25" xfId="0" applyFont="1" applyFill="1" applyBorder="1" applyAlignment="1">
      <alignment horizontal="left" vertical="center" wrapText="1"/>
    </xf>
    <xf numFmtId="4" fontId="6" fillId="4" borderId="16" xfId="0" applyNumberFormat="1" applyFont="1" applyFill="1" applyBorder="1" applyAlignment="1">
      <alignment vertical="center" wrapText="1"/>
    </xf>
    <xf numFmtId="0" fontId="7" fillId="4" borderId="16" xfId="0" applyFont="1" applyFill="1" applyBorder="1" applyAlignment="1">
      <alignment horizontal="left" vertical="center"/>
    </xf>
    <xf numFmtId="4" fontId="6" fillId="13" borderId="16" xfId="0" applyNumberFormat="1" applyFont="1" applyFill="1" applyBorder="1" applyAlignment="1">
      <alignment vertical="center" wrapText="1"/>
    </xf>
    <xf numFmtId="4" fontId="6" fillId="13" borderId="20" xfId="0" applyNumberFormat="1" applyFont="1" applyFill="1" applyBorder="1" applyAlignment="1">
      <alignment vertical="center" wrapText="1"/>
    </xf>
    <xf numFmtId="0" fontId="6" fillId="13" borderId="20" xfId="0" applyFont="1" applyFill="1" applyBorder="1" applyAlignment="1">
      <alignment horizontal="left" vertical="center" wrapText="1"/>
    </xf>
    <xf numFmtId="0" fontId="7" fillId="13" borderId="28" xfId="0" applyFont="1" applyFill="1" applyBorder="1" applyAlignment="1">
      <alignment horizontal="left"/>
    </xf>
    <xf numFmtId="0" fontId="7" fillId="13" borderId="32" xfId="0" applyFont="1" applyFill="1" applyBorder="1" applyAlignment="1">
      <alignment horizontal="left"/>
    </xf>
    <xf numFmtId="4" fontId="6" fillId="13" borderId="23" xfId="0" applyNumberFormat="1" applyFont="1" applyFill="1" applyBorder="1" applyAlignment="1">
      <alignment horizontal="left" vertical="center" wrapText="1"/>
    </xf>
    <xf numFmtId="0" fontId="12" fillId="0" borderId="0" xfId="0" applyFont="1"/>
    <xf numFmtId="0" fontId="13" fillId="0" borderId="0" xfId="0" applyFont="1" applyProtection="1">
      <protection locked="0"/>
    </xf>
    <xf numFmtId="0" fontId="13" fillId="0" borderId="0" xfId="0" applyFont="1"/>
    <xf numFmtId="0" fontId="12" fillId="0" borderId="1" xfId="0" applyFont="1" applyBorder="1"/>
    <xf numFmtId="0" fontId="12" fillId="2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/>
    </xf>
    <xf numFmtId="0" fontId="13" fillId="0" borderId="3" xfId="0" applyFont="1" applyBorder="1" applyProtection="1">
      <protection locked="0"/>
    </xf>
    <xf numFmtId="0" fontId="12" fillId="2" borderId="2" xfId="0" applyFont="1" applyFill="1" applyBorder="1" applyAlignment="1">
      <alignment horizontal="center"/>
    </xf>
    <xf numFmtId="0" fontId="13" fillId="0" borderId="9" xfId="0" applyFont="1" applyBorder="1" applyProtection="1">
      <protection locked="0"/>
    </xf>
    <xf numFmtId="0" fontId="13" fillId="0" borderId="2" xfId="0" applyFont="1" applyBorder="1" applyAlignment="1" applyProtection="1">
      <alignment horizontal="left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43" fontId="13" fillId="0" borderId="2" xfId="1" applyFont="1" applyBorder="1" applyAlignment="1">
      <alignment horizontal="center" vertical="center"/>
    </xf>
    <xf numFmtId="43" fontId="13" fillId="0" borderId="2" xfId="1" applyFont="1" applyBorder="1" applyAlignment="1" applyProtection="1">
      <alignment horizontal="center" vertical="center"/>
      <protection locked="0"/>
    </xf>
    <xf numFmtId="0" fontId="13" fillId="0" borderId="2" xfId="0" applyFont="1" applyBorder="1" applyProtection="1">
      <protection locked="0"/>
    </xf>
    <xf numFmtId="43" fontId="12" fillId="8" borderId="2" xfId="1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Continuous" vertical="justify"/>
    </xf>
    <xf numFmtId="0" fontId="12" fillId="9" borderId="2" xfId="0" applyFont="1" applyFill="1" applyBorder="1" applyAlignment="1">
      <alignment horizontal="centerContinuous" vertical="justify"/>
    </xf>
    <xf numFmtId="43" fontId="12" fillId="9" borderId="2" xfId="0" applyNumberFormat="1" applyFont="1" applyFill="1" applyBorder="1"/>
    <xf numFmtId="43" fontId="12" fillId="9" borderId="2" xfId="0" applyNumberFormat="1" applyFont="1" applyFill="1" applyBorder="1" applyAlignment="1">
      <alignment horizontal="center"/>
    </xf>
    <xf numFmtId="0" fontId="13" fillId="8" borderId="2" xfId="0" applyFont="1" applyFill="1" applyBorder="1" applyAlignment="1">
      <alignment horizontal="center" vertical="center"/>
    </xf>
    <xf numFmtId="43" fontId="12" fillId="0" borderId="2" xfId="1" applyFont="1" applyBorder="1"/>
    <xf numFmtId="14" fontId="13" fillId="0" borderId="0" xfId="0" applyNumberFormat="1" applyFont="1" applyAlignment="1">
      <alignment horizontal="centerContinuous" vertical="justify"/>
    </xf>
    <xf numFmtId="43" fontId="13" fillId="0" borderId="0" xfId="1" applyFont="1" applyBorder="1"/>
    <xf numFmtId="0" fontId="13" fillId="0" borderId="1" xfId="0" applyFont="1" applyBorder="1"/>
    <xf numFmtId="0" fontId="13" fillId="0" borderId="1" xfId="0" applyFont="1" applyBorder="1" applyAlignment="1">
      <alignment horizontal="justify" vertical="center"/>
    </xf>
    <xf numFmtId="0" fontId="13" fillId="0" borderId="0" xfId="0" applyFont="1" applyAlignment="1">
      <alignment horizontal="justify" vertical="center"/>
    </xf>
    <xf numFmtId="0" fontId="13" fillId="6" borderId="10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Continuous" vertical="justify"/>
    </xf>
    <xf numFmtId="0" fontId="13" fillId="8" borderId="7" xfId="0" applyFont="1" applyFill="1" applyBorder="1" applyAlignment="1">
      <alignment horizontal="centerContinuous" vertical="justify"/>
    </xf>
    <xf numFmtId="0" fontId="13" fillId="8" borderId="5" xfId="0" applyFont="1" applyFill="1" applyBorder="1" applyAlignment="1">
      <alignment horizontal="centerContinuous" vertical="justify"/>
    </xf>
    <xf numFmtId="14" fontId="13" fillId="0" borderId="2" xfId="0" applyNumberFormat="1" applyFont="1" applyBorder="1" applyAlignment="1" applyProtection="1">
      <alignment horizontal="center" vertical="center"/>
      <protection locked="0"/>
    </xf>
    <xf numFmtId="0" fontId="13" fillId="6" borderId="0" xfId="0" applyFont="1" applyFill="1" applyAlignment="1">
      <alignment horizontal="center" vertical="center"/>
    </xf>
    <xf numFmtId="0" fontId="12" fillId="2" borderId="36" xfId="0" applyFont="1" applyFill="1" applyBorder="1" applyAlignment="1">
      <alignment horizontal="center"/>
    </xf>
    <xf numFmtId="0" fontId="13" fillId="0" borderId="7" xfId="0" applyFont="1" applyBorder="1" applyProtection="1">
      <protection locked="0"/>
    </xf>
    <xf numFmtId="43" fontId="13" fillId="8" borderId="2" xfId="1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 wrapText="1"/>
    </xf>
    <xf numFmtId="43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8" borderId="36" xfId="0" applyFont="1" applyFill="1" applyBorder="1" applyAlignment="1">
      <alignment horizontal="center" vertical="center"/>
    </xf>
    <xf numFmtId="43" fontId="12" fillId="0" borderId="36" xfId="1" applyFont="1" applyBorder="1" applyAlignment="1">
      <alignment horizontal="center" vertical="center"/>
    </xf>
    <xf numFmtId="43" fontId="12" fillId="0" borderId="2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2" xfId="0" applyFont="1" applyBorder="1"/>
    <xf numFmtId="0" fontId="13" fillId="0" borderId="2" xfId="0" applyFont="1" applyBorder="1" applyAlignment="1" applyProtection="1">
      <alignment vertical="center"/>
      <protection locked="0"/>
    </xf>
    <xf numFmtId="0" fontId="13" fillId="0" borderId="4" xfId="0" applyFont="1" applyBorder="1" applyAlignment="1" applyProtection="1">
      <alignment vertical="center"/>
      <protection locked="0"/>
    </xf>
    <xf numFmtId="43" fontId="13" fillId="0" borderId="5" xfId="1" applyFont="1" applyBorder="1" applyAlignment="1" applyProtection="1">
      <alignment vertical="center"/>
      <protection locked="0"/>
    </xf>
    <xf numFmtId="43" fontId="13" fillId="0" borderId="2" xfId="1" applyFont="1" applyBorder="1" applyAlignment="1">
      <alignment vertical="center"/>
    </xf>
    <xf numFmtId="43" fontId="13" fillId="0" borderId="2" xfId="1" applyFont="1" applyBorder="1" applyAlignment="1" applyProtection="1">
      <alignment vertical="center"/>
      <protection locked="0"/>
    </xf>
    <xf numFmtId="43" fontId="13" fillId="0" borderId="5" xfId="1" applyFont="1" applyBorder="1" applyAlignment="1" applyProtection="1">
      <alignment horizontal="center" vertical="center"/>
      <protection locked="0"/>
    </xf>
    <xf numFmtId="43" fontId="13" fillId="0" borderId="2" xfId="1" applyFont="1" applyBorder="1" applyAlignment="1" applyProtection="1">
      <alignment horizontal="left" vertical="center"/>
      <protection locked="0"/>
    </xf>
    <xf numFmtId="43" fontId="13" fillId="0" borderId="2" xfId="1" applyFont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3" fillId="0" borderId="2" xfId="0" applyFont="1" applyBorder="1" applyAlignment="1" applyProtection="1">
      <alignment horizontal="center"/>
      <protection locked="0"/>
    </xf>
    <xf numFmtId="0" fontId="13" fillId="0" borderId="2" xfId="0" applyFont="1" applyBorder="1" applyAlignment="1" applyProtection="1">
      <alignment horizontal="left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43" fontId="16" fillId="0" borderId="2" xfId="1" applyFont="1" applyBorder="1" applyAlignment="1">
      <alignment horizontal="center" vertical="center"/>
    </xf>
    <xf numFmtId="2" fontId="13" fillId="0" borderId="0" xfId="0" applyNumberFormat="1" applyFont="1"/>
    <xf numFmtId="0" fontId="13" fillId="0" borderId="4" xfId="0" applyFont="1" applyBorder="1" applyAlignment="1" applyProtection="1">
      <alignment horizontal="left" vertical="center"/>
      <protection locked="0"/>
    </xf>
    <xf numFmtId="0" fontId="13" fillId="14" borderId="0" xfId="0" applyFont="1" applyFill="1"/>
    <xf numFmtId="0" fontId="12" fillId="0" borderId="0" xfId="0" applyFont="1" applyAlignment="1">
      <alignment horizontal="center"/>
    </xf>
    <xf numFmtId="0" fontId="4" fillId="13" borderId="16" xfId="0" applyFont="1" applyFill="1" applyBorder="1" applyAlignment="1">
      <alignment horizontal="center" vertical="center"/>
    </xf>
    <xf numFmtId="49" fontId="4" fillId="13" borderId="16" xfId="0" applyNumberFormat="1" applyFont="1" applyFill="1" applyBorder="1" applyAlignment="1">
      <alignment horizontal="center" vertical="center" wrapText="1"/>
    </xf>
    <xf numFmtId="14" fontId="6" fillId="6" borderId="23" xfId="0" applyNumberFormat="1" applyFont="1" applyFill="1" applyBorder="1" applyAlignment="1">
      <alignment horizontal="center" vertical="center"/>
    </xf>
    <xf numFmtId="14" fontId="6" fillId="6" borderId="18" xfId="0" applyNumberFormat="1" applyFont="1" applyFill="1" applyBorder="1" applyAlignment="1">
      <alignment horizontal="center" vertical="center"/>
    </xf>
    <xf numFmtId="14" fontId="6" fillId="6" borderId="17" xfId="0" applyNumberFormat="1" applyFont="1" applyFill="1" applyBorder="1" applyAlignment="1">
      <alignment horizontal="center" vertical="center"/>
    </xf>
    <xf numFmtId="14" fontId="4" fillId="6" borderId="23" xfId="0" applyNumberFormat="1" applyFont="1" applyFill="1" applyBorder="1" applyAlignment="1">
      <alignment horizontal="center" vertical="center"/>
    </xf>
    <xf numFmtId="14" fontId="4" fillId="6" borderId="18" xfId="0" applyNumberFormat="1" applyFont="1" applyFill="1" applyBorder="1" applyAlignment="1">
      <alignment horizontal="center" vertical="center"/>
    </xf>
    <xf numFmtId="14" fontId="4" fillId="6" borderId="17" xfId="0" applyNumberFormat="1" applyFont="1" applyFill="1" applyBorder="1" applyAlignment="1">
      <alignment horizontal="center" vertical="center"/>
    </xf>
    <xf numFmtId="14" fontId="6" fillId="4" borderId="23" xfId="0" applyNumberFormat="1" applyFont="1" applyFill="1" applyBorder="1" applyAlignment="1">
      <alignment horizontal="center" vertical="center" wrapText="1"/>
    </xf>
    <xf numFmtId="14" fontId="6" fillId="4" borderId="18" xfId="0" applyNumberFormat="1" applyFont="1" applyFill="1" applyBorder="1" applyAlignment="1">
      <alignment horizontal="center" vertical="center" wrapText="1"/>
    </xf>
    <xf numFmtId="14" fontId="6" fillId="4" borderId="17" xfId="0" applyNumberFormat="1" applyFont="1" applyFill="1" applyBorder="1" applyAlignment="1">
      <alignment horizontal="center" vertical="center" wrapText="1"/>
    </xf>
    <xf numFmtId="49" fontId="4" fillId="4" borderId="23" xfId="0" applyNumberFormat="1" applyFont="1" applyFill="1" applyBorder="1" applyAlignment="1">
      <alignment horizontal="center" vertical="center" wrapText="1"/>
    </xf>
    <xf numFmtId="49" fontId="4" fillId="4" borderId="18" xfId="0" applyNumberFormat="1" applyFont="1" applyFill="1" applyBorder="1" applyAlignment="1">
      <alignment horizontal="center" vertical="center" wrapText="1"/>
    </xf>
    <xf numFmtId="49" fontId="4" fillId="4" borderId="17" xfId="0" applyNumberFormat="1" applyFont="1" applyFill="1" applyBorder="1" applyAlignment="1">
      <alignment horizontal="center" vertical="center" wrapText="1"/>
    </xf>
    <xf numFmtId="0" fontId="4" fillId="13" borderId="16" xfId="0" applyFont="1" applyFill="1" applyBorder="1" applyAlignment="1">
      <alignment horizontal="center" vertical="center" wrapText="1"/>
    </xf>
    <xf numFmtId="14" fontId="6" fillId="6" borderId="29" xfId="0" applyNumberFormat="1" applyFont="1" applyFill="1" applyBorder="1" applyAlignment="1">
      <alignment horizontal="center" vertical="center"/>
    </xf>
    <xf numFmtId="14" fontId="6" fillId="6" borderId="19" xfId="0" applyNumberFormat="1" applyFont="1" applyFill="1" applyBorder="1" applyAlignment="1">
      <alignment horizontal="center" vertical="center"/>
    </xf>
    <xf numFmtId="14" fontId="6" fillId="6" borderId="30" xfId="0" applyNumberFormat="1" applyFont="1" applyFill="1" applyBorder="1" applyAlignment="1">
      <alignment horizontal="center" vertical="center"/>
    </xf>
    <xf numFmtId="49" fontId="4" fillId="6" borderId="35" xfId="0" applyNumberFormat="1" applyFont="1" applyFill="1" applyBorder="1" applyAlignment="1">
      <alignment horizontal="center" vertical="center"/>
    </xf>
    <xf numFmtId="49" fontId="4" fillId="6" borderId="0" xfId="0" applyNumberFormat="1" applyFont="1" applyFill="1" applyAlignment="1">
      <alignment horizontal="center" vertical="center"/>
    </xf>
    <xf numFmtId="49" fontId="4" fillId="6" borderId="31" xfId="0" applyNumberFormat="1" applyFont="1" applyFill="1" applyBorder="1" applyAlignment="1">
      <alignment horizontal="center" vertical="center"/>
    </xf>
    <xf numFmtId="14" fontId="9" fillId="6" borderId="18" xfId="0" applyNumberFormat="1" applyFont="1" applyFill="1" applyBorder="1" applyAlignment="1">
      <alignment horizontal="center" vertical="center"/>
    </xf>
    <xf numFmtId="14" fontId="9" fillId="6" borderId="17" xfId="0" applyNumberFormat="1" applyFont="1" applyFill="1" applyBorder="1" applyAlignment="1">
      <alignment horizontal="center" vertical="center"/>
    </xf>
    <xf numFmtId="49" fontId="7" fillId="6" borderId="23" xfId="0" applyNumberFormat="1" applyFont="1" applyFill="1" applyBorder="1" applyAlignment="1">
      <alignment horizontal="center" vertical="center"/>
    </xf>
    <xf numFmtId="49" fontId="7" fillId="6" borderId="18" xfId="0" applyNumberFormat="1" applyFont="1" applyFill="1" applyBorder="1" applyAlignment="1">
      <alignment horizontal="center" vertical="center"/>
    </xf>
    <xf numFmtId="49" fontId="7" fillId="6" borderId="17" xfId="0" applyNumberFormat="1" applyFont="1" applyFill="1" applyBorder="1" applyAlignment="1">
      <alignment horizontal="center" vertical="center"/>
    </xf>
    <xf numFmtId="49" fontId="4" fillId="6" borderId="32" xfId="0" applyNumberFormat="1" applyFont="1" applyFill="1" applyBorder="1" applyAlignment="1">
      <alignment horizontal="center" vertical="center"/>
    </xf>
    <xf numFmtId="49" fontId="4" fillId="6" borderId="23" xfId="0" applyNumberFormat="1" applyFont="1" applyFill="1" applyBorder="1" applyAlignment="1">
      <alignment horizontal="center" vertical="center"/>
    </xf>
    <xf numFmtId="49" fontId="4" fillId="6" borderId="18" xfId="0" applyNumberFormat="1" applyFont="1" applyFill="1" applyBorder="1" applyAlignment="1">
      <alignment horizontal="center" vertical="center"/>
    </xf>
    <xf numFmtId="49" fontId="4" fillId="6" borderId="17" xfId="0" applyNumberFormat="1" applyFont="1" applyFill="1" applyBorder="1" applyAlignment="1">
      <alignment horizontal="center" vertical="center"/>
    </xf>
    <xf numFmtId="14" fontId="6" fillId="6" borderId="16" xfId="0" applyNumberFormat="1" applyFont="1" applyFill="1" applyBorder="1" applyAlignment="1">
      <alignment horizontal="center" vertical="center" wrapText="1"/>
    </xf>
    <xf numFmtId="14" fontId="4" fillId="6" borderId="16" xfId="0" applyNumberFormat="1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14" fontId="4" fillId="6" borderId="23" xfId="0" applyNumberFormat="1" applyFont="1" applyFill="1" applyBorder="1" applyAlignment="1">
      <alignment horizontal="center" vertical="center" wrapText="1"/>
    </xf>
    <xf numFmtId="14" fontId="4" fillId="6" borderId="18" xfId="0" applyNumberFormat="1" applyFont="1" applyFill="1" applyBorder="1" applyAlignment="1">
      <alignment horizontal="center" vertical="center" wrapText="1"/>
    </xf>
    <xf numFmtId="14" fontId="4" fillId="6" borderId="17" xfId="0" applyNumberFormat="1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14" fontId="4" fillId="6" borderId="16" xfId="0" applyNumberFormat="1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49" fontId="6" fillId="6" borderId="23" xfId="0" applyNumberFormat="1" applyFont="1" applyFill="1" applyBorder="1" applyAlignment="1">
      <alignment horizontal="center" vertical="center" wrapText="1"/>
    </xf>
    <xf numFmtId="49" fontId="6" fillId="6" borderId="18" xfId="0" applyNumberFormat="1" applyFont="1" applyFill="1" applyBorder="1" applyAlignment="1">
      <alignment horizontal="center" vertical="center" wrapText="1"/>
    </xf>
    <xf numFmtId="49" fontId="6" fillId="6" borderId="17" xfId="0" applyNumberFormat="1" applyFont="1" applyFill="1" applyBorder="1" applyAlignment="1">
      <alignment horizontal="center" vertical="center" wrapText="1"/>
    </xf>
    <xf numFmtId="14" fontId="6" fillId="6" borderId="23" xfId="0" applyNumberFormat="1" applyFont="1" applyFill="1" applyBorder="1" applyAlignment="1">
      <alignment horizontal="center" vertical="center" wrapText="1"/>
    </xf>
    <xf numFmtId="14" fontId="6" fillId="6" borderId="18" xfId="0" applyNumberFormat="1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center" vertical="center" wrapText="1"/>
    </xf>
    <xf numFmtId="14" fontId="6" fillId="6" borderId="17" xfId="0" applyNumberFormat="1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49" fontId="9" fillId="6" borderId="16" xfId="0" applyNumberFormat="1" applyFont="1" applyFill="1" applyBorder="1" applyAlignment="1">
      <alignment horizontal="center" vertical="center"/>
    </xf>
    <xf numFmtId="49" fontId="7" fillId="6" borderId="16" xfId="0" applyNumberFormat="1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 wrapText="1"/>
    </xf>
    <xf numFmtId="0" fontId="6" fillId="12" borderId="21" xfId="0" applyFon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6" fillId="12" borderId="22" xfId="0" applyFont="1" applyFill="1" applyBorder="1" applyAlignment="1">
      <alignment horizontal="center" vertical="center"/>
    </xf>
    <xf numFmtId="0" fontId="6" fillId="12" borderId="24" xfId="0" applyFont="1" applyFill="1" applyBorder="1" applyAlignment="1">
      <alignment horizontal="center" vertical="center"/>
    </xf>
    <xf numFmtId="0" fontId="6" fillId="12" borderId="26" xfId="0" applyFont="1" applyFill="1" applyBorder="1" applyAlignment="1">
      <alignment horizontal="center" vertical="center"/>
    </xf>
    <xf numFmtId="49" fontId="4" fillId="12" borderId="16" xfId="0" applyNumberFormat="1" applyFont="1" applyFill="1" applyBorder="1" applyAlignment="1">
      <alignment horizontal="center" vertical="center" wrapText="1"/>
    </xf>
    <xf numFmtId="49" fontId="4" fillId="12" borderId="21" xfId="0" applyNumberFormat="1" applyFont="1" applyFill="1" applyBorder="1" applyAlignment="1">
      <alignment horizontal="center" vertical="center"/>
    </xf>
    <xf numFmtId="49" fontId="4" fillId="12" borderId="27" xfId="0" applyNumberFormat="1" applyFont="1" applyFill="1" applyBorder="1" applyAlignment="1">
      <alignment horizontal="center" vertical="center"/>
    </xf>
    <xf numFmtId="49" fontId="4" fillId="12" borderId="22" xfId="0" applyNumberFormat="1" applyFont="1" applyFill="1" applyBorder="1" applyAlignment="1">
      <alignment horizontal="center" vertical="center"/>
    </xf>
    <xf numFmtId="49" fontId="4" fillId="12" borderId="24" xfId="0" applyNumberFormat="1" applyFont="1" applyFill="1" applyBorder="1" applyAlignment="1">
      <alignment horizontal="center" vertical="center"/>
    </xf>
    <xf numFmtId="49" fontId="4" fillId="12" borderId="26" xfId="0" applyNumberFormat="1" applyFon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 wrapText="1"/>
    </xf>
    <xf numFmtId="0" fontId="6" fillId="12" borderId="22" xfId="0" applyFont="1" applyFill="1" applyBorder="1" applyAlignment="1">
      <alignment horizontal="center" vertical="center" wrapText="1"/>
    </xf>
    <xf numFmtId="0" fontId="6" fillId="12" borderId="24" xfId="0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  <xf numFmtId="49" fontId="4" fillId="12" borderId="16" xfId="0" applyNumberFormat="1" applyFont="1" applyFill="1" applyBorder="1" applyAlignment="1">
      <alignment horizontal="center" vertical="center"/>
    </xf>
    <xf numFmtId="0" fontId="6" fillId="12" borderId="18" xfId="0" applyFont="1" applyFill="1" applyBorder="1" applyAlignment="1">
      <alignment horizontal="center" vertical="center" wrapText="1"/>
    </xf>
    <xf numFmtId="0" fontId="6" fillId="12" borderId="17" xfId="0" applyFont="1" applyFill="1" applyBorder="1" applyAlignment="1">
      <alignment horizontal="center" vertical="center" wrapText="1"/>
    </xf>
    <xf numFmtId="49" fontId="4" fillId="12" borderId="18" xfId="0" applyNumberFormat="1" applyFont="1" applyFill="1" applyBorder="1" applyAlignment="1">
      <alignment horizontal="center" vertical="center"/>
    </xf>
    <xf numFmtId="49" fontId="4" fillId="12" borderId="17" xfId="0" applyNumberFormat="1" applyFont="1" applyFill="1" applyBorder="1" applyAlignment="1">
      <alignment horizontal="center" vertical="center"/>
    </xf>
    <xf numFmtId="49" fontId="6" fillId="12" borderId="15" xfId="0" applyNumberFormat="1" applyFont="1" applyFill="1" applyBorder="1" applyAlignment="1">
      <alignment horizontal="center" vertical="center" wrapText="1"/>
    </xf>
    <xf numFmtId="49" fontId="6" fillId="12" borderId="18" xfId="0" applyNumberFormat="1" applyFont="1" applyFill="1" applyBorder="1" applyAlignment="1">
      <alignment horizontal="center" vertical="center" wrapText="1"/>
    </xf>
    <xf numFmtId="49" fontId="4" fillId="12" borderId="15" xfId="0" applyNumberFormat="1" applyFont="1" applyFill="1" applyBorder="1" applyAlignment="1">
      <alignment horizontal="center" vertical="center" wrapText="1"/>
    </xf>
    <xf numFmtId="49" fontId="4" fillId="12" borderId="18" xfId="0" applyNumberFormat="1" applyFont="1" applyFill="1" applyBorder="1" applyAlignment="1">
      <alignment horizontal="center" vertical="center" wrapText="1"/>
    </xf>
    <xf numFmtId="0" fontId="6" fillId="12" borderId="16" xfId="0" applyFont="1" applyFill="1" applyBorder="1" applyAlignment="1">
      <alignment horizontal="center" vertical="center" wrapText="1"/>
    </xf>
    <xf numFmtId="0" fontId="4" fillId="12" borderId="16" xfId="0" applyFont="1" applyFill="1" applyBorder="1" applyAlignment="1">
      <alignment horizontal="center" vertical="center"/>
    </xf>
    <xf numFmtId="0" fontId="6" fillId="12" borderId="21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/>
    </xf>
    <xf numFmtId="0" fontId="13" fillId="0" borderId="0" xfId="0" applyFont="1" applyAlignment="1" applyProtection="1">
      <alignment horizontal="center" vertical="justify"/>
      <protection locked="0"/>
    </xf>
    <xf numFmtId="0" fontId="13" fillId="0" borderId="0" xfId="0" applyFont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0" fontId="13" fillId="0" borderId="11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 wrapText="1"/>
      <protection locked="0"/>
    </xf>
    <xf numFmtId="0" fontId="13" fillId="0" borderId="12" xfId="0" applyFont="1" applyBorder="1" applyAlignment="1" applyProtection="1">
      <alignment horizontal="center" vertical="center" wrapText="1"/>
      <protection locked="0"/>
    </xf>
    <xf numFmtId="0" fontId="13" fillId="0" borderId="6" xfId="0" applyFont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 wrapText="1"/>
    </xf>
    <xf numFmtId="0" fontId="13" fillId="0" borderId="4" xfId="0" applyFont="1" applyBorder="1" applyAlignment="1" applyProtection="1">
      <alignment horizontal="left" vertical="center"/>
      <protection locked="0"/>
    </xf>
    <xf numFmtId="0" fontId="13" fillId="0" borderId="7" xfId="0" applyFont="1" applyBorder="1" applyAlignment="1" applyProtection="1">
      <alignment horizontal="left" vertical="center"/>
      <protection locked="0"/>
    </xf>
    <xf numFmtId="0" fontId="13" fillId="0" borderId="5" xfId="0" applyFont="1" applyBorder="1" applyAlignment="1" applyProtection="1">
      <alignment horizontal="left" vertical="center"/>
      <protection locked="0"/>
    </xf>
    <xf numFmtId="0" fontId="13" fillId="0" borderId="4" xfId="0" applyFont="1" applyBorder="1" applyAlignment="1" applyProtection="1">
      <alignment horizontal="left" vertical="center" wrapText="1"/>
      <protection locked="0"/>
    </xf>
    <xf numFmtId="0" fontId="13" fillId="0" borderId="7" xfId="0" applyFont="1" applyBorder="1" applyAlignment="1" applyProtection="1">
      <alignment horizontal="left" vertical="center" wrapText="1"/>
      <protection locked="0"/>
    </xf>
    <xf numFmtId="0" fontId="13" fillId="0" borderId="5" xfId="0" applyFont="1" applyBorder="1" applyAlignment="1" applyProtection="1">
      <alignment horizontal="left" vertical="center" wrapText="1"/>
      <protection locked="0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justify"/>
    </xf>
    <xf numFmtId="0" fontId="12" fillId="0" borderId="0" xfId="0" applyFont="1" applyAlignment="1" applyProtection="1">
      <alignment horizontal="center" vertical="justify"/>
      <protection locked="0"/>
    </xf>
    <xf numFmtId="0" fontId="13" fillId="0" borderId="2" xfId="0" applyFont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justify"/>
    </xf>
    <xf numFmtId="0" fontId="13" fillId="0" borderId="4" xfId="0" applyFont="1" applyBorder="1" applyAlignment="1" applyProtection="1">
      <alignment horizontal="justify" vertical="distributed" wrapText="1"/>
      <protection locked="0"/>
    </xf>
    <xf numFmtId="0" fontId="13" fillId="0" borderId="5" xfId="0" applyFont="1" applyBorder="1" applyAlignment="1" applyProtection="1">
      <alignment horizontal="justify" vertical="distributed" wrapText="1"/>
      <protection locked="0"/>
    </xf>
    <xf numFmtId="0" fontId="13" fillId="0" borderId="2" xfId="0" applyFont="1" applyBorder="1" applyAlignment="1" applyProtection="1">
      <alignment horizontal="left" vertical="center"/>
      <protection locked="0"/>
    </xf>
    <xf numFmtId="0" fontId="13" fillId="0" borderId="4" xfId="0" applyFont="1" applyBorder="1" applyAlignment="1" applyProtection="1">
      <alignment horizontal="center" vertical="justify"/>
      <protection locked="0"/>
    </xf>
    <xf numFmtId="0" fontId="13" fillId="0" borderId="5" xfId="0" applyFont="1" applyBorder="1" applyAlignment="1" applyProtection="1">
      <alignment horizontal="center" vertical="justify"/>
      <protection locked="0"/>
    </xf>
    <xf numFmtId="0" fontId="13" fillId="0" borderId="4" xfId="0" applyFont="1" applyBorder="1" applyAlignment="1" applyProtection="1">
      <alignment wrapText="1"/>
      <protection locked="0"/>
    </xf>
    <xf numFmtId="0" fontId="13" fillId="0" borderId="5" xfId="0" applyFont="1" applyBorder="1" applyAlignment="1" applyProtection="1">
      <alignment wrapText="1"/>
      <protection locked="0"/>
    </xf>
    <xf numFmtId="0" fontId="13" fillId="0" borderId="4" xfId="0" applyFont="1" applyBorder="1" applyAlignment="1" applyProtection="1">
      <alignment vertical="center" wrapText="1"/>
      <protection locked="0"/>
    </xf>
    <xf numFmtId="0" fontId="13" fillId="0" borderId="7" xfId="0" applyFont="1" applyBorder="1" applyAlignment="1" applyProtection="1">
      <alignment vertical="center" wrapText="1"/>
      <protection locked="0"/>
    </xf>
    <xf numFmtId="0" fontId="13" fillId="0" borderId="5" xfId="0" applyFont="1" applyBorder="1" applyAlignment="1" applyProtection="1">
      <alignment vertical="center" wrapText="1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vertical="center"/>
      <protection locked="0"/>
    </xf>
    <xf numFmtId="0" fontId="13" fillId="0" borderId="7" xfId="0" applyFont="1" applyBorder="1" applyAlignment="1" applyProtection="1">
      <alignment vertical="center"/>
      <protection locked="0"/>
    </xf>
    <xf numFmtId="0" fontId="13" fillId="0" borderId="5" xfId="0" applyFont="1" applyBorder="1" applyAlignment="1" applyProtection="1">
      <alignment vertical="center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justify" vertical="center" wrapText="1"/>
    </xf>
    <xf numFmtId="0" fontId="13" fillId="0" borderId="4" xfId="0" applyFont="1" applyBorder="1" applyAlignment="1" applyProtection="1">
      <alignment horizontal="justify" vertical="center" wrapText="1"/>
      <protection locked="0"/>
    </xf>
    <xf numFmtId="0" fontId="13" fillId="0" borderId="5" xfId="0" applyFont="1" applyBorder="1" applyAlignment="1" applyProtection="1">
      <alignment horizontal="justify" vertical="center" wrapText="1"/>
      <protection locked="0"/>
    </xf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left" vertical="justify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364331</xdr:colOff>
      <xdr:row>0</xdr:row>
      <xdr:rowOff>143923</xdr:rowOff>
    </xdr:from>
    <xdr:to>
      <xdr:col>6</xdr:col>
      <xdr:colOff>146447</xdr:colOff>
      <xdr:row>7</xdr:row>
      <xdr:rowOff>136922</xdr:rowOff>
    </xdr:to>
    <xdr:grpSp>
      <xdr:nvGrpSpPr>
        <xdr:cNvPr id="1028" name="Group 4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GrpSpPr>
          <a:grpSpLocks noChangeAspect="1"/>
        </xdr:cNvGrpSpPr>
      </xdr:nvGrpSpPr>
      <xdr:grpSpPr bwMode="auto">
        <a:xfrm>
          <a:off x="2850356" y="143923"/>
          <a:ext cx="2515791" cy="1126474"/>
          <a:chOff x="232" y="-3"/>
          <a:chExt cx="229" cy="129"/>
        </a:xfrm>
      </xdr:grpSpPr>
      <xdr:sp macro="" textlink="">
        <xdr:nvSpPr>
          <xdr:cNvPr id="1027" name="AutoShape 3">
            <a:extLst>
              <a:ext uri="{FF2B5EF4-FFF2-40B4-BE49-F238E27FC236}">
                <a16:creationId xmlns:a16="http://schemas.microsoft.com/office/drawing/2014/main" id="{00000000-0008-0000-0200-00000304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232" y="1"/>
            <a:ext cx="229" cy="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29" name="Rectangle 5">
            <a:extLst>
              <a:ext uri="{FF2B5EF4-FFF2-40B4-BE49-F238E27FC236}">
                <a16:creationId xmlns:a16="http://schemas.microsoft.com/office/drawing/2014/main" id="{00000000-0008-0000-0200-000005040000}"/>
              </a:ext>
            </a:extLst>
          </xdr:cNvPr>
          <xdr:cNvSpPr>
            <a:spLocks noChangeArrowheads="1"/>
          </xdr:cNvSpPr>
        </xdr:nvSpPr>
        <xdr:spPr bwMode="auto">
          <a:xfrm>
            <a:off x="278" y="55"/>
            <a:ext cx="120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ESTADO DO MARANHÃO</a:t>
            </a:r>
          </a:p>
        </xdr:txBody>
      </xdr:sp>
      <xdr:sp macro="" textlink="">
        <xdr:nvSpPr>
          <xdr:cNvPr id="1030" name="Rectangle 6">
            <a:extLst>
              <a:ext uri="{FF2B5EF4-FFF2-40B4-BE49-F238E27FC236}">
                <a16:creationId xmlns:a16="http://schemas.microsoft.com/office/drawing/2014/main" id="{00000000-0008-0000-0200-000006040000}"/>
              </a:ext>
            </a:extLst>
          </xdr:cNvPr>
          <xdr:cNvSpPr>
            <a:spLocks noChangeArrowheads="1"/>
          </xdr:cNvSpPr>
        </xdr:nvSpPr>
        <xdr:spPr bwMode="auto">
          <a:xfrm>
            <a:off x="248" y="73"/>
            <a:ext cx="175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SECRETARIA DE ESTADO DA SAÚDE</a:t>
            </a:r>
          </a:p>
        </xdr:txBody>
      </xdr:sp>
      <xdr:sp macro="" textlink="">
        <xdr:nvSpPr>
          <xdr:cNvPr id="1031" name="Rectangle 7">
            <a:extLst>
              <a:ext uri="{FF2B5EF4-FFF2-40B4-BE49-F238E27FC236}">
                <a16:creationId xmlns:a16="http://schemas.microsoft.com/office/drawing/2014/main" id="{00000000-0008-0000-0200-000007040000}"/>
              </a:ext>
            </a:extLst>
          </xdr:cNvPr>
          <xdr:cNvSpPr>
            <a:spLocks noChangeArrowheads="1"/>
          </xdr:cNvSpPr>
        </xdr:nvSpPr>
        <xdr:spPr bwMode="auto">
          <a:xfrm>
            <a:off x="246" y="90"/>
            <a:ext cx="181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SECRETARIA ADJUNTA DE FINANÇAS</a:t>
            </a:r>
          </a:p>
        </xdr:txBody>
      </xdr:sp>
      <xdr:sp macro="" textlink="">
        <xdr:nvSpPr>
          <xdr:cNvPr id="1032" name="Rectangle 8">
            <a:extLst>
              <a:ext uri="{FF2B5EF4-FFF2-40B4-BE49-F238E27FC236}">
                <a16:creationId xmlns:a16="http://schemas.microsoft.com/office/drawing/2014/main" id="{00000000-0008-0000-0200-000008040000}"/>
              </a:ext>
            </a:extLst>
          </xdr:cNvPr>
          <xdr:cNvSpPr>
            <a:spLocks noChangeArrowheads="1"/>
          </xdr:cNvSpPr>
        </xdr:nvSpPr>
        <xdr:spPr bwMode="auto">
          <a:xfrm>
            <a:off x="261" y="108"/>
            <a:ext cx="154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DEPARTAMENTO DE FINANÇAS</a:t>
            </a: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8" y="5"/>
            <a:ext cx="55" cy="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1" y="-3"/>
            <a:ext cx="55" cy="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347635</xdr:colOff>
      <xdr:row>0</xdr:row>
      <xdr:rowOff>143271</xdr:rowOff>
    </xdr:from>
    <xdr:to>
      <xdr:col>5</xdr:col>
      <xdr:colOff>687456</xdr:colOff>
      <xdr:row>7</xdr:row>
      <xdr:rowOff>136270</xdr:rowOff>
    </xdr:to>
    <xdr:grpSp>
      <xdr:nvGrpSpPr>
        <xdr:cNvPr id="2" name="Group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pSpPr>
          <a:grpSpLocks noChangeAspect="1"/>
        </xdr:cNvGrpSpPr>
      </xdr:nvGrpSpPr>
      <xdr:grpSpPr bwMode="auto">
        <a:xfrm>
          <a:off x="2873831" y="143271"/>
          <a:ext cx="2493299" cy="1152564"/>
          <a:chOff x="234" y="-4"/>
          <a:chExt cx="229" cy="129"/>
        </a:xfrm>
      </xdr:grpSpPr>
      <xdr:sp macro="" textlink="">
        <xdr:nvSpPr>
          <xdr:cNvPr id="3" name="AutoShape 3">
            <a:extLst>
              <a:ext uri="{FF2B5EF4-FFF2-40B4-BE49-F238E27FC236}">
                <a16:creationId xmlns:a16="http://schemas.microsoft.com/office/drawing/2014/main" id="{00000000-0008-0000-0C00-00000300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234" y="0"/>
            <a:ext cx="229" cy="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8" y="5"/>
            <a:ext cx="55" cy="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9" y="-4"/>
            <a:ext cx="43" cy="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3</xdr:col>
      <xdr:colOff>140803</xdr:colOff>
      <xdr:row>3</xdr:row>
      <xdr:rowOff>132522</xdr:rowOff>
    </xdr:from>
    <xdr:to>
      <xdr:col>5</xdr:col>
      <xdr:colOff>430694</xdr:colOff>
      <xdr:row>8</xdr:row>
      <xdr:rowOff>91110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 txBox="1"/>
      </xdr:nvSpPr>
      <xdr:spPr>
        <a:xfrm>
          <a:off x="3093553" y="618297"/>
          <a:ext cx="2442541" cy="768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800" b="1">
              <a:latin typeface="Cambria" panose="02040503050406030204" pitchFamily="18" charset="0"/>
              <a:ea typeface="Cambria" panose="02040503050406030204" pitchFamily="18" charset="0"/>
            </a:rPr>
            <a:t>ESTADO</a:t>
          </a:r>
          <a:r>
            <a:rPr lang="pt-BR" sz="800" b="1" baseline="0">
              <a:latin typeface="Cambria" panose="02040503050406030204" pitchFamily="18" charset="0"/>
              <a:ea typeface="Cambria" panose="02040503050406030204" pitchFamily="18" charset="0"/>
            </a:rPr>
            <a:t> DO MARANHÃO</a:t>
          </a:r>
        </a:p>
        <a:p>
          <a:pPr algn="ctr"/>
          <a:r>
            <a:rPr lang="pt-BR" sz="800" b="1" baseline="0">
              <a:latin typeface="Cambria" panose="02040503050406030204" pitchFamily="18" charset="0"/>
              <a:ea typeface="Cambria" panose="02040503050406030204" pitchFamily="18" charset="0"/>
            </a:rPr>
            <a:t>SECRETARIA DE ESTADO DA SAÚDE</a:t>
          </a:r>
        </a:p>
        <a:p>
          <a:pPr algn="ctr"/>
          <a:r>
            <a:rPr lang="pt-BR" sz="800" b="1" baseline="0">
              <a:latin typeface="Cambria" panose="02040503050406030204" pitchFamily="18" charset="0"/>
              <a:ea typeface="Cambria" panose="02040503050406030204" pitchFamily="18" charset="0"/>
            </a:rPr>
            <a:t>SECRETARIA ADJUNTA DE FINANÇAS</a:t>
          </a:r>
        </a:p>
        <a:p>
          <a:pPr algn="ctr"/>
          <a:r>
            <a:rPr lang="pt-BR" sz="800" b="1" baseline="0">
              <a:latin typeface="Cambria" panose="02040503050406030204" pitchFamily="18" charset="0"/>
              <a:ea typeface="Cambria" panose="02040503050406030204" pitchFamily="18" charset="0"/>
            </a:rPr>
            <a:t>FUNDO ESTADUAL DE SAÚDE</a:t>
          </a:r>
        </a:p>
        <a:p>
          <a:pPr algn="ctr"/>
          <a:r>
            <a:rPr lang="pt-BR" sz="800" b="1" baseline="0">
              <a:latin typeface="Cambria" panose="02040503050406030204" pitchFamily="18" charset="0"/>
              <a:ea typeface="Cambria" panose="02040503050406030204" pitchFamily="18" charset="0"/>
            </a:rPr>
            <a:t>CONTROLE FINANCEIRO</a:t>
          </a:r>
          <a:endParaRPr lang="pt-BR" sz="800" b="1"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347635</xdr:colOff>
      <xdr:row>0</xdr:row>
      <xdr:rowOff>143271</xdr:rowOff>
    </xdr:from>
    <xdr:to>
      <xdr:col>5</xdr:col>
      <xdr:colOff>687456</xdr:colOff>
      <xdr:row>7</xdr:row>
      <xdr:rowOff>136270</xdr:rowOff>
    </xdr:to>
    <xdr:grpSp>
      <xdr:nvGrpSpPr>
        <xdr:cNvPr id="2" name="Group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pSpPr>
          <a:grpSpLocks noChangeAspect="1"/>
        </xdr:cNvGrpSpPr>
      </xdr:nvGrpSpPr>
      <xdr:grpSpPr bwMode="auto">
        <a:xfrm>
          <a:off x="2873831" y="143271"/>
          <a:ext cx="2493299" cy="1152564"/>
          <a:chOff x="234" y="-4"/>
          <a:chExt cx="229" cy="129"/>
        </a:xfrm>
      </xdr:grpSpPr>
      <xdr:sp macro="" textlink="">
        <xdr:nvSpPr>
          <xdr:cNvPr id="3" name="AutoShape 3">
            <a:extLst>
              <a:ext uri="{FF2B5EF4-FFF2-40B4-BE49-F238E27FC236}">
                <a16:creationId xmlns:a16="http://schemas.microsoft.com/office/drawing/2014/main" id="{00000000-0008-0000-0D00-00000300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234" y="0"/>
            <a:ext cx="229" cy="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8" y="5"/>
            <a:ext cx="55" cy="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D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9" y="-4"/>
            <a:ext cx="43" cy="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3</xdr:col>
      <xdr:colOff>140803</xdr:colOff>
      <xdr:row>3</xdr:row>
      <xdr:rowOff>132522</xdr:rowOff>
    </xdr:from>
    <xdr:to>
      <xdr:col>5</xdr:col>
      <xdr:colOff>430694</xdr:colOff>
      <xdr:row>8</xdr:row>
      <xdr:rowOff>91110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 txBox="1"/>
      </xdr:nvSpPr>
      <xdr:spPr>
        <a:xfrm>
          <a:off x="2664928" y="618297"/>
          <a:ext cx="2442541" cy="768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800" b="1">
              <a:latin typeface="Cambria" panose="02040503050406030204" pitchFamily="18" charset="0"/>
              <a:ea typeface="Cambria" panose="02040503050406030204" pitchFamily="18" charset="0"/>
            </a:rPr>
            <a:t>ESTADO</a:t>
          </a:r>
          <a:r>
            <a:rPr lang="pt-BR" sz="800" b="1" baseline="0">
              <a:latin typeface="Cambria" panose="02040503050406030204" pitchFamily="18" charset="0"/>
              <a:ea typeface="Cambria" panose="02040503050406030204" pitchFamily="18" charset="0"/>
            </a:rPr>
            <a:t> DO MARANHÃO</a:t>
          </a:r>
        </a:p>
        <a:p>
          <a:pPr algn="ctr"/>
          <a:r>
            <a:rPr lang="pt-BR" sz="800" b="1" baseline="0">
              <a:latin typeface="Cambria" panose="02040503050406030204" pitchFamily="18" charset="0"/>
              <a:ea typeface="Cambria" panose="02040503050406030204" pitchFamily="18" charset="0"/>
            </a:rPr>
            <a:t>SECRETARIA DE ESTADO DA SAÚDE</a:t>
          </a:r>
        </a:p>
        <a:p>
          <a:pPr algn="ctr"/>
          <a:r>
            <a:rPr lang="pt-BR" sz="800" b="1" baseline="0">
              <a:latin typeface="Cambria" panose="02040503050406030204" pitchFamily="18" charset="0"/>
              <a:ea typeface="Cambria" panose="02040503050406030204" pitchFamily="18" charset="0"/>
            </a:rPr>
            <a:t>SECRETARIA ADJUNTA DE FINANÇAS</a:t>
          </a:r>
        </a:p>
        <a:p>
          <a:pPr algn="ctr"/>
          <a:r>
            <a:rPr lang="pt-BR" sz="800" b="1" baseline="0">
              <a:latin typeface="Cambria" panose="02040503050406030204" pitchFamily="18" charset="0"/>
              <a:ea typeface="Cambria" panose="02040503050406030204" pitchFamily="18" charset="0"/>
            </a:rPr>
            <a:t>FUNDO ESTADUAL DE SAÚDE</a:t>
          </a:r>
        </a:p>
        <a:p>
          <a:pPr algn="ctr"/>
          <a:r>
            <a:rPr lang="pt-BR" sz="800" b="1" baseline="0">
              <a:latin typeface="Cambria" panose="02040503050406030204" pitchFamily="18" charset="0"/>
              <a:ea typeface="Cambria" panose="02040503050406030204" pitchFamily="18" charset="0"/>
            </a:rPr>
            <a:t>CONTROLE FINANCEIRO</a:t>
          </a:r>
          <a:endParaRPr lang="pt-BR" sz="800" b="1"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347635</xdr:colOff>
      <xdr:row>0</xdr:row>
      <xdr:rowOff>143271</xdr:rowOff>
    </xdr:from>
    <xdr:to>
      <xdr:col>5</xdr:col>
      <xdr:colOff>687456</xdr:colOff>
      <xdr:row>7</xdr:row>
      <xdr:rowOff>136270</xdr:rowOff>
    </xdr:to>
    <xdr:grpSp>
      <xdr:nvGrpSpPr>
        <xdr:cNvPr id="2" name="Group 4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pSpPr>
          <a:grpSpLocks noChangeAspect="1"/>
        </xdr:cNvGrpSpPr>
      </xdr:nvGrpSpPr>
      <xdr:grpSpPr bwMode="auto">
        <a:xfrm>
          <a:off x="2873831" y="143271"/>
          <a:ext cx="2526429" cy="1152564"/>
          <a:chOff x="234" y="-4"/>
          <a:chExt cx="229" cy="129"/>
        </a:xfrm>
      </xdr:grpSpPr>
      <xdr:sp macro="" textlink="">
        <xdr:nvSpPr>
          <xdr:cNvPr id="3" name="AutoShape 3">
            <a:extLst>
              <a:ext uri="{FF2B5EF4-FFF2-40B4-BE49-F238E27FC236}">
                <a16:creationId xmlns:a16="http://schemas.microsoft.com/office/drawing/2014/main" id="{00000000-0008-0000-0E00-00000300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234" y="0"/>
            <a:ext cx="229" cy="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8" y="5"/>
            <a:ext cx="55" cy="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E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9" y="-4"/>
            <a:ext cx="43" cy="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3</xdr:col>
      <xdr:colOff>140803</xdr:colOff>
      <xdr:row>3</xdr:row>
      <xdr:rowOff>132522</xdr:rowOff>
    </xdr:from>
    <xdr:to>
      <xdr:col>5</xdr:col>
      <xdr:colOff>430694</xdr:colOff>
      <xdr:row>8</xdr:row>
      <xdr:rowOff>91110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 txBox="1"/>
      </xdr:nvSpPr>
      <xdr:spPr>
        <a:xfrm>
          <a:off x="2664928" y="618297"/>
          <a:ext cx="2442541" cy="768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800" b="1">
              <a:latin typeface="Cambria" panose="02040503050406030204" pitchFamily="18" charset="0"/>
              <a:ea typeface="Cambria" panose="02040503050406030204" pitchFamily="18" charset="0"/>
            </a:rPr>
            <a:t>ESTADO</a:t>
          </a:r>
          <a:r>
            <a:rPr lang="pt-BR" sz="800" b="1" baseline="0">
              <a:latin typeface="Cambria" panose="02040503050406030204" pitchFamily="18" charset="0"/>
              <a:ea typeface="Cambria" panose="02040503050406030204" pitchFamily="18" charset="0"/>
            </a:rPr>
            <a:t> DO MARANHÃO</a:t>
          </a:r>
        </a:p>
        <a:p>
          <a:pPr algn="ctr"/>
          <a:r>
            <a:rPr lang="pt-BR" sz="800" b="1" baseline="0">
              <a:latin typeface="Cambria" panose="02040503050406030204" pitchFamily="18" charset="0"/>
              <a:ea typeface="Cambria" panose="02040503050406030204" pitchFamily="18" charset="0"/>
            </a:rPr>
            <a:t>SECRETARIA DE ESTADO DA SAÚDE</a:t>
          </a:r>
        </a:p>
        <a:p>
          <a:pPr algn="ctr"/>
          <a:r>
            <a:rPr lang="pt-BR" sz="800" b="1" baseline="0">
              <a:latin typeface="Cambria" panose="02040503050406030204" pitchFamily="18" charset="0"/>
              <a:ea typeface="Cambria" panose="02040503050406030204" pitchFamily="18" charset="0"/>
            </a:rPr>
            <a:t>SECRETARIA ADJUNTA DE FINANÇAS</a:t>
          </a:r>
        </a:p>
        <a:p>
          <a:pPr algn="ctr"/>
          <a:r>
            <a:rPr lang="pt-BR" sz="800" b="1" baseline="0">
              <a:latin typeface="Cambria" panose="02040503050406030204" pitchFamily="18" charset="0"/>
              <a:ea typeface="Cambria" panose="02040503050406030204" pitchFamily="18" charset="0"/>
            </a:rPr>
            <a:t>FUNDO ESTADUAL DE SAÚDE</a:t>
          </a:r>
        </a:p>
        <a:p>
          <a:pPr algn="ctr"/>
          <a:r>
            <a:rPr lang="pt-BR" sz="800" b="1" baseline="0">
              <a:latin typeface="Cambria" panose="02040503050406030204" pitchFamily="18" charset="0"/>
              <a:ea typeface="Cambria" panose="02040503050406030204" pitchFamily="18" charset="0"/>
            </a:rPr>
            <a:t>CONTROLE FINANCEIRO</a:t>
          </a:r>
          <a:endParaRPr lang="pt-BR" sz="800" b="1"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149876</xdr:rowOff>
    </xdr:from>
    <xdr:to>
      <xdr:col>5</xdr:col>
      <xdr:colOff>991791</xdr:colOff>
      <xdr:row>6</xdr:row>
      <xdr:rowOff>142875</xdr:rowOff>
    </xdr:to>
    <xdr:grpSp>
      <xdr:nvGrpSpPr>
        <xdr:cNvPr id="2" name="Group 4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pSpPr>
          <a:grpSpLocks noChangeAspect="1"/>
        </xdr:cNvGrpSpPr>
      </xdr:nvGrpSpPr>
      <xdr:grpSpPr bwMode="auto">
        <a:xfrm>
          <a:off x="2702615" y="149876"/>
          <a:ext cx="2571285" cy="986912"/>
          <a:chOff x="232" y="-3"/>
          <a:chExt cx="229" cy="129"/>
        </a:xfrm>
      </xdr:grpSpPr>
      <xdr:sp macro="" textlink="">
        <xdr:nvSpPr>
          <xdr:cNvPr id="3" name="AutoShape 3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232" y="1"/>
            <a:ext cx="229" cy="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" name="Rectangle 5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278" y="55"/>
            <a:ext cx="120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ESTADO DO MARANHÃO</a:t>
            </a:r>
          </a:p>
        </xdr:txBody>
      </xdr:sp>
      <xdr:sp macro="" textlink="">
        <xdr:nvSpPr>
          <xdr:cNvPr id="5" name="Rectangle 6">
            <a:extLst>
              <a:ext uri="{FF2B5EF4-FFF2-40B4-BE49-F238E27FC236}">
                <a16:creationId xmlns:a16="http://schemas.microsoft.com/office/drawing/2014/main" id="{00000000-0008-0000-0F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248" y="73"/>
            <a:ext cx="175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SECRETARIA DE ESTADO DA SAÚDE</a:t>
            </a:r>
          </a:p>
        </xdr:txBody>
      </xdr:sp>
      <xdr:sp macro="" textlink="">
        <xdr:nvSpPr>
          <xdr:cNvPr id="6" name="Rectangle 7">
            <a:extLst>
              <a:ext uri="{FF2B5EF4-FFF2-40B4-BE49-F238E27FC236}">
                <a16:creationId xmlns:a16="http://schemas.microsoft.com/office/drawing/2014/main" id="{00000000-0008-0000-0F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246" y="90"/>
            <a:ext cx="181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SECRETARIA ADJUNTA DE FINANÇAS</a:t>
            </a:r>
          </a:p>
        </xdr:txBody>
      </xdr:sp>
      <xdr:sp macro="" textlink="">
        <xdr:nvSpPr>
          <xdr:cNvPr id="7" name="Rectangle 8">
            <a:extLst>
              <a:ext uri="{FF2B5EF4-FFF2-40B4-BE49-F238E27FC236}">
                <a16:creationId xmlns:a16="http://schemas.microsoft.com/office/drawing/2014/main" id="{00000000-0008-0000-0F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261" y="108"/>
            <a:ext cx="122" cy="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FUNDO ESTADUAL DE SAÚDE</a:t>
            </a:r>
          </a:p>
        </xdr:txBody>
      </xdr:sp>
      <xdr:pic>
        <xdr:nvPicPr>
          <xdr:cNvPr id="8" name="Imagem 7">
            <a:extLst>
              <a:ext uri="{FF2B5EF4-FFF2-40B4-BE49-F238E27FC236}">
                <a16:creationId xmlns:a16="http://schemas.microsoft.com/office/drawing/2014/main" id="{00000000-0008-0000-0F00-00000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8" y="5"/>
            <a:ext cx="55" cy="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m 8">
            <a:extLst>
              <a:ext uri="{FF2B5EF4-FFF2-40B4-BE49-F238E27FC236}">
                <a16:creationId xmlns:a16="http://schemas.microsoft.com/office/drawing/2014/main" id="{00000000-0008-0000-0F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5" y="-3"/>
            <a:ext cx="55" cy="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347635</xdr:colOff>
      <xdr:row>0</xdr:row>
      <xdr:rowOff>143271</xdr:rowOff>
    </xdr:from>
    <xdr:to>
      <xdr:col>5</xdr:col>
      <xdr:colOff>687456</xdr:colOff>
      <xdr:row>7</xdr:row>
      <xdr:rowOff>136270</xdr:rowOff>
    </xdr:to>
    <xdr:grpSp>
      <xdr:nvGrpSpPr>
        <xdr:cNvPr id="2" name="Group 4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pSpPr>
          <a:grpSpLocks noChangeAspect="1"/>
        </xdr:cNvGrpSpPr>
      </xdr:nvGrpSpPr>
      <xdr:grpSpPr bwMode="auto">
        <a:xfrm>
          <a:off x="2873831" y="143271"/>
          <a:ext cx="2493299" cy="1152564"/>
          <a:chOff x="234" y="-4"/>
          <a:chExt cx="229" cy="129"/>
        </a:xfrm>
      </xdr:grpSpPr>
      <xdr:sp macro="" textlink="">
        <xdr:nvSpPr>
          <xdr:cNvPr id="3" name="AutoShape 3">
            <a:extLst>
              <a:ext uri="{FF2B5EF4-FFF2-40B4-BE49-F238E27FC236}">
                <a16:creationId xmlns:a16="http://schemas.microsoft.com/office/drawing/2014/main" id="{00000000-0008-0000-1000-00000300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234" y="0"/>
            <a:ext cx="229" cy="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1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8" y="5"/>
            <a:ext cx="55" cy="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10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9" y="-4"/>
            <a:ext cx="43" cy="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3</xdr:col>
      <xdr:colOff>140803</xdr:colOff>
      <xdr:row>3</xdr:row>
      <xdr:rowOff>132522</xdr:rowOff>
    </xdr:from>
    <xdr:to>
      <xdr:col>5</xdr:col>
      <xdr:colOff>430694</xdr:colOff>
      <xdr:row>8</xdr:row>
      <xdr:rowOff>91110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 txBox="1"/>
      </xdr:nvSpPr>
      <xdr:spPr>
        <a:xfrm>
          <a:off x="2664928" y="618297"/>
          <a:ext cx="2442541" cy="768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800" b="1">
              <a:latin typeface="Cambria" panose="02040503050406030204" pitchFamily="18" charset="0"/>
              <a:ea typeface="Cambria" panose="02040503050406030204" pitchFamily="18" charset="0"/>
            </a:rPr>
            <a:t>ESTADO</a:t>
          </a:r>
          <a:r>
            <a:rPr lang="pt-BR" sz="800" b="1" baseline="0">
              <a:latin typeface="Cambria" panose="02040503050406030204" pitchFamily="18" charset="0"/>
              <a:ea typeface="Cambria" panose="02040503050406030204" pitchFamily="18" charset="0"/>
            </a:rPr>
            <a:t> DO MARANHÃO</a:t>
          </a:r>
        </a:p>
        <a:p>
          <a:pPr algn="ctr"/>
          <a:r>
            <a:rPr lang="pt-BR" sz="800" b="1" baseline="0">
              <a:latin typeface="Cambria" panose="02040503050406030204" pitchFamily="18" charset="0"/>
              <a:ea typeface="Cambria" panose="02040503050406030204" pitchFamily="18" charset="0"/>
            </a:rPr>
            <a:t>SECRETARIA DE ESTADO DA SAÚDE</a:t>
          </a:r>
        </a:p>
        <a:p>
          <a:pPr algn="ctr"/>
          <a:r>
            <a:rPr lang="pt-BR" sz="800" b="1" baseline="0">
              <a:latin typeface="Cambria" panose="02040503050406030204" pitchFamily="18" charset="0"/>
              <a:ea typeface="Cambria" panose="02040503050406030204" pitchFamily="18" charset="0"/>
            </a:rPr>
            <a:t>SECRETARIA ADJUNTA DE FINANÇAS</a:t>
          </a:r>
        </a:p>
        <a:p>
          <a:pPr algn="ctr"/>
          <a:r>
            <a:rPr lang="pt-BR" sz="800" b="1" baseline="0">
              <a:latin typeface="Cambria" panose="02040503050406030204" pitchFamily="18" charset="0"/>
              <a:ea typeface="Cambria" panose="02040503050406030204" pitchFamily="18" charset="0"/>
            </a:rPr>
            <a:t>FUNDO ESTADUAL DE SAÚDE</a:t>
          </a:r>
        </a:p>
        <a:p>
          <a:pPr algn="ctr"/>
          <a:r>
            <a:rPr lang="pt-BR" sz="800" b="1" baseline="0">
              <a:latin typeface="Cambria" panose="02040503050406030204" pitchFamily="18" charset="0"/>
              <a:ea typeface="Cambria" panose="02040503050406030204" pitchFamily="18" charset="0"/>
            </a:rPr>
            <a:t>CONTROLE FINANCEIRO</a:t>
          </a:r>
          <a:endParaRPr lang="pt-BR" sz="800" b="1"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9</xdr:col>
      <xdr:colOff>247650</xdr:colOff>
      <xdr:row>9</xdr:row>
      <xdr:rowOff>9525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3905250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364331</xdr:colOff>
      <xdr:row>0</xdr:row>
      <xdr:rowOff>143923</xdr:rowOff>
    </xdr:from>
    <xdr:to>
      <xdr:col>6</xdr:col>
      <xdr:colOff>146447</xdr:colOff>
      <xdr:row>7</xdr:row>
      <xdr:rowOff>136922</xdr:rowOff>
    </xdr:to>
    <xdr:grpSp>
      <xdr:nvGrpSpPr>
        <xdr:cNvPr id="2" name="Group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>
          <a:grpSpLocks noChangeAspect="1"/>
        </xdr:cNvGrpSpPr>
      </xdr:nvGrpSpPr>
      <xdr:grpSpPr bwMode="auto">
        <a:xfrm>
          <a:off x="2857396" y="143923"/>
          <a:ext cx="2573355" cy="1152564"/>
          <a:chOff x="232" y="-3"/>
          <a:chExt cx="229" cy="129"/>
        </a:xfrm>
      </xdr:grpSpPr>
      <xdr:sp macro="" textlink="">
        <xdr:nvSpPr>
          <xdr:cNvPr id="3" name="AutoShape 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232" y="1"/>
            <a:ext cx="229" cy="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" name="Rectangle 5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278" y="55"/>
            <a:ext cx="120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ESTADO DO MARANHÃO</a:t>
            </a:r>
          </a:p>
        </xdr:txBody>
      </xdr:sp>
      <xdr:sp macro="" textlink="">
        <xdr:nvSpPr>
          <xdr:cNvPr id="5" name="Rectangle 6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248" y="73"/>
            <a:ext cx="175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SECRETARIA DE ESTADO DA SAÚDE</a:t>
            </a:r>
          </a:p>
        </xdr:txBody>
      </xdr:sp>
      <xdr:sp macro="" textlink="">
        <xdr:nvSpPr>
          <xdr:cNvPr id="6" name="Rectangle 7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246" y="90"/>
            <a:ext cx="181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SECRETARIA ADJUNTA DE FINANÇAS</a:t>
            </a:r>
          </a:p>
        </xdr:txBody>
      </xdr:sp>
      <xdr:sp macro="" textlink="">
        <xdr:nvSpPr>
          <xdr:cNvPr id="7" name="Rectangle 8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261" y="108"/>
            <a:ext cx="154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DEPARTAMENTO DE FINANÇAS</a:t>
            </a:r>
          </a:p>
        </xdr:txBody>
      </xdr:sp>
      <xdr:pic>
        <xdr:nvPicPr>
          <xdr:cNvPr id="8" name="Imagem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8" y="5"/>
            <a:ext cx="55" cy="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m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1" y="-3"/>
            <a:ext cx="55" cy="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82722</xdr:colOff>
      <xdr:row>0</xdr:row>
      <xdr:rowOff>84616</xdr:rowOff>
    </xdr:from>
    <xdr:to>
      <xdr:col>6</xdr:col>
      <xdr:colOff>361795</xdr:colOff>
      <xdr:row>6</xdr:row>
      <xdr:rowOff>161770</xdr:rowOff>
    </xdr:to>
    <xdr:grpSp>
      <xdr:nvGrpSpPr>
        <xdr:cNvPr id="2" name="Group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>
          <a:grpSpLocks noChangeAspect="1"/>
        </xdr:cNvGrpSpPr>
      </xdr:nvGrpSpPr>
      <xdr:grpSpPr bwMode="auto">
        <a:xfrm>
          <a:off x="3072744" y="84616"/>
          <a:ext cx="2697594" cy="1071067"/>
          <a:chOff x="232" y="-14"/>
          <a:chExt cx="229" cy="140"/>
        </a:xfrm>
      </xdr:grpSpPr>
      <xdr:sp macro="" textlink="">
        <xdr:nvSpPr>
          <xdr:cNvPr id="3" name="AutoShape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232" y="1"/>
            <a:ext cx="229" cy="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" name="Rectangle 5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278" y="55"/>
            <a:ext cx="120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ESTADO DO MARANHÃO</a:t>
            </a:r>
          </a:p>
        </xdr:txBody>
      </xdr:sp>
      <xdr:sp macro="" textlink="">
        <xdr:nvSpPr>
          <xdr:cNvPr id="5" name="Rectangle 6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248" y="73"/>
            <a:ext cx="175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SECRETARIA DE ESTADO DA SAÚDE</a:t>
            </a:r>
          </a:p>
        </xdr:txBody>
      </xdr:sp>
      <xdr:sp macro="" textlink="">
        <xdr:nvSpPr>
          <xdr:cNvPr id="6" name="Rectangle 7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246" y="90"/>
            <a:ext cx="181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SECRETARIA ADJUNTA DE FINANÇAS</a:t>
            </a:r>
          </a:p>
        </xdr:txBody>
      </xdr:sp>
      <xdr:sp macro="" textlink="">
        <xdr:nvSpPr>
          <xdr:cNvPr id="7" name="Rectangle 8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261" y="108"/>
            <a:ext cx="154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DEPARTAMENTO DE FINANÇAS</a:t>
            </a:r>
          </a:p>
        </xdr:txBody>
      </xdr:sp>
      <xdr:pic>
        <xdr:nvPicPr>
          <xdr:cNvPr id="8" name="Imagem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8" y="5"/>
            <a:ext cx="55" cy="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m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8" y="-14"/>
            <a:ext cx="55" cy="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364331</xdr:colOff>
      <xdr:row>0</xdr:row>
      <xdr:rowOff>143923</xdr:rowOff>
    </xdr:from>
    <xdr:to>
      <xdr:col>6</xdr:col>
      <xdr:colOff>146447</xdr:colOff>
      <xdr:row>7</xdr:row>
      <xdr:rowOff>136922</xdr:rowOff>
    </xdr:to>
    <xdr:grpSp>
      <xdr:nvGrpSpPr>
        <xdr:cNvPr id="2" name="Group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>
          <a:grpSpLocks noChangeAspect="1"/>
        </xdr:cNvGrpSpPr>
      </xdr:nvGrpSpPr>
      <xdr:grpSpPr bwMode="auto">
        <a:xfrm>
          <a:off x="2857396" y="143923"/>
          <a:ext cx="2830116" cy="1152564"/>
          <a:chOff x="232" y="-3"/>
          <a:chExt cx="229" cy="129"/>
        </a:xfrm>
      </xdr:grpSpPr>
      <xdr:sp macro="" textlink="">
        <xdr:nvSpPr>
          <xdr:cNvPr id="3" name="AutoShape 3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232" y="1"/>
            <a:ext cx="229" cy="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" name="Rectangle 5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278" y="55"/>
            <a:ext cx="120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ESTADO DO MARANHÃO</a:t>
            </a:r>
          </a:p>
        </xdr:txBody>
      </xdr:sp>
      <xdr:sp macro="" textlink="">
        <xdr:nvSpPr>
          <xdr:cNvPr id="5" name="Rectangle 6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248" y="73"/>
            <a:ext cx="175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SECRETARIA DE ESTADO DA SAÚDE</a:t>
            </a:r>
          </a:p>
        </xdr:txBody>
      </xdr:sp>
      <xdr:sp macro="" textlink="">
        <xdr:nvSpPr>
          <xdr:cNvPr id="6" name="Rectangle 7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246" y="90"/>
            <a:ext cx="181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SECRETARIA ADJUNTA DE FINANÇAS</a:t>
            </a:r>
          </a:p>
        </xdr:txBody>
      </xdr:sp>
      <xdr:sp macro="" textlink="">
        <xdr:nvSpPr>
          <xdr:cNvPr id="7" name="Rectangle 8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261" y="108"/>
            <a:ext cx="111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FUNDO ESTADUAL DE SAÚDE</a:t>
            </a:r>
          </a:p>
        </xdr:txBody>
      </xdr:sp>
      <xdr:pic>
        <xdr:nvPicPr>
          <xdr:cNvPr id="8" name="Imagem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8" y="5"/>
            <a:ext cx="55" cy="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m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1" y="-3"/>
            <a:ext cx="55" cy="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347635</xdr:colOff>
      <xdr:row>0</xdr:row>
      <xdr:rowOff>152206</xdr:rowOff>
    </xdr:from>
    <xdr:to>
      <xdr:col>5</xdr:col>
      <xdr:colOff>687456</xdr:colOff>
      <xdr:row>7</xdr:row>
      <xdr:rowOff>136270</xdr:rowOff>
    </xdr:to>
    <xdr:grpSp>
      <xdr:nvGrpSpPr>
        <xdr:cNvPr id="2" name="Group 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>
          <a:grpSpLocks noChangeAspect="1"/>
        </xdr:cNvGrpSpPr>
      </xdr:nvGrpSpPr>
      <xdr:grpSpPr bwMode="auto">
        <a:xfrm>
          <a:off x="2840700" y="152206"/>
          <a:ext cx="2385626" cy="1143629"/>
          <a:chOff x="234" y="-3"/>
          <a:chExt cx="229" cy="128"/>
        </a:xfrm>
      </xdr:grpSpPr>
      <xdr:sp macro="" textlink="">
        <xdr:nvSpPr>
          <xdr:cNvPr id="3" name="AutoShape 3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234" y="0"/>
            <a:ext cx="229" cy="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" name="Rectangle 5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278" y="55"/>
            <a:ext cx="120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ESTADO DO MARANHÃO</a:t>
            </a:r>
          </a:p>
        </xdr:txBody>
      </xdr:sp>
      <xdr:sp macro="" textlink="">
        <xdr:nvSpPr>
          <xdr:cNvPr id="5" name="Rectangle 6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248" y="73"/>
            <a:ext cx="175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SECRETARIA DE ESTADO DA SAÚDE</a:t>
            </a:r>
          </a:p>
        </xdr:txBody>
      </xdr:sp>
      <xdr:sp macro="" textlink="">
        <xdr:nvSpPr>
          <xdr:cNvPr id="6" name="Rectangle 7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246" y="90"/>
            <a:ext cx="181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SECRETARIA ADJUNTA DE FINANÇAS</a:t>
            </a:r>
          </a:p>
        </xdr:txBody>
      </xdr:sp>
      <xdr:sp macro="" textlink="">
        <xdr:nvSpPr>
          <xdr:cNvPr id="7" name="Rectangle 8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261" y="108"/>
            <a:ext cx="131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FUNDO ESTADUAL DE SAÚDE</a:t>
            </a:r>
          </a:p>
        </xdr:txBody>
      </xdr:sp>
      <xdr:pic>
        <xdr:nvPicPr>
          <xdr:cNvPr id="8" name="Imagem 7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8" y="5"/>
            <a:ext cx="55" cy="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m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1" y="-3"/>
            <a:ext cx="55" cy="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347635</xdr:colOff>
      <xdr:row>0</xdr:row>
      <xdr:rowOff>152206</xdr:rowOff>
    </xdr:from>
    <xdr:to>
      <xdr:col>5</xdr:col>
      <xdr:colOff>687456</xdr:colOff>
      <xdr:row>7</xdr:row>
      <xdr:rowOff>136270</xdr:rowOff>
    </xdr:to>
    <xdr:grpSp>
      <xdr:nvGrpSpPr>
        <xdr:cNvPr id="2" name="Group 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>
          <a:grpSpLocks noChangeAspect="1"/>
        </xdr:cNvGrpSpPr>
      </xdr:nvGrpSpPr>
      <xdr:grpSpPr bwMode="auto">
        <a:xfrm>
          <a:off x="2873831" y="152206"/>
          <a:ext cx="2542995" cy="1143629"/>
          <a:chOff x="234" y="-3"/>
          <a:chExt cx="229" cy="128"/>
        </a:xfrm>
      </xdr:grpSpPr>
      <xdr:sp macro="" textlink="">
        <xdr:nvSpPr>
          <xdr:cNvPr id="3" name="AutoShape 3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234" y="0"/>
            <a:ext cx="229" cy="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" name="Rectangle 5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278" y="55"/>
            <a:ext cx="120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ESTADO DO MARANHÃO</a:t>
            </a:r>
          </a:p>
        </xdr:txBody>
      </xdr:sp>
      <xdr:sp macro="" textlink="">
        <xdr:nvSpPr>
          <xdr:cNvPr id="5" name="Rectangle 6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248" y="73"/>
            <a:ext cx="175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SECRETARIA DE ESTADO DA SAÚDE</a:t>
            </a:r>
          </a:p>
        </xdr:txBody>
      </xdr:sp>
      <xdr:sp macro="" textlink="">
        <xdr:nvSpPr>
          <xdr:cNvPr id="6" name="Rectangle 7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246" y="90"/>
            <a:ext cx="181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SECRETARIA ADJUNTA DE FINANÇAS</a:t>
            </a:r>
          </a:p>
        </xdr:txBody>
      </xdr:sp>
      <xdr:sp macro="" textlink="">
        <xdr:nvSpPr>
          <xdr:cNvPr id="7" name="Rectangle 8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261" y="108"/>
            <a:ext cx="154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DEPARTAMENTO DE FINANÇAS</a:t>
            </a:r>
          </a:p>
        </xdr:txBody>
      </xdr:sp>
      <xdr:pic>
        <xdr:nvPicPr>
          <xdr:cNvPr id="8" name="Imagem 7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8" y="5"/>
            <a:ext cx="55" cy="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m 8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1" y="-3"/>
            <a:ext cx="55" cy="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347635</xdr:colOff>
      <xdr:row>0</xdr:row>
      <xdr:rowOff>152206</xdr:rowOff>
    </xdr:from>
    <xdr:to>
      <xdr:col>5</xdr:col>
      <xdr:colOff>687456</xdr:colOff>
      <xdr:row>7</xdr:row>
      <xdr:rowOff>136270</xdr:rowOff>
    </xdr:to>
    <xdr:grpSp>
      <xdr:nvGrpSpPr>
        <xdr:cNvPr id="2" name="Group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>
          <a:grpSpLocks noChangeAspect="1"/>
        </xdr:cNvGrpSpPr>
      </xdr:nvGrpSpPr>
      <xdr:grpSpPr bwMode="auto">
        <a:xfrm>
          <a:off x="2873831" y="152206"/>
          <a:ext cx="2542995" cy="1143629"/>
          <a:chOff x="234" y="-3"/>
          <a:chExt cx="229" cy="128"/>
        </a:xfrm>
      </xdr:grpSpPr>
      <xdr:sp macro="" textlink="">
        <xdr:nvSpPr>
          <xdr:cNvPr id="3" name="AutoShape 3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234" y="0"/>
            <a:ext cx="229" cy="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" name="Rectangle 5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278" y="55"/>
            <a:ext cx="120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ESTADO DO MARANHÃO</a:t>
            </a:r>
          </a:p>
        </xdr:txBody>
      </xdr:sp>
      <xdr:sp macro="" textlink="">
        <xdr:nvSpPr>
          <xdr:cNvPr id="5" name="Rectangle 6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248" y="73"/>
            <a:ext cx="175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SECRETARIA DE ESTADO DA SAÚDE</a:t>
            </a:r>
          </a:p>
        </xdr:txBody>
      </xdr:sp>
      <xdr:sp macro="" textlink="">
        <xdr:nvSpPr>
          <xdr:cNvPr id="6" name="Rectangle 7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246" y="90"/>
            <a:ext cx="181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SECRETARIA ADJUNTA DE FINANÇAS</a:t>
            </a:r>
          </a:p>
        </xdr:txBody>
      </xdr:sp>
      <xdr:sp macro="" textlink="">
        <xdr:nvSpPr>
          <xdr:cNvPr id="7" name="Rectangle 8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261" y="108"/>
            <a:ext cx="123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FUNDO ESTADUAL DE SAÚDE</a:t>
            </a:r>
          </a:p>
        </xdr:txBody>
      </xdr:sp>
      <xdr:pic>
        <xdr:nvPicPr>
          <xdr:cNvPr id="8" name="Imagem 7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8" y="5"/>
            <a:ext cx="55" cy="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m 8"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1" y="-3"/>
            <a:ext cx="55" cy="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347635</xdr:colOff>
      <xdr:row>0</xdr:row>
      <xdr:rowOff>143271</xdr:rowOff>
    </xdr:from>
    <xdr:to>
      <xdr:col>5</xdr:col>
      <xdr:colOff>687456</xdr:colOff>
      <xdr:row>7</xdr:row>
      <xdr:rowOff>136270</xdr:rowOff>
    </xdr:to>
    <xdr:grpSp>
      <xdr:nvGrpSpPr>
        <xdr:cNvPr id="2" name="Group 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>
          <a:grpSpLocks noChangeAspect="1"/>
        </xdr:cNvGrpSpPr>
      </xdr:nvGrpSpPr>
      <xdr:grpSpPr bwMode="auto">
        <a:xfrm>
          <a:off x="3296244" y="143271"/>
          <a:ext cx="2493299" cy="1152564"/>
          <a:chOff x="234" y="-4"/>
          <a:chExt cx="229" cy="129"/>
        </a:xfrm>
      </xdr:grpSpPr>
      <xdr:sp macro="" textlink="">
        <xdr:nvSpPr>
          <xdr:cNvPr id="3" name="AutoShape 3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234" y="0"/>
            <a:ext cx="229" cy="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8" name="Imagem 7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8" y="5"/>
            <a:ext cx="55" cy="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m 8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9" y="-4"/>
            <a:ext cx="43" cy="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3</xdr:col>
      <xdr:colOff>140803</xdr:colOff>
      <xdr:row>3</xdr:row>
      <xdr:rowOff>132522</xdr:rowOff>
    </xdr:from>
    <xdr:to>
      <xdr:col>5</xdr:col>
      <xdr:colOff>430694</xdr:colOff>
      <xdr:row>8</xdr:row>
      <xdr:rowOff>91110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/>
      </xdr:nvSpPr>
      <xdr:spPr>
        <a:xfrm>
          <a:off x="2666999" y="629479"/>
          <a:ext cx="2493065" cy="7868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800" b="1">
              <a:latin typeface="Cambria" panose="02040503050406030204" pitchFamily="18" charset="0"/>
              <a:ea typeface="Cambria" panose="02040503050406030204" pitchFamily="18" charset="0"/>
            </a:rPr>
            <a:t>ESTADO</a:t>
          </a:r>
          <a:r>
            <a:rPr lang="pt-BR" sz="800" b="1" baseline="0">
              <a:latin typeface="Cambria" panose="02040503050406030204" pitchFamily="18" charset="0"/>
              <a:ea typeface="Cambria" panose="02040503050406030204" pitchFamily="18" charset="0"/>
            </a:rPr>
            <a:t> DO MARANHÃO</a:t>
          </a:r>
        </a:p>
        <a:p>
          <a:pPr algn="ctr"/>
          <a:r>
            <a:rPr lang="pt-BR" sz="800" b="1" baseline="0">
              <a:latin typeface="Cambria" panose="02040503050406030204" pitchFamily="18" charset="0"/>
              <a:ea typeface="Cambria" panose="02040503050406030204" pitchFamily="18" charset="0"/>
            </a:rPr>
            <a:t>SECRETARIA DE ESTADO DA SAÚDE</a:t>
          </a:r>
        </a:p>
        <a:p>
          <a:pPr algn="ctr"/>
          <a:r>
            <a:rPr lang="pt-BR" sz="800" b="1" baseline="0">
              <a:latin typeface="Cambria" panose="02040503050406030204" pitchFamily="18" charset="0"/>
              <a:ea typeface="Cambria" panose="02040503050406030204" pitchFamily="18" charset="0"/>
            </a:rPr>
            <a:t>SECRETARIA ADJUNTA DE FINANÇAS</a:t>
          </a:r>
        </a:p>
        <a:p>
          <a:pPr algn="ctr"/>
          <a:r>
            <a:rPr lang="pt-BR" sz="800" b="1" baseline="0">
              <a:latin typeface="Cambria" panose="02040503050406030204" pitchFamily="18" charset="0"/>
              <a:ea typeface="Cambria" panose="02040503050406030204" pitchFamily="18" charset="0"/>
            </a:rPr>
            <a:t>FUNDO ESTADUAL DE SAÚDE</a:t>
          </a:r>
        </a:p>
        <a:p>
          <a:pPr algn="ctr"/>
          <a:r>
            <a:rPr lang="pt-BR" sz="800" b="1" baseline="0">
              <a:latin typeface="Cambria" panose="02040503050406030204" pitchFamily="18" charset="0"/>
              <a:ea typeface="Cambria" panose="02040503050406030204" pitchFamily="18" charset="0"/>
            </a:rPr>
            <a:t>CONTROLE FINANCEIRO</a:t>
          </a:r>
          <a:endParaRPr lang="pt-BR" sz="800" b="1"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347635</xdr:colOff>
      <xdr:row>0</xdr:row>
      <xdr:rowOff>161141</xdr:rowOff>
    </xdr:from>
    <xdr:to>
      <xdr:col>5</xdr:col>
      <xdr:colOff>687456</xdr:colOff>
      <xdr:row>7</xdr:row>
      <xdr:rowOff>136270</xdr:rowOff>
    </xdr:to>
    <xdr:grpSp>
      <xdr:nvGrpSpPr>
        <xdr:cNvPr id="2" name="Group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>
          <a:grpSpLocks noChangeAspect="1"/>
        </xdr:cNvGrpSpPr>
      </xdr:nvGrpSpPr>
      <xdr:grpSpPr bwMode="auto">
        <a:xfrm>
          <a:off x="2873831" y="161141"/>
          <a:ext cx="2890864" cy="1134694"/>
          <a:chOff x="234" y="-2"/>
          <a:chExt cx="229" cy="127"/>
        </a:xfrm>
      </xdr:grpSpPr>
      <xdr:sp macro="" textlink="">
        <xdr:nvSpPr>
          <xdr:cNvPr id="3" name="AutoShape 3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234" y="0"/>
            <a:ext cx="229" cy="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" name="Rectangle 5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278" y="55"/>
            <a:ext cx="120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ESTADO DO MARANHÃO</a:t>
            </a:r>
          </a:p>
        </xdr:txBody>
      </xdr:sp>
      <xdr:sp macro="" textlink="">
        <xdr:nvSpPr>
          <xdr:cNvPr id="5" name="Rectangle 6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248" y="73"/>
            <a:ext cx="175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SECRETARIA DE ESTADO DA SAÚDE</a:t>
            </a:r>
          </a:p>
        </xdr:txBody>
      </xdr:sp>
      <xdr:sp macro="" textlink="">
        <xdr:nvSpPr>
          <xdr:cNvPr id="6" name="Rectangle 7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246" y="90"/>
            <a:ext cx="181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SECRETARIA ADJUNTA DE FINANÇAS</a:t>
            </a:r>
          </a:p>
        </xdr:txBody>
      </xdr:sp>
      <xdr:sp macro="" textlink="">
        <xdr:nvSpPr>
          <xdr:cNvPr id="7" name="Rectangle 8">
            <a:extLst>
              <a:ext uri="{FF2B5EF4-FFF2-40B4-BE49-F238E27FC236}">
                <a16:creationId xmlns:a16="http://schemas.microsoft.com/office/drawing/2014/main" id="{00000000-0008-0000-0B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261" y="108"/>
            <a:ext cx="123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800" b="1" i="0" u="none" strike="noStrike" baseline="0">
                <a:solidFill>
                  <a:srgbClr val="000000"/>
                </a:solidFill>
                <a:latin typeface="Cambria"/>
                <a:ea typeface="Cambria"/>
              </a:rPr>
              <a:t>FUNDO ESTADUAL DE SAÚDE</a:t>
            </a:r>
          </a:p>
        </xdr:txBody>
      </xdr:sp>
      <xdr:pic>
        <xdr:nvPicPr>
          <xdr:cNvPr id="8" name="Imagem 7">
            <a:extLst>
              <a:ext uri="{FF2B5EF4-FFF2-40B4-BE49-F238E27FC236}">
                <a16:creationId xmlns:a16="http://schemas.microsoft.com/office/drawing/2014/main" id="{00000000-0008-0000-0B00-00000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8" y="5"/>
            <a:ext cx="55" cy="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m 8"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4" y="-2"/>
            <a:ext cx="55" cy="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4.%20DEPARTAMENTO%20DE%20FINANCAS/04.%20ANO%202022/01.%20CONTROLE%20FINANCEIRO/14.%20TABELAS%20INSTITUTOS/NOVO%20MODELO/ABEAS/COPIAR%20PARA%20NOVOS%20DESPACH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ilha1"/>
      <sheetName val="UNIDADES DE SAÚDE"/>
      <sheetName val="MODELO (4)"/>
      <sheetName val="Planilha2"/>
    </sheetNames>
    <sheetDataSet>
      <sheetData sheetId="0">
        <row r="2">
          <cell r="C2" t="str">
            <v>ABEAS-01/2021</v>
          </cell>
          <cell r="D2" t="str">
            <v>ABEAS-012021</v>
          </cell>
          <cell r="E2" t="str">
            <v>HOSPITAL DO CÂNCER TARQUÍNIO LOPES FILHO</v>
          </cell>
        </row>
        <row r="3">
          <cell r="C3" t="str">
            <v>ACQUA-03/2015</v>
          </cell>
          <cell r="D3" t="str">
            <v>ACQUA-032015</v>
          </cell>
          <cell r="E3" t="str">
            <v>MACMA - MATERNIDADE DE ALTA COMPLEXIDADE,BENEDITO LEITE,JUVÊNCIO MATOS</v>
          </cell>
        </row>
        <row r="4">
          <cell r="C4" t="str">
            <v>ACQUA-07/2015</v>
          </cell>
          <cell r="D4" t="str">
            <v>ACQUA-072015</v>
          </cell>
          <cell r="E4" t="str">
            <v>MATERNIDADE NOSSA SENHORA DA PENHA</v>
          </cell>
        </row>
        <row r="5">
          <cell r="C5" t="str">
            <v>ACQUA-08/2015</v>
          </cell>
          <cell r="D5" t="str">
            <v>ACQUA-082015</v>
          </cell>
          <cell r="E5" t="str">
            <v>HOSPITAL MACRO PINHEIRO</v>
          </cell>
        </row>
        <row r="6">
          <cell r="C6" t="str">
            <v>ACQUA-03/2016</v>
          </cell>
          <cell r="D6" t="str">
            <v>ACQUA-032016</v>
          </cell>
          <cell r="E6" t="str">
            <v>HOSPITAL MACRO DE SANTA INÊS</v>
          </cell>
        </row>
        <row r="7">
          <cell r="C7" t="str">
            <v>ACQUA-01/2017</v>
          </cell>
          <cell r="D7" t="str">
            <v>ACQUA-012017</v>
          </cell>
          <cell r="E7" t="str">
            <v>CASA DE APOIO NINAR II</v>
          </cell>
        </row>
        <row r="8">
          <cell r="C8" t="str">
            <v>ACQUA-02/2017</v>
          </cell>
          <cell r="D8" t="str">
            <v>ACQUA-022017</v>
          </cell>
          <cell r="E8" t="str">
            <v>PROJETO SORRIR</v>
          </cell>
        </row>
        <row r="9">
          <cell r="C9" t="str">
            <v>ACQUA-03/2017</v>
          </cell>
          <cell r="D9" t="str">
            <v>ACQUA-032017</v>
          </cell>
          <cell r="E9" t="str">
            <v>CENTRO NINAR I</v>
          </cell>
        </row>
        <row r="10">
          <cell r="C10" t="str">
            <v>ACQUA-04/2017</v>
          </cell>
          <cell r="D10" t="str">
            <v>ACQUA-042017</v>
          </cell>
          <cell r="E10" t="str">
            <v>HOSPITAL REGIONAL DE BALSAS</v>
          </cell>
        </row>
        <row r="11">
          <cell r="C11" t="str">
            <v>ACQUA-03/2018</v>
          </cell>
          <cell r="D11" t="str">
            <v>ACQUA-032018</v>
          </cell>
          <cell r="E11" t="str">
            <v>MATERNIDADE HUMBERTO COUTINHO</v>
          </cell>
        </row>
        <row r="12">
          <cell r="C12" t="str">
            <v>ACQUA-02/2019</v>
          </cell>
          <cell r="D12" t="str">
            <v>ACQUA-022019</v>
          </cell>
          <cell r="E12" t="str">
            <v>HCM - HOSPITAL CARLOS MACIEIRA</v>
          </cell>
        </row>
        <row r="13">
          <cell r="C13" t="str">
            <v>EMSERH-03/2022</v>
          </cell>
          <cell r="D13" t="str">
            <v>EMSERH-032022</v>
          </cell>
          <cell r="E13" t="str">
            <v xml:space="preserve">HOSPITAL DE BARRA DO CORDA </v>
          </cell>
        </row>
        <row r="14">
          <cell r="C14" t="str">
            <v>EMSERH-001/2021</v>
          </cell>
          <cell r="D14" t="str">
            <v>EMSERH-0012021</v>
          </cell>
          <cell r="E14" t="str">
            <v>POLICÍNICA DE AÇAILÂNDIA</v>
          </cell>
        </row>
        <row r="15">
          <cell r="C15" t="str">
            <v>EMSERH-107/2020</v>
          </cell>
          <cell r="D15" t="str">
            <v>EMSERH-1072020</v>
          </cell>
          <cell r="E15" t="str">
            <v>HCI - HOSPITAL DE CUIDADOS INTENSIVOS</v>
          </cell>
        </row>
        <row r="16">
          <cell r="C16" t="str">
            <v>EMSERH-117/2022</v>
          </cell>
          <cell r="D16" t="str">
            <v>EMSERH-1172022</v>
          </cell>
          <cell r="E16" t="str">
            <v>POLICLÍNICA DO COROADINHO</v>
          </cell>
        </row>
        <row r="17">
          <cell r="C17" t="str">
            <v>EMSERH-142/2021</v>
          </cell>
          <cell r="D17" t="str">
            <v>EMSERH-1422021</v>
          </cell>
          <cell r="E17" t="str">
            <v>HOSP. E MAT. MUNI. DE PORTO FRANCO</v>
          </cell>
        </row>
        <row r="18">
          <cell r="C18" t="str">
            <v>EMSERH-173/2020</v>
          </cell>
          <cell r="D18" t="str">
            <v>EMSERH-1732020</v>
          </cell>
          <cell r="E18" t="str">
            <v>HOSPITAL REGIONAL DE LAGO DA PEDRA</v>
          </cell>
        </row>
        <row r="19">
          <cell r="C19" t="str">
            <v>EMSERH-177/2019</v>
          </cell>
          <cell r="D19" t="str">
            <v>EMSERH-1772019</v>
          </cell>
          <cell r="E19" t="str">
            <v>HOSPITAL DA VILA LUIZÃO,HOSPITAL PRESIDENTE VARGAS,LACEN</v>
          </cell>
        </row>
        <row r="20">
          <cell r="C20" t="str">
            <v>EMSERH-178/2019</v>
          </cell>
          <cell r="D20" t="str">
            <v>EMSERH-1782019</v>
          </cell>
          <cell r="E20" t="str">
            <v>HEMOMAR</v>
          </cell>
        </row>
        <row r="21">
          <cell r="C21" t="str">
            <v>EMSERH-179/2019</v>
          </cell>
          <cell r="D21" t="str">
            <v>EMSERH-1792019</v>
          </cell>
          <cell r="E21" t="str">
            <v>UPA CIDADE OPERÁRIA,UPA DO ARAÇAGY,UPA DO ITAQUI BACANGA,UPA DO PARQUE VITÓRIA,POLICLÍNICA DA CIDADE OPERÁRIA ,CER DA CIDADE OPERÁRIA ,TEA CIDADE OPERARIA</v>
          </cell>
        </row>
        <row r="22">
          <cell r="C22" t="str">
            <v>EMSERH-179/2020</v>
          </cell>
          <cell r="D22" t="str">
            <v>EMSERH-1792020</v>
          </cell>
          <cell r="E22" t="str">
            <v>HOSPITAL REGIONAL DE SANTA LUZIA DO PARUÁ</v>
          </cell>
        </row>
        <row r="23">
          <cell r="C23" t="str">
            <v>EMSERH-180/2019</v>
          </cell>
          <cell r="D23" t="str">
            <v>EMSERH-1802019</v>
          </cell>
          <cell r="E23" t="str">
            <v>PAM DIAMANTE,UPA DOS VINHAIS,POLICLÍNICA DO VINHAIS,CENTRO REAB. DO OLHO D'ÁGUA,GENÉSIO REGO</v>
          </cell>
        </row>
        <row r="24">
          <cell r="C24" t="str">
            <v>EMSERH-181/2019</v>
          </cell>
          <cell r="D24" t="str">
            <v>EMSERH-1812019</v>
          </cell>
          <cell r="E24" t="str">
            <v>HOSPITAL GERAL DE GRAJAÚ,HRMII - HOSPITAL MATERNO INFANTIL DE IMPERATRIZ</v>
          </cell>
        </row>
        <row r="25">
          <cell r="C25" t="str">
            <v>EMSERH-182/2019</v>
          </cell>
          <cell r="D25" t="str">
            <v>EMSERH-1822019</v>
          </cell>
          <cell r="E25" t="str">
            <v>HOSPITAL REGIONAL ADÉLIA MATOS,HOSPITAL REGIONAL DE PRES. DUTRA</v>
          </cell>
        </row>
        <row r="26">
          <cell r="C26" t="str">
            <v>EMSERH-183/2019</v>
          </cell>
          <cell r="D26" t="str">
            <v>EMSERH-1832019</v>
          </cell>
          <cell r="E26" t="str">
            <v>HOSPITAL DO CÂNCER TARQUÍNIO LOPES FILHO</v>
          </cell>
        </row>
        <row r="27">
          <cell r="C27" t="str">
            <v>EMSERH-184/2019</v>
          </cell>
          <cell r="D27" t="str">
            <v>EMSERH-1842019</v>
          </cell>
          <cell r="E27" t="str">
            <v>UPA DE IMPERATRIZ,UPA DE SÃO JOÃO DOS PATOS,UPA DE CODÓ,UPA DE COROATÁ,UPA DE TIMON</v>
          </cell>
        </row>
        <row r="28">
          <cell r="C28" t="str">
            <v>EMSERH-185/2019</v>
          </cell>
          <cell r="D28" t="str">
            <v>EMSERH-1852019</v>
          </cell>
          <cell r="E28" t="str">
            <v>HOSPITAL GERAL DE BARREIRINHAS,HOSPITAL DE MORROS</v>
          </cell>
        </row>
        <row r="29">
          <cell r="C29" t="str">
            <v>EMSERH-186/2019</v>
          </cell>
          <cell r="D29" t="str">
            <v>EMSERH-1862019</v>
          </cell>
          <cell r="E29" t="str">
            <v>POLICLINICA MATÕES DO NORTE,POLICLÍNICA DE BARRA DO CORDA,POLICLINICA DE PAULINO NEVES</v>
          </cell>
        </row>
        <row r="30">
          <cell r="C30" t="str">
            <v>EMSERH-187/2019</v>
          </cell>
          <cell r="D30" t="str">
            <v>EMSERH-1872019</v>
          </cell>
          <cell r="E30" t="str">
            <v>HOSPITAL AQUILES LISBOA</v>
          </cell>
        </row>
        <row r="31">
          <cell r="C31" t="str">
            <v>EMSERH-188/2019</v>
          </cell>
          <cell r="D31" t="str">
            <v>EMSERH-1882019</v>
          </cell>
          <cell r="E31" t="str">
            <v>HOSPITAL REGIONAL DE CARUTAPERA</v>
          </cell>
        </row>
        <row r="32">
          <cell r="C32" t="str">
            <v>EMSERH-189/2019</v>
          </cell>
          <cell r="D32" t="str">
            <v>EMSERH-1892019</v>
          </cell>
          <cell r="E32" t="str">
            <v>HOSPITAL GERAL DE ALTO ALEGRE,HOSPITAL GERAL DE PERITORÓ,HOSPITAL GERAL DE TIMBIRAS,HOSPITAL MACRO DE COROATÁ</v>
          </cell>
        </row>
        <row r="33">
          <cell r="C33" t="str">
            <v>EMSERH-190/2019</v>
          </cell>
          <cell r="D33" t="str">
            <v>EMSERH-1902019</v>
          </cell>
          <cell r="E33" t="str">
            <v>HOSPITAL REGIONAL ALARICO PACHECO,HOSPITAL MACRO DE CAXIAS</v>
          </cell>
        </row>
        <row r="34">
          <cell r="C34" t="str">
            <v>EMSERH-197/2020</v>
          </cell>
          <cell r="D34" t="str">
            <v>EMSERH-1972020</v>
          </cell>
          <cell r="E34" t="str">
            <v>HOSPITAL DE PEDREIRAS</v>
          </cell>
        </row>
        <row r="35">
          <cell r="C35" t="str">
            <v>EMSERH-200/2020</v>
          </cell>
          <cell r="D35" t="str">
            <v>EMSERH-2002020</v>
          </cell>
          <cell r="E35" t="str">
            <v>UPA PAÇO DO LUMIAR</v>
          </cell>
        </row>
        <row r="36">
          <cell r="C36" t="str">
            <v>EMSERH-212/2018</v>
          </cell>
          <cell r="D36" t="str">
            <v>EMSERH-2122018</v>
          </cell>
          <cell r="E36" t="str">
            <v>HOSPITAL GERAL DE CHAPADINHA</v>
          </cell>
        </row>
        <row r="37">
          <cell r="C37" t="str">
            <v>EMSERH-231/2022</v>
          </cell>
          <cell r="D37" t="str">
            <v>EMSERH-2312022</v>
          </cell>
          <cell r="E37" t="str">
            <v xml:space="preserve">POLICLÍNICA DE CAXIAS </v>
          </cell>
        </row>
        <row r="38">
          <cell r="C38" t="str">
            <v>EMSERH-269/2020</v>
          </cell>
          <cell r="D38" t="str">
            <v>EMSERH-2692020</v>
          </cell>
          <cell r="E38" t="str">
            <v>POLICLÍNICA DO COHATRAC</v>
          </cell>
        </row>
        <row r="39">
          <cell r="C39" t="str">
            <v>EMSERH-328/2020</v>
          </cell>
          <cell r="D39" t="str">
            <v>EMSERH-3282020</v>
          </cell>
          <cell r="E39" t="str">
            <v>SHOPPING DA CRIANÇA</v>
          </cell>
        </row>
        <row r="40">
          <cell r="C40" t="str">
            <v>EMSERH-335/2020</v>
          </cell>
          <cell r="D40" t="str">
            <v>EMSERH-3352020</v>
          </cell>
          <cell r="E40" t="str">
            <v>UTI - HOSPITAL MUNICIPAL DE CODÓ</v>
          </cell>
        </row>
        <row r="41">
          <cell r="C41" t="str">
            <v>EMSERH-339/2018</v>
          </cell>
          <cell r="D41" t="str">
            <v>EMSERH-3392018</v>
          </cell>
          <cell r="E41" t="str">
            <v>HOSPITAL MACRO DE IMPERATRIZ</v>
          </cell>
        </row>
        <row r="42">
          <cell r="C42" t="str">
            <v>EMSERH-43/2022</v>
          </cell>
          <cell r="D42" t="str">
            <v>EMSERH-432022</v>
          </cell>
          <cell r="E42" t="str">
            <v>POLICLÍNICA DE CODÓ</v>
          </cell>
        </row>
        <row r="43">
          <cell r="C43" t="str">
            <v>EMSERH-448/2021</v>
          </cell>
          <cell r="D43" t="str">
            <v>EMSERH-4482021</v>
          </cell>
          <cell r="E43" t="str">
            <v>POLICLÍNICA DE IMPERATRIZ</v>
          </cell>
        </row>
        <row r="44">
          <cell r="C44" t="str">
            <v>EMSERH-460/2021</v>
          </cell>
          <cell r="D44" t="str">
            <v>EMSERH-4602021</v>
          </cell>
          <cell r="E44" t="str">
            <v xml:space="preserve">HOSPITAL DA ILHA </v>
          </cell>
        </row>
        <row r="45">
          <cell r="C45" t="str">
            <v>EMSERH-71/2021</v>
          </cell>
          <cell r="D45" t="str">
            <v>EMSERH-712021</v>
          </cell>
          <cell r="E45" t="str">
            <v>UTI - HOSPITAL MUNICIPAL DE AÇAILÂNDIA</v>
          </cell>
        </row>
        <row r="46">
          <cell r="C46" t="str">
            <v>INVISA-02/2015</v>
          </cell>
          <cell r="D46" t="str">
            <v>INVISA-022015</v>
          </cell>
          <cell r="E46" t="str">
            <v>HOSPITAL GERAL DE MONÇÃO,NINA RODRIGUES,CAPS UNIDADES TERAPÊUTCAS AD E UAA,CAPS RESIDÊNCIAS TERAPÊUTICAS I, II, III,HOSPITAL REGIONAL DE VIANA</v>
          </cell>
        </row>
        <row r="47">
          <cell r="C47" t="str">
            <v>INVISA-04/2016</v>
          </cell>
          <cell r="D47" t="str">
            <v>INVISA-042016</v>
          </cell>
          <cell r="E47" t="str">
            <v>MACRO DE BACABAL</v>
          </cell>
        </row>
        <row r="48">
          <cell r="C48" t="str">
            <v>INVISA-02/2020</v>
          </cell>
          <cell r="D48" t="str">
            <v>INVISA-022020</v>
          </cell>
          <cell r="E48" t="str">
            <v>HTO - HOSPITAL DE TRAUMATOLOGIA E ORTOPEDIA</v>
          </cell>
        </row>
        <row r="49">
          <cell r="C49" t="str">
            <v>INVISA-04/2018</v>
          </cell>
          <cell r="D49" t="str">
            <v>INVISA-042018</v>
          </cell>
          <cell r="E49" t="str">
            <v>HOSPITAL GERAL DE MONÇÃO,NINA RODRIGUES,CAPS UNIDADES TERAPÊUTCAS AD E UAA,CAPS RESIDÊNCIAS TERAPÊUTICAS I, II, III,HOSPITAL REGIONAL DE VIANA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"/>
  <sheetViews>
    <sheetView topLeftCell="D1" workbookViewId="0">
      <selection activeCell="R2" sqref="R2:R13"/>
    </sheetView>
  </sheetViews>
  <sheetFormatPr defaultRowHeight="15" x14ac:dyDescent="0.25"/>
  <cols>
    <col min="1" max="1" width="11.28515625" bestFit="1" customWidth="1"/>
    <col min="3" max="4" width="16.85546875" bestFit="1" customWidth="1"/>
    <col min="5" max="5" width="46.28515625" style="14" customWidth="1"/>
    <col min="7" max="7" width="12.28515625" bestFit="1" customWidth="1"/>
    <col min="8" max="8" width="19.42578125" customWidth="1"/>
    <col min="15" max="15" width="49.42578125" bestFit="1" customWidth="1"/>
  </cols>
  <sheetData>
    <row r="1" spans="1:22" x14ac:dyDescent="0.25">
      <c r="A1" s="1" t="s">
        <v>31</v>
      </c>
      <c r="B1" s="1" t="s">
        <v>32</v>
      </c>
      <c r="C1" s="1" t="s">
        <v>200</v>
      </c>
      <c r="D1" s="1" t="s">
        <v>339</v>
      </c>
      <c r="E1" s="19" t="s">
        <v>199</v>
      </c>
      <c r="M1" s="1" t="s">
        <v>31</v>
      </c>
      <c r="N1" s="1" t="s">
        <v>32</v>
      </c>
      <c r="O1" s="1" t="s">
        <v>33</v>
      </c>
      <c r="R1" s="24" t="s">
        <v>207</v>
      </c>
      <c r="S1" s="24" t="s">
        <v>206</v>
      </c>
      <c r="U1" t="s">
        <v>3</v>
      </c>
      <c r="V1" t="s">
        <v>209</v>
      </c>
    </row>
    <row r="2" spans="1:22" x14ac:dyDescent="0.25">
      <c r="A2" s="2" t="s">
        <v>34</v>
      </c>
      <c r="B2" s="3" t="s">
        <v>35</v>
      </c>
      <c r="C2" s="3" t="s">
        <v>292</v>
      </c>
      <c r="D2" s="3" t="s">
        <v>340</v>
      </c>
      <c r="E2" s="20" t="s">
        <v>36</v>
      </c>
      <c r="M2" s="2" t="s">
        <v>34</v>
      </c>
      <c r="N2" s="3" t="s">
        <v>35</v>
      </c>
      <c r="O2" s="3" t="s">
        <v>36</v>
      </c>
      <c r="R2" t="s">
        <v>19</v>
      </c>
      <c r="S2">
        <v>2015</v>
      </c>
      <c r="U2" t="s">
        <v>389</v>
      </c>
      <c r="V2" t="s">
        <v>186</v>
      </c>
    </row>
    <row r="3" spans="1:22" ht="45" x14ac:dyDescent="0.25">
      <c r="A3" s="4" t="s">
        <v>37</v>
      </c>
      <c r="B3" s="5" t="s">
        <v>201</v>
      </c>
      <c r="C3" s="5" t="s">
        <v>293</v>
      </c>
      <c r="D3" s="5" t="s">
        <v>341</v>
      </c>
      <c r="E3" s="21" t="s">
        <v>187</v>
      </c>
      <c r="M3" s="16" t="s">
        <v>37</v>
      </c>
      <c r="N3" s="15" t="s">
        <v>38</v>
      </c>
      <c r="O3" s="16" t="s">
        <v>39</v>
      </c>
      <c r="R3" t="s">
        <v>20</v>
      </c>
      <c r="S3">
        <v>2016</v>
      </c>
      <c r="U3" t="s">
        <v>210</v>
      </c>
      <c r="V3" t="s">
        <v>183</v>
      </c>
    </row>
    <row r="4" spans="1:22" x14ac:dyDescent="0.25">
      <c r="A4" s="4" t="s">
        <v>42</v>
      </c>
      <c r="B4" s="5" t="s">
        <v>201</v>
      </c>
      <c r="C4" s="5" t="s">
        <v>294</v>
      </c>
      <c r="D4" s="5" t="s">
        <v>342</v>
      </c>
      <c r="E4" s="21" t="s">
        <v>43</v>
      </c>
      <c r="G4" t="s">
        <v>61</v>
      </c>
      <c r="H4" t="s">
        <v>161</v>
      </c>
      <c r="I4" t="s">
        <v>61</v>
      </c>
      <c r="M4" s="16" t="s">
        <v>37</v>
      </c>
      <c r="N4" s="15" t="s">
        <v>38</v>
      </c>
      <c r="O4" s="15" t="s">
        <v>40</v>
      </c>
      <c r="R4" t="s">
        <v>21</v>
      </c>
      <c r="S4">
        <v>2017</v>
      </c>
      <c r="U4" t="s">
        <v>211</v>
      </c>
      <c r="V4" t="s">
        <v>184</v>
      </c>
    </row>
    <row r="5" spans="1:22" x14ac:dyDescent="0.25">
      <c r="A5" s="4" t="s">
        <v>44</v>
      </c>
      <c r="B5" s="5" t="s">
        <v>201</v>
      </c>
      <c r="C5" s="5" t="s">
        <v>295</v>
      </c>
      <c r="D5" s="5" t="s">
        <v>343</v>
      </c>
      <c r="E5" s="21" t="s">
        <v>45</v>
      </c>
      <c r="G5" t="s">
        <v>38</v>
      </c>
      <c r="H5" s="13" t="s">
        <v>162</v>
      </c>
      <c r="I5" t="s">
        <v>38</v>
      </c>
      <c r="M5" s="16" t="s">
        <v>37</v>
      </c>
      <c r="N5" s="15" t="s">
        <v>38</v>
      </c>
      <c r="O5" s="15" t="s">
        <v>41</v>
      </c>
      <c r="R5" t="s">
        <v>22</v>
      </c>
      <c r="S5">
        <v>2018</v>
      </c>
      <c r="U5" t="s">
        <v>212</v>
      </c>
      <c r="V5" t="s">
        <v>185</v>
      </c>
    </row>
    <row r="6" spans="1:22" x14ac:dyDescent="0.25">
      <c r="A6" s="4" t="s">
        <v>46</v>
      </c>
      <c r="B6" s="5" t="s">
        <v>201</v>
      </c>
      <c r="C6" s="5" t="s">
        <v>296</v>
      </c>
      <c r="D6" s="5" t="s">
        <v>344</v>
      </c>
      <c r="E6" s="21" t="s">
        <v>47</v>
      </c>
      <c r="G6" t="s">
        <v>35</v>
      </c>
      <c r="H6" t="s">
        <v>163</v>
      </c>
      <c r="I6" t="s">
        <v>35</v>
      </c>
      <c r="M6" s="4" t="s">
        <v>42</v>
      </c>
      <c r="N6" s="5" t="s">
        <v>38</v>
      </c>
      <c r="O6" s="5" t="s">
        <v>43</v>
      </c>
      <c r="R6" t="s">
        <v>23</v>
      </c>
      <c r="S6">
        <v>2019</v>
      </c>
      <c r="U6" t="s">
        <v>213</v>
      </c>
      <c r="V6" t="s">
        <v>180</v>
      </c>
    </row>
    <row r="7" spans="1:22" x14ac:dyDescent="0.25">
      <c r="A7" s="4" t="s">
        <v>48</v>
      </c>
      <c r="B7" s="5" t="s">
        <v>201</v>
      </c>
      <c r="C7" s="5" t="s">
        <v>297</v>
      </c>
      <c r="D7" s="5" t="s">
        <v>345</v>
      </c>
      <c r="E7" s="21" t="s">
        <v>49</v>
      </c>
      <c r="G7" t="s">
        <v>151</v>
      </c>
      <c r="H7" t="s">
        <v>164</v>
      </c>
      <c r="I7" t="s">
        <v>151</v>
      </c>
      <c r="M7" s="4" t="s">
        <v>44</v>
      </c>
      <c r="N7" s="5" t="s">
        <v>38</v>
      </c>
      <c r="O7" s="5" t="s">
        <v>45</v>
      </c>
      <c r="R7" t="s">
        <v>24</v>
      </c>
      <c r="S7">
        <v>2020</v>
      </c>
      <c r="U7" t="s">
        <v>214</v>
      </c>
      <c r="V7" t="s">
        <v>181</v>
      </c>
    </row>
    <row r="8" spans="1:22" x14ac:dyDescent="0.25">
      <c r="A8" s="4" t="s">
        <v>50</v>
      </c>
      <c r="B8" s="5" t="s">
        <v>201</v>
      </c>
      <c r="C8" s="5" t="s">
        <v>298</v>
      </c>
      <c r="D8" s="5" t="s">
        <v>346</v>
      </c>
      <c r="E8" s="21" t="s">
        <v>51</v>
      </c>
      <c r="M8" s="4" t="s">
        <v>46</v>
      </c>
      <c r="N8" s="5" t="s">
        <v>38</v>
      </c>
      <c r="O8" s="5" t="s">
        <v>47</v>
      </c>
      <c r="R8" t="s">
        <v>25</v>
      </c>
      <c r="S8">
        <v>2021</v>
      </c>
      <c r="U8" t="s">
        <v>215</v>
      </c>
      <c r="V8" t="s">
        <v>182</v>
      </c>
    </row>
    <row r="9" spans="1:22" x14ac:dyDescent="0.25">
      <c r="A9" s="4" t="s">
        <v>52</v>
      </c>
      <c r="B9" s="5" t="s">
        <v>201</v>
      </c>
      <c r="C9" s="5" t="s">
        <v>299</v>
      </c>
      <c r="D9" s="5" t="s">
        <v>347</v>
      </c>
      <c r="E9" s="21" t="s">
        <v>53</v>
      </c>
      <c r="M9" s="4" t="s">
        <v>48</v>
      </c>
      <c r="N9" s="5" t="s">
        <v>38</v>
      </c>
      <c r="O9" s="5" t="s">
        <v>49</v>
      </c>
      <c r="R9" t="s">
        <v>26</v>
      </c>
      <c r="S9">
        <v>2022</v>
      </c>
      <c r="U9" t="s">
        <v>216</v>
      </c>
      <c r="V9" t="s">
        <v>171</v>
      </c>
    </row>
    <row r="10" spans="1:22" x14ac:dyDescent="0.25">
      <c r="A10" s="4" t="s">
        <v>54</v>
      </c>
      <c r="B10" s="5" t="s">
        <v>201</v>
      </c>
      <c r="C10" s="5" t="s">
        <v>300</v>
      </c>
      <c r="D10" s="5" t="s">
        <v>348</v>
      </c>
      <c r="E10" s="21" t="s">
        <v>55</v>
      </c>
      <c r="M10" s="4" t="s">
        <v>50</v>
      </c>
      <c r="N10" s="5" t="s">
        <v>38</v>
      </c>
      <c r="O10" s="5" t="s">
        <v>51</v>
      </c>
      <c r="R10" t="s">
        <v>27</v>
      </c>
      <c r="S10">
        <v>2023</v>
      </c>
      <c r="U10" t="s">
        <v>217</v>
      </c>
      <c r="V10" t="s">
        <v>172</v>
      </c>
    </row>
    <row r="11" spans="1:22" x14ac:dyDescent="0.25">
      <c r="A11" s="4" t="s">
        <v>56</v>
      </c>
      <c r="B11" s="5" t="s">
        <v>201</v>
      </c>
      <c r="C11" s="5" t="s">
        <v>301</v>
      </c>
      <c r="D11" s="5" t="s">
        <v>349</v>
      </c>
      <c r="E11" s="21" t="s">
        <v>57</v>
      </c>
      <c r="M11" s="4" t="s">
        <v>52</v>
      </c>
      <c r="N11" s="5" t="s">
        <v>38</v>
      </c>
      <c r="O11" s="5" t="s">
        <v>53</v>
      </c>
      <c r="R11" t="s">
        <v>28</v>
      </c>
      <c r="S11">
        <v>2024</v>
      </c>
      <c r="U11" t="s">
        <v>218</v>
      </c>
      <c r="V11" t="s">
        <v>173</v>
      </c>
    </row>
    <row r="12" spans="1:22" x14ac:dyDescent="0.25">
      <c r="A12" s="4" t="s">
        <v>58</v>
      </c>
      <c r="B12" s="5" t="s">
        <v>201</v>
      </c>
      <c r="C12" s="5" t="s">
        <v>302</v>
      </c>
      <c r="D12" s="5" t="s">
        <v>350</v>
      </c>
      <c r="E12" s="21" t="s">
        <v>59</v>
      </c>
      <c r="M12" s="4" t="s">
        <v>54</v>
      </c>
      <c r="N12" s="5" t="s">
        <v>38</v>
      </c>
      <c r="O12" s="5" t="s">
        <v>55</v>
      </c>
      <c r="R12" t="s">
        <v>29</v>
      </c>
      <c r="S12">
        <v>2025</v>
      </c>
      <c r="U12" t="s">
        <v>219</v>
      </c>
      <c r="V12" t="s">
        <v>178</v>
      </c>
    </row>
    <row r="13" spans="1:22" x14ac:dyDescent="0.25">
      <c r="A13" s="7" t="s">
        <v>60</v>
      </c>
      <c r="B13" s="8" t="s">
        <v>61</v>
      </c>
      <c r="C13" s="8" t="s">
        <v>303</v>
      </c>
      <c r="D13" s="8" t="s">
        <v>351</v>
      </c>
      <c r="E13" s="22" t="s">
        <v>62</v>
      </c>
      <c r="M13" s="4" t="s">
        <v>56</v>
      </c>
      <c r="N13" s="5" t="s">
        <v>38</v>
      </c>
      <c r="O13" s="5" t="s">
        <v>57</v>
      </c>
      <c r="R13" t="s">
        <v>30</v>
      </c>
      <c r="S13">
        <v>2026</v>
      </c>
      <c r="U13" t="s">
        <v>220</v>
      </c>
      <c r="V13" t="s">
        <v>179</v>
      </c>
    </row>
    <row r="14" spans="1:22" x14ac:dyDescent="0.25">
      <c r="A14" s="7" t="s">
        <v>63</v>
      </c>
      <c r="B14" s="8" t="s">
        <v>61</v>
      </c>
      <c r="C14" s="8" t="s">
        <v>304</v>
      </c>
      <c r="D14" s="8" t="s">
        <v>352</v>
      </c>
      <c r="E14" s="22" t="s">
        <v>64</v>
      </c>
      <c r="M14" s="4" t="s">
        <v>58</v>
      </c>
      <c r="N14" s="5" t="s">
        <v>38</v>
      </c>
      <c r="O14" s="6" t="s">
        <v>59</v>
      </c>
      <c r="U14" t="s">
        <v>221</v>
      </c>
      <c r="V14" t="s">
        <v>175</v>
      </c>
    </row>
    <row r="15" spans="1:22" x14ac:dyDescent="0.25">
      <c r="A15" s="7" t="s">
        <v>65</v>
      </c>
      <c r="B15" s="8" t="s">
        <v>61</v>
      </c>
      <c r="C15" s="8" t="s">
        <v>305</v>
      </c>
      <c r="D15" s="8" t="s">
        <v>353</v>
      </c>
      <c r="E15" s="22" t="s">
        <v>66</v>
      </c>
      <c r="M15" s="7" t="s">
        <v>60</v>
      </c>
      <c r="N15" s="8" t="s">
        <v>61</v>
      </c>
      <c r="O15" s="8" t="s">
        <v>62</v>
      </c>
      <c r="U15" t="s">
        <v>208</v>
      </c>
      <c r="V15" t="s">
        <v>176</v>
      </c>
    </row>
    <row r="16" spans="1:22" x14ac:dyDescent="0.25">
      <c r="A16" s="7" t="s">
        <v>67</v>
      </c>
      <c r="B16" s="8" t="s">
        <v>61</v>
      </c>
      <c r="C16" s="8" t="s">
        <v>306</v>
      </c>
      <c r="D16" s="8" t="s">
        <v>354</v>
      </c>
      <c r="E16" s="22" t="s">
        <v>68</v>
      </c>
      <c r="M16" s="7" t="s">
        <v>63</v>
      </c>
      <c r="N16" s="8" t="s">
        <v>61</v>
      </c>
      <c r="O16" s="8" t="s">
        <v>64</v>
      </c>
      <c r="U16" t="s">
        <v>222</v>
      </c>
      <c r="V16" t="s">
        <v>177</v>
      </c>
    </row>
    <row r="17" spans="1:22" x14ac:dyDescent="0.25">
      <c r="A17" s="7" t="s">
        <v>69</v>
      </c>
      <c r="B17" s="8" t="s">
        <v>61</v>
      </c>
      <c r="C17" s="8" t="s">
        <v>307</v>
      </c>
      <c r="D17" s="8" t="s">
        <v>355</v>
      </c>
      <c r="E17" s="22" t="s">
        <v>70</v>
      </c>
      <c r="M17" s="7" t="s">
        <v>65</v>
      </c>
      <c r="N17" s="8" t="s">
        <v>61</v>
      </c>
      <c r="O17" s="8" t="s">
        <v>66</v>
      </c>
      <c r="U17" t="s">
        <v>223</v>
      </c>
      <c r="V17" t="s">
        <v>174</v>
      </c>
    </row>
    <row r="18" spans="1:22" x14ac:dyDescent="0.25">
      <c r="A18" s="7" t="s">
        <v>71</v>
      </c>
      <c r="B18" s="8" t="s">
        <v>61</v>
      </c>
      <c r="C18" s="8" t="s">
        <v>308</v>
      </c>
      <c r="D18" s="8" t="s">
        <v>356</v>
      </c>
      <c r="E18" s="22" t="s">
        <v>165</v>
      </c>
      <c r="M18" s="7" t="s">
        <v>67</v>
      </c>
      <c r="N18" s="8" t="s">
        <v>61</v>
      </c>
      <c r="O18" s="8" t="s">
        <v>68</v>
      </c>
      <c r="U18" t="s">
        <v>224</v>
      </c>
      <c r="V18" t="s">
        <v>166</v>
      </c>
    </row>
    <row r="19" spans="1:22" ht="30" x14ac:dyDescent="0.25">
      <c r="A19" s="7" t="s">
        <v>73</v>
      </c>
      <c r="B19" s="8" t="s">
        <v>61</v>
      </c>
      <c r="C19" s="8" t="s">
        <v>309</v>
      </c>
      <c r="D19" s="8" t="s">
        <v>357</v>
      </c>
      <c r="E19" s="22" t="s">
        <v>188</v>
      </c>
      <c r="M19" s="7" t="s">
        <v>69</v>
      </c>
      <c r="N19" s="8" t="s">
        <v>61</v>
      </c>
      <c r="O19" s="8" t="s">
        <v>70</v>
      </c>
      <c r="U19" t="s">
        <v>225</v>
      </c>
      <c r="V19" t="s">
        <v>167</v>
      </c>
    </row>
    <row r="20" spans="1:22" x14ac:dyDescent="0.25">
      <c r="A20" s="7" t="s">
        <v>77</v>
      </c>
      <c r="B20" s="8" t="s">
        <v>61</v>
      </c>
      <c r="C20" s="8" t="s">
        <v>310</v>
      </c>
      <c r="D20" s="8" t="s">
        <v>358</v>
      </c>
      <c r="E20" s="22" t="s">
        <v>78</v>
      </c>
      <c r="M20" s="7" t="s">
        <v>71</v>
      </c>
      <c r="N20" s="8" t="s">
        <v>61</v>
      </c>
      <c r="O20" s="8" t="s">
        <v>72</v>
      </c>
      <c r="U20" t="s">
        <v>226</v>
      </c>
      <c r="V20" t="s">
        <v>168</v>
      </c>
    </row>
    <row r="21" spans="1:22" ht="60" x14ac:dyDescent="0.25">
      <c r="A21" s="7" t="s">
        <v>79</v>
      </c>
      <c r="B21" s="8" t="s">
        <v>61</v>
      </c>
      <c r="C21" s="8" t="s">
        <v>311</v>
      </c>
      <c r="D21" s="8" t="s">
        <v>359</v>
      </c>
      <c r="E21" s="22" t="s">
        <v>189</v>
      </c>
      <c r="M21" s="7" t="s">
        <v>73</v>
      </c>
      <c r="N21" s="8" t="s">
        <v>61</v>
      </c>
      <c r="O21" s="8" t="s">
        <v>74</v>
      </c>
      <c r="U21" t="s">
        <v>227</v>
      </c>
      <c r="V21" t="s">
        <v>169</v>
      </c>
    </row>
    <row r="22" spans="1:22" x14ac:dyDescent="0.25">
      <c r="A22" s="7" t="s">
        <v>87</v>
      </c>
      <c r="B22" s="8" t="s">
        <v>61</v>
      </c>
      <c r="C22" s="8" t="s">
        <v>312</v>
      </c>
      <c r="D22" s="8" t="s">
        <v>360</v>
      </c>
      <c r="E22" s="22" t="s">
        <v>88</v>
      </c>
      <c r="M22" s="7" t="s">
        <v>73</v>
      </c>
      <c r="N22" s="8" t="s">
        <v>61</v>
      </c>
      <c r="O22" s="8" t="s">
        <v>75</v>
      </c>
      <c r="U22" t="s">
        <v>228</v>
      </c>
      <c r="V22" t="s">
        <v>170</v>
      </c>
    </row>
    <row r="23" spans="1:22" ht="45" x14ac:dyDescent="0.25">
      <c r="A23" s="7" t="s">
        <v>89</v>
      </c>
      <c r="B23" s="8" t="s">
        <v>61</v>
      </c>
      <c r="C23" s="8" t="s">
        <v>313</v>
      </c>
      <c r="D23" s="8" t="s">
        <v>361</v>
      </c>
      <c r="E23" s="22" t="s">
        <v>190</v>
      </c>
      <c r="M23" s="7" t="s">
        <v>73</v>
      </c>
      <c r="N23" s="8" t="s">
        <v>61</v>
      </c>
      <c r="O23" s="8" t="s">
        <v>76</v>
      </c>
      <c r="U23" t="s">
        <v>229</v>
      </c>
      <c r="V23" t="s">
        <v>231</v>
      </c>
    </row>
    <row r="24" spans="1:22" ht="30" x14ac:dyDescent="0.25">
      <c r="A24" s="7" t="s">
        <v>95</v>
      </c>
      <c r="B24" s="8" t="s">
        <v>61</v>
      </c>
      <c r="C24" s="8" t="s">
        <v>314</v>
      </c>
      <c r="D24" s="8" t="s">
        <v>362</v>
      </c>
      <c r="E24" s="22" t="s">
        <v>191</v>
      </c>
      <c r="M24" s="7" t="s">
        <v>77</v>
      </c>
      <c r="N24" s="8" t="s">
        <v>61</v>
      </c>
      <c r="O24" s="8" t="s">
        <v>78</v>
      </c>
      <c r="U24" t="s">
        <v>230</v>
      </c>
      <c r="V24" t="s">
        <v>233</v>
      </c>
    </row>
    <row r="25" spans="1:22" ht="15" customHeight="1" x14ac:dyDescent="0.25">
      <c r="A25" s="7" t="s">
        <v>98</v>
      </c>
      <c r="B25" s="8" t="s">
        <v>61</v>
      </c>
      <c r="C25" s="8" t="s">
        <v>315</v>
      </c>
      <c r="D25" s="8" t="s">
        <v>363</v>
      </c>
      <c r="E25" s="22" t="s">
        <v>192</v>
      </c>
      <c r="M25" s="17" t="s">
        <v>79</v>
      </c>
      <c r="N25" s="18" t="s">
        <v>61</v>
      </c>
      <c r="O25" s="18" t="s">
        <v>80</v>
      </c>
      <c r="U25" t="s">
        <v>232</v>
      </c>
      <c r="V25" t="s">
        <v>235</v>
      </c>
    </row>
    <row r="26" spans="1:22" ht="15" customHeight="1" x14ac:dyDescent="0.25">
      <c r="A26" s="7" t="s">
        <v>101</v>
      </c>
      <c r="B26" s="8" t="s">
        <v>61</v>
      </c>
      <c r="C26" s="8" t="s">
        <v>316</v>
      </c>
      <c r="D26" s="8" t="s">
        <v>364</v>
      </c>
      <c r="E26" s="22" t="s">
        <v>36</v>
      </c>
      <c r="M26" s="17" t="s">
        <v>79</v>
      </c>
      <c r="N26" s="18" t="s">
        <v>61</v>
      </c>
      <c r="O26" s="18" t="s">
        <v>81</v>
      </c>
      <c r="U26" t="s">
        <v>234</v>
      </c>
      <c r="V26" t="s">
        <v>237</v>
      </c>
    </row>
    <row r="27" spans="1:22" ht="45" x14ac:dyDescent="0.25">
      <c r="A27" s="7" t="s">
        <v>102</v>
      </c>
      <c r="B27" s="8" t="s">
        <v>61</v>
      </c>
      <c r="C27" s="8" t="s">
        <v>317</v>
      </c>
      <c r="D27" s="8" t="s">
        <v>365</v>
      </c>
      <c r="E27" s="22" t="s">
        <v>193</v>
      </c>
      <c r="M27" s="7" t="s">
        <v>79</v>
      </c>
      <c r="N27" s="8" t="s">
        <v>61</v>
      </c>
      <c r="O27" s="9" t="s">
        <v>82</v>
      </c>
      <c r="U27" t="s">
        <v>236</v>
      </c>
      <c r="V27" t="s">
        <v>239</v>
      </c>
    </row>
    <row r="28" spans="1:22" ht="30" x14ac:dyDescent="0.25">
      <c r="A28" s="7" t="s">
        <v>108</v>
      </c>
      <c r="B28" s="8" t="s">
        <v>61</v>
      </c>
      <c r="C28" s="8" t="s">
        <v>318</v>
      </c>
      <c r="D28" s="8" t="s">
        <v>366</v>
      </c>
      <c r="E28" s="22" t="s">
        <v>194</v>
      </c>
      <c r="M28" s="7" t="s">
        <v>79</v>
      </c>
      <c r="N28" s="8" t="s">
        <v>61</v>
      </c>
      <c r="O28" s="8" t="s">
        <v>83</v>
      </c>
      <c r="U28" t="s">
        <v>238</v>
      </c>
      <c r="V28" t="s">
        <v>241</v>
      </c>
    </row>
    <row r="29" spans="1:22" ht="45" x14ac:dyDescent="0.25">
      <c r="A29" s="7" t="s">
        <v>111</v>
      </c>
      <c r="B29" s="8" t="s">
        <v>61</v>
      </c>
      <c r="C29" s="8" t="s">
        <v>319</v>
      </c>
      <c r="D29" s="8" t="s">
        <v>367</v>
      </c>
      <c r="E29" s="22" t="s">
        <v>195</v>
      </c>
      <c r="M29" s="7" t="s">
        <v>79</v>
      </c>
      <c r="N29" s="8" t="s">
        <v>61</v>
      </c>
      <c r="O29" s="8" t="s">
        <v>84</v>
      </c>
      <c r="U29" t="s">
        <v>240</v>
      </c>
      <c r="V29" t="s">
        <v>243</v>
      </c>
    </row>
    <row r="30" spans="1:22" x14ac:dyDescent="0.25">
      <c r="A30" s="7" t="s">
        <v>115</v>
      </c>
      <c r="B30" s="8" t="s">
        <v>61</v>
      </c>
      <c r="C30" s="8" t="s">
        <v>320</v>
      </c>
      <c r="D30" s="8" t="s">
        <v>368</v>
      </c>
      <c r="E30" s="22" t="s">
        <v>116</v>
      </c>
      <c r="M30" s="7" t="s">
        <v>79</v>
      </c>
      <c r="N30" s="8" t="s">
        <v>61</v>
      </c>
      <c r="O30" s="8" t="s">
        <v>85</v>
      </c>
      <c r="U30" t="s">
        <v>242</v>
      </c>
      <c r="V30" t="s">
        <v>245</v>
      </c>
    </row>
    <row r="31" spans="1:22" x14ac:dyDescent="0.25">
      <c r="A31" s="7" t="s">
        <v>117</v>
      </c>
      <c r="B31" s="8" t="s">
        <v>61</v>
      </c>
      <c r="C31" s="8" t="s">
        <v>321</v>
      </c>
      <c r="D31" s="8" t="s">
        <v>369</v>
      </c>
      <c r="E31" s="22" t="s">
        <v>118</v>
      </c>
      <c r="M31" s="7" t="s">
        <v>79</v>
      </c>
      <c r="N31" s="8" t="s">
        <v>61</v>
      </c>
      <c r="O31" s="8" t="s">
        <v>86</v>
      </c>
      <c r="U31" t="s">
        <v>244</v>
      </c>
      <c r="V31" t="s">
        <v>247</v>
      </c>
    </row>
    <row r="32" spans="1:22" ht="45" x14ac:dyDescent="0.25">
      <c r="A32" s="7" t="s">
        <v>6</v>
      </c>
      <c r="B32" s="8" t="s">
        <v>61</v>
      </c>
      <c r="C32" s="8" t="s">
        <v>322</v>
      </c>
      <c r="D32" s="8" t="s">
        <v>370</v>
      </c>
      <c r="E32" s="22" t="s">
        <v>196</v>
      </c>
      <c r="M32" s="7" t="s">
        <v>87</v>
      </c>
      <c r="N32" s="8" t="s">
        <v>61</v>
      </c>
      <c r="O32" s="8" t="s">
        <v>88</v>
      </c>
      <c r="U32" t="s">
        <v>246</v>
      </c>
      <c r="V32" t="s">
        <v>249</v>
      </c>
    </row>
    <row r="33" spans="1:22" ht="30" x14ac:dyDescent="0.25">
      <c r="A33" s="7" t="s">
        <v>123</v>
      </c>
      <c r="B33" s="8" t="s">
        <v>61</v>
      </c>
      <c r="C33" s="8" t="s">
        <v>323</v>
      </c>
      <c r="D33" s="8" t="s">
        <v>371</v>
      </c>
      <c r="E33" s="22" t="s">
        <v>197</v>
      </c>
      <c r="M33" s="7" t="s">
        <v>89</v>
      </c>
      <c r="N33" s="8" t="s">
        <v>61</v>
      </c>
      <c r="O33" s="8" t="s">
        <v>90</v>
      </c>
      <c r="U33" t="s">
        <v>248</v>
      </c>
      <c r="V33" t="s">
        <v>251</v>
      </c>
    </row>
    <row r="34" spans="1:22" x14ac:dyDescent="0.25">
      <c r="A34" s="7" t="s">
        <v>126</v>
      </c>
      <c r="B34" s="8" t="s">
        <v>61</v>
      </c>
      <c r="C34" s="8" t="s">
        <v>324</v>
      </c>
      <c r="D34" s="8" t="s">
        <v>372</v>
      </c>
      <c r="E34" s="22" t="s">
        <v>127</v>
      </c>
      <c r="M34" s="7" t="s">
        <v>89</v>
      </c>
      <c r="N34" s="8" t="s">
        <v>61</v>
      </c>
      <c r="O34" s="8" t="s">
        <v>91</v>
      </c>
      <c r="U34" t="s">
        <v>250</v>
      </c>
      <c r="V34" t="s">
        <v>253</v>
      </c>
    </row>
    <row r="35" spans="1:22" x14ac:dyDescent="0.25">
      <c r="A35" s="7" t="s">
        <v>128</v>
      </c>
      <c r="B35" s="8" t="s">
        <v>61</v>
      </c>
      <c r="C35" s="8" t="s">
        <v>325</v>
      </c>
      <c r="D35" s="8" t="s">
        <v>373</v>
      </c>
      <c r="E35" s="22" t="s">
        <v>129</v>
      </c>
      <c r="M35" s="7" t="s">
        <v>89</v>
      </c>
      <c r="N35" s="8" t="s">
        <v>61</v>
      </c>
      <c r="O35" s="10" t="s">
        <v>92</v>
      </c>
      <c r="U35" t="s">
        <v>252</v>
      </c>
      <c r="V35" t="s">
        <v>255</v>
      </c>
    </row>
    <row r="36" spans="1:22" x14ac:dyDescent="0.25">
      <c r="A36" s="7" t="s">
        <v>130</v>
      </c>
      <c r="B36" s="8" t="s">
        <v>61</v>
      </c>
      <c r="C36" s="8" t="s">
        <v>326</v>
      </c>
      <c r="D36" s="8" t="s">
        <v>374</v>
      </c>
      <c r="E36" s="22" t="s">
        <v>131</v>
      </c>
      <c r="M36" s="7" t="s">
        <v>89</v>
      </c>
      <c r="N36" s="8" t="s">
        <v>61</v>
      </c>
      <c r="O36" s="8" t="s">
        <v>93</v>
      </c>
      <c r="U36" t="s">
        <v>254</v>
      </c>
      <c r="V36" t="s">
        <v>257</v>
      </c>
    </row>
    <row r="37" spans="1:22" x14ac:dyDescent="0.25">
      <c r="A37" s="7" t="s">
        <v>132</v>
      </c>
      <c r="B37" s="8" t="s">
        <v>61</v>
      </c>
      <c r="C37" s="8" t="s">
        <v>327</v>
      </c>
      <c r="D37" s="8" t="s">
        <v>375</v>
      </c>
      <c r="E37" s="22" t="s">
        <v>133</v>
      </c>
      <c r="M37" s="7" t="s">
        <v>89</v>
      </c>
      <c r="N37" s="8" t="s">
        <v>61</v>
      </c>
      <c r="O37" s="8" t="s">
        <v>94</v>
      </c>
      <c r="U37" t="s">
        <v>256</v>
      </c>
      <c r="V37" t="s">
        <v>259</v>
      </c>
    </row>
    <row r="38" spans="1:22" x14ac:dyDescent="0.25">
      <c r="A38" s="7" t="s">
        <v>134</v>
      </c>
      <c r="B38" s="8" t="s">
        <v>61</v>
      </c>
      <c r="C38" s="8" t="s">
        <v>328</v>
      </c>
      <c r="D38" s="8" t="s">
        <v>376</v>
      </c>
      <c r="E38" s="22" t="s">
        <v>135</v>
      </c>
      <c r="M38" s="7" t="s">
        <v>95</v>
      </c>
      <c r="N38" s="8" t="s">
        <v>61</v>
      </c>
      <c r="O38" s="10" t="s">
        <v>96</v>
      </c>
      <c r="U38" t="s">
        <v>258</v>
      </c>
      <c r="V38" t="s">
        <v>261</v>
      </c>
    </row>
    <row r="39" spans="1:22" x14ac:dyDescent="0.25">
      <c r="A39" s="7" t="s">
        <v>136</v>
      </c>
      <c r="B39" s="8" t="s">
        <v>61</v>
      </c>
      <c r="C39" s="8" t="s">
        <v>329</v>
      </c>
      <c r="D39" s="8" t="s">
        <v>377</v>
      </c>
      <c r="E39" s="22" t="s">
        <v>137</v>
      </c>
      <c r="M39" s="7" t="s">
        <v>95</v>
      </c>
      <c r="N39" s="8" t="s">
        <v>61</v>
      </c>
      <c r="O39" s="8" t="s">
        <v>97</v>
      </c>
      <c r="U39" t="s">
        <v>260</v>
      </c>
      <c r="V39" t="s">
        <v>263</v>
      </c>
    </row>
    <row r="40" spans="1:22" x14ac:dyDescent="0.25">
      <c r="A40" s="7" t="s">
        <v>138</v>
      </c>
      <c r="B40" s="8" t="s">
        <v>61</v>
      </c>
      <c r="C40" s="8" t="s">
        <v>330</v>
      </c>
      <c r="D40" s="8" t="s">
        <v>378</v>
      </c>
      <c r="E40" s="22" t="s">
        <v>139</v>
      </c>
      <c r="M40" s="7" t="s">
        <v>98</v>
      </c>
      <c r="N40" s="8" t="s">
        <v>61</v>
      </c>
      <c r="O40" s="8" t="s">
        <v>99</v>
      </c>
      <c r="U40" t="s">
        <v>262</v>
      </c>
      <c r="V40" t="s">
        <v>265</v>
      </c>
    </row>
    <row r="41" spans="1:22" x14ac:dyDescent="0.25">
      <c r="A41" s="7" t="s">
        <v>140</v>
      </c>
      <c r="B41" s="8" t="s">
        <v>61</v>
      </c>
      <c r="C41" s="8" t="s">
        <v>331</v>
      </c>
      <c r="D41" s="8" t="s">
        <v>379</v>
      </c>
      <c r="E41" s="22" t="s">
        <v>141</v>
      </c>
      <c r="M41" s="7" t="s">
        <v>98</v>
      </c>
      <c r="N41" s="8" t="s">
        <v>61</v>
      </c>
      <c r="O41" s="8" t="s">
        <v>100</v>
      </c>
      <c r="U41" t="s">
        <v>264</v>
      </c>
      <c r="V41" t="s">
        <v>267</v>
      </c>
    </row>
    <row r="42" spans="1:22" x14ac:dyDescent="0.25">
      <c r="A42" s="7" t="s">
        <v>142</v>
      </c>
      <c r="B42" s="8" t="s">
        <v>61</v>
      </c>
      <c r="C42" s="8" t="s">
        <v>332</v>
      </c>
      <c r="D42" s="8" t="s">
        <v>380</v>
      </c>
      <c r="E42" s="22" t="s">
        <v>143</v>
      </c>
      <c r="M42" s="7" t="s">
        <v>101</v>
      </c>
      <c r="N42" s="8" t="s">
        <v>61</v>
      </c>
      <c r="O42" s="8" t="s">
        <v>36</v>
      </c>
      <c r="U42" t="s">
        <v>266</v>
      </c>
      <c r="V42" t="s">
        <v>269</v>
      </c>
    </row>
    <row r="43" spans="1:22" x14ac:dyDescent="0.25">
      <c r="A43" s="7" t="s">
        <v>144</v>
      </c>
      <c r="B43" s="8" t="s">
        <v>61</v>
      </c>
      <c r="C43" s="8" t="s">
        <v>333</v>
      </c>
      <c r="D43" s="8" t="s">
        <v>381</v>
      </c>
      <c r="E43" s="22" t="s">
        <v>145</v>
      </c>
      <c r="M43" s="7" t="s">
        <v>102</v>
      </c>
      <c r="N43" s="8" t="s">
        <v>61</v>
      </c>
      <c r="O43" s="8" t="s">
        <v>103</v>
      </c>
      <c r="U43" t="s">
        <v>268</v>
      </c>
      <c r="V43" t="s">
        <v>271</v>
      </c>
    </row>
    <row r="44" spans="1:22" x14ac:dyDescent="0.25">
      <c r="A44" s="7" t="s">
        <v>146</v>
      </c>
      <c r="B44" s="8" t="s">
        <v>61</v>
      </c>
      <c r="C44" s="8" t="s">
        <v>334</v>
      </c>
      <c r="D44" s="8" t="s">
        <v>382</v>
      </c>
      <c r="E44" s="22" t="s">
        <v>147</v>
      </c>
      <c r="M44" s="7" t="s">
        <v>102</v>
      </c>
      <c r="N44" s="8" t="s">
        <v>61</v>
      </c>
      <c r="O44" s="8" t="s">
        <v>104</v>
      </c>
      <c r="U44" t="s">
        <v>270</v>
      </c>
      <c r="V44" t="s">
        <v>273</v>
      </c>
    </row>
    <row r="45" spans="1:22" x14ac:dyDescent="0.25">
      <c r="A45" s="7" t="s">
        <v>148</v>
      </c>
      <c r="B45" s="8" t="s">
        <v>61</v>
      </c>
      <c r="C45" s="8" t="s">
        <v>335</v>
      </c>
      <c r="D45" s="8" t="s">
        <v>383</v>
      </c>
      <c r="E45" s="22" t="s">
        <v>149</v>
      </c>
      <c r="M45" s="7" t="s">
        <v>102</v>
      </c>
      <c r="N45" s="8" t="s">
        <v>61</v>
      </c>
      <c r="O45" s="8" t="s">
        <v>105</v>
      </c>
      <c r="U45" t="s">
        <v>272</v>
      </c>
      <c r="V45" t="s">
        <v>275</v>
      </c>
    </row>
    <row r="46" spans="1:22" ht="60" x14ac:dyDescent="0.25">
      <c r="A46" s="11" t="s">
        <v>150</v>
      </c>
      <c r="B46" s="12" t="s">
        <v>151</v>
      </c>
      <c r="C46" s="12" t="s">
        <v>336</v>
      </c>
      <c r="D46" s="12" t="s">
        <v>384</v>
      </c>
      <c r="E46" s="23" t="s">
        <v>198</v>
      </c>
      <c r="M46" s="7" t="s">
        <v>102</v>
      </c>
      <c r="N46" s="8" t="s">
        <v>61</v>
      </c>
      <c r="O46" s="8" t="s">
        <v>106</v>
      </c>
      <c r="U46" t="s">
        <v>274</v>
      </c>
      <c r="V46" t="s">
        <v>277</v>
      </c>
    </row>
    <row r="47" spans="1:22" x14ac:dyDescent="0.25">
      <c r="A47" s="11" t="s">
        <v>157</v>
      </c>
      <c r="B47" s="12" t="s">
        <v>151</v>
      </c>
      <c r="C47" s="12" t="s">
        <v>337</v>
      </c>
      <c r="D47" s="12" t="s">
        <v>385</v>
      </c>
      <c r="E47" s="23" t="s">
        <v>158</v>
      </c>
      <c r="M47" s="7" t="s">
        <v>102</v>
      </c>
      <c r="N47" s="8" t="s">
        <v>61</v>
      </c>
      <c r="O47" s="8" t="s">
        <v>107</v>
      </c>
      <c r="U47" t="s">
        <v>276</v>
      </c>
      <c r="V47" t="s">
        <v>279</v>
      </c>
    </row>
    <row r="48" spans="1:22" ht="30" x14ac:dyDescent="0.25">
      <c r="A48" s="11" t="s">
        <v>159</v>
      </c>
      <c r="B48" s="12" t="s">
        <v>151</v>
      </c>
      <c r="C48" s="12" t="s">
        <v>338</v>
      </c>
      <c r="D48" s="12" t="s">
        <v>386</v>
      </c>
      <c r="E48" s="23" t="s">
        <v>160</v>
      </c>
      <c r="M48" s="7" t="s">
        <v>108</v>
      </c>
      <c r="N48" s="8" t="s">
        <v>61</v>
      </c>
      <c r="O48" s="8" t="s">
        <v>109</v>
      </c>
      <c r="U48" t="s">
        <v>278</v>
      </c>
      <c r="V48" t="s">
        <v>281</v>
      </c>
    </row>
    <row r="49" spans="1:22" ht="60" x14ac:dyDescent="0.25">
      <c r="A49" s="11" t="s">
        <v>393</v>
      </c>
      <c r="B49" s="12" t="s">
        <v>151</v>
      </c>
      <c r="C49" s="12" t="s">
        <v>395</v>
      </c>
      <c r="D49" s="12" t="s">
        <v>394</v>
      </c>
      <c r="E49" s="23" t="s">
        <v>198</v>
      </c>
      <c r="M49" s="7" t="s">
        <v>108</v>
      </c>
      <c r="N49" s="8" t="s">
        <v>61</v>
      </c>
      <c r="O49" s="8" t="s">
        <v>110</v>
      </c>
      <c r="U49" t="s">
        <v>280</v>
      </c>
      <c r="V49" t="s">
        <v>283</v>
      </c>
    </row>
    <row r="50" spans="1:22" x14ac:dyDescent="0.25">
      <c r="M50" s="7" t="s">
        <v>111</v>
      </c>
      <c r="N50" s="8" t="s">
        <v>61</v>
      </c>
      <c r="O50" s="8" t="s">
        <v>112</v>
      </c>
      <c r="U50" t="s">
        <v>282</v>
      </c>
      <c r="V50" t="s">
        <v>285</v>
      </c>
    </row>
    <row r="51" spans="1:22" x14ac:dyDescent="0.25">
      <c r="M51" s="7" t="s">
        <v>111</v>
      </c>
      <c r="N51" s="8" t="s">
        <v>61</v>
      </c>
      <c r="O51" s="8" t="s">
        <v>113</v>
      </c>
      <c r="U51" t="s">
        <v>284</v>
      </c>
      <c r="V51" t="s">
        <v>287</v>
      </c>
    </row>
    <row r="52" spans="1:22" x14ac:dyDescent="0.25">
      <c r="M52" s="7" t="s">
        <v>111</v>
      </c>
      <c r="N52" s="8" t="s">
        <v>61</v>
      </c>
      <c r="O52" s="8" t="s">
        <v>114</v>
      </c>
      <c r="U52" t="s">
        <v>286</v>
      </c>
    </row>
    <row r="53" spans="1:22" x14ac:dyDescent="0.25">
      <c r="M53" s="7" t="s">
        <v>115</v>
      </c>
      <c r="N53" s="8" t="s">
        <v>61</v>
      </c>
      <c r="O53" s="8" t="s">
        <v>116</v>
      </c>
    </row>
    <row r="54" spans="1:22" x14ac:dyDescent="0.25">
      <c r="M54" s="7" t="s">
        <v>117</v>
      </c>
      <c r="N54" s="8" t="s">
        <v>61</v>
      </c>
      <c r="O54" s="8" t="s">
        <v>118</v>
      </c>
    </row>
    <row r="55" spans="1:22" x14ac:dyDescent="0.25">
      <c r="M55" s="7" t="s">
        <v>6</v>
      </c>
      <c r="N55" s="8" t="s">
        <v>61</v>
      </c>
      <c r="O55" s="8" t="s">
        <v>119</v>
      </c>
    </row>
    <row r="56" spans="1:22" x14ac:dyDescent="0.25">
      <c r="M56" s="7" t="s">
        <v>6</v>
      </c>
      <c r="N56" s="8" t="s">
        <v>61</v>
      </c>
      <c r="O56" s="8" t="s">
        <v>120</v>
      </c>
    </row>
    <row r="57" spans="1:22" x14ac:dyDescent="0.25">
      <c r="M57" s="7" t="s">
        <v>6</v>
      </c>
      <c r="N57" s="8" t="s">
        <v>61</v>
      </c>
      <c r="O57" s="8" t="s">
        <v>121</v>
      </c>
    </row>
    <row r="58" spans="1:22" x14ac:dyDescent="0.25">
      <c r="M58" s="7" t="s">
        <v>6</v>
      </c>
      <c r="N58" s="8" t="s">
        <v>61</v>
      </c>
      <c r="O58" s="8" t="s">
        <v>122</v>
      </c>
    </row>
    <row r="59" spans="1:22" x14ac:dyDescent="0.25">
      <c r="M59" s="7" t="s">
        <v>123</v>
      </c>
      <c r="N59" s="8" t="s">
        <v>61</v>
      </c>
      <c r="O59" s="8" t="s">
        <v>124</v>
      </c>
    </row>
    <row r="60" spans="1:22" x14ac:dyDescent="0.25">
      <c r="M60" s="7" t="s">
        <v>123</v>
      </c>
      <c r="N60" s="8" t="s">
        <v>61</v>
      </c>
      <c r="O60" s="8" t="s">
        <v>125</v>
      </c>
    </row>
    <row r="61" spans="1:22" x14ac:dyDescent="0.25">
      <c r="M61" s="7" t="s">
        <v>126</v>
      </c>
      <c r="N61" s="8" t="s">
        <v>61</v>
      </c>
      <c r="O61" s="8" t="s">
        <v>127</v>
      </c>
    </row>
    <row r="62" spans="1:22" x14ac:dyDescent="0.25">
      <c r="M62" s="7" t="s">
        <v>128</v>
      </c>
      <c r="N62" s="8" t="s">
        <v>61</v>
      </c>
      <c r="O62" s="8" t="s">
        <v>129</v>
      </c>
    </row>
    <row r="63" spans="1:22" x14ac:dyDescent="0.25">
      <c r="M63" s="7" t="s">
        <v>130</v>
      </c>
      <c r="N63" s="8" t="s">
        <v>61</v>
      </c>
      <c r="O63" s="8" t="s">
        <v>131</v>
      </c>
    </row>
    <row r="64" spans="1:22" x14ac:dyDescent="0.25">
      <c r="M64" s="7" t="s">
        <v>132</v>
      </c>
      <c r="N64" s="8" t="s">
        <v>61</v>
      </c>
      <c r="O64" s="8" t="s">
        <v>133</v>
      </c>
    </row>
    <row r="65" spans="13:15" x14ac:dyDescent="0.25">
      <c r="M65" s="7" t="s">
        <v>134</v>
      </c>
      <c r="N65" s="8" t="s">
        <v>61</v>
      </c>
      <c r="O65" s="8" t="s">
        <v>135</v>
      </c>
    </row>
    <row r="66" spans="13:15" x14ac:dyDescent="0.25">
      <c r="M66" s="7" t="s">
        <v>136</v>
      </c>
      <c r="N66" s="8" t="s">
        <v>61</v>
      </c>
      <c r="O66" s="8" t="s">
        <v>137</v>
      </c>
    </row>
    <row r="67" spans="13:15" x14ac:dyDescent="0.25">
      <c r="M67" s="7" t="s">
        <v>138</v>
      </c>
      <c r="N67" s="8" t="s">
        <v>61</v>
      </c>
      <c r="O67" s="8" t="s">
        <v>139</v>
      </c>
    </row>
    <row r="68" spans="13:15" x14ac:dyDescent="0.25">
      <c r="M68" s="7" t="s">
        <v>140</v>
      </c>
      <c r="N68" s="8" t="s">
        <v>61</v>
      </c>
      <c r="O68" s="10" t="s">
        <v>141</v>
      </c>
    </row>
    <row r="69" spans="13:15" x14ac:dyDescent="0.25">
      <c r="M69" s="7" t="s">
        <v>142</v>
      </c>
      <c r="N69" s="8" t="s">
        <v>61</v>
      </c>
      <c r="O69" s="8" t="s">
        <v>143</v>
      </c>
    </row>
    <row r="70" spans="13:15" x14ac:dyDescent="0.25">
      <c r="M70" s="7" t="s">
        <v>144</v>
      </c>
      <c r="N70" s="8" t="s">
        <v>61</v>
      </c>
      <c r="O70" s="8" t="s">
        <v>145</v>
      </c>
    </row>
    <row r="71" spans="13:15" x14ac:dyDescent="0.25">
      <c r="M71" s="7" t="s">
        <v>146</v>
      </c>
      <c r="N71" s="8" t="s">
        <v>61</v>
      </c>
      <c r="O71" s="8" t="s">
        <v>147</v>
      </c>
    </row>
    <row r="72" spans="13:15" x14ac:dyDescent="0.25">
      <c r="M72" s="7" t="s">
        <v>148</v>
      </c>
      <c r="N72" s="8" t="s">
        <v>61</v>
      </c>
      <c r="O72" s="8" t="s">
        <v>149</v>
      </c>
    </row>
    <row r="73" spans="13:15" x14ac:dyDescent="0.25">
      <c r="M73" s="11" t="s">
        <v>150</v>
      </c>
      <c r="N73" s="12" t="s">
        <v>151</v>
      </c>
      <c r="O73" s="12" t="s">
        <v>152</v>
      </c>
    </row>
    <row r="74" spans="13:15" x14ac:dyDescent="0.25">
      <c r="M74" s="11" t="s">
        <v>150</v>
      </c>
      <c r="N74" s="12" t="s">
        <v>151</v>
      </c>
      <c r="O74" s="12" t="s">
        <v>153</v>
      </c>
    </row>
    <row r="75" spans="13:15" x14ac:dyDescent="0.25">
      <c r="M75" s="11" t="s">
        <v>150</v>
      </c>
      <c r="N75" s="12" t="s">
        <v>151</v>
      </c>
      <c r="O75" s="12" t="s">
        <v>154</v>
      </c>
    </row>
    <row r="76" spans="13:15" x14ac:dyDescent="0.25">
      <c r="M76" s="11" t="s">
        <v>150</v>
      </c>
      <c r="N76" s="12" t="s">
        <v>151</v>
      </c>
      <c r="O76" s="12" t="s">
        <v>155</v>
      </c>
    </row>
    <row r="77" spans="13:15" x14ac:dyDescent="0.25">
      <c r="M77" s="11" t="s">
        <v>150</v>
      </c>
      <c r="N77" s="12" t="s">
        <v>151</v>
      </c>
      <c r="O77" s="12" t="s">
        <v>156</v>
      </c>
    </row>
    <row r="78" spans="13:15" x14ac:dyDescent="0.25">
      <c r="M78" s="11" t="s">
        <v>157</v>
      </c>
      <c r="N78" s="12" t="s">
        <v>151</v>
      </c>
      <c r="O78" s="12" t="s">
        <v>158</v>
      </c>
    </row>
    <row r="79" spans="13:15" x14ac:dyDescent="0.25">
      <c r="M79" s="11" t="s">
        <v>159</v>
      </c>
      <c r="N79" s="12" t="s">
        <v>151</v>
      </c>
      <c r="O79" s="12" t="s">
        <v>160</v>
      </c>
    </row>
    <row r="80" spans="13:15" x14ac:dyDescent="0.25">
      <c r="M80" s="11" t="s">
        <v>393</v>
      </c>
      <c r="N80" s="12" t="s">
        <v>151</v>
      </c>
      <c r="O80" s="12" t="s">
        <v>152</v>
      </c>
    </row>
    <row r="81" spans="13:15" x14ac:dyDescent="0.25">
      <c r="M81" s="11" t="s">
        <v>393</v>
      </c>
      <c r="N81" s="12" t="s">
        <v>151</v>
      </c>
      <c r="O81" s="12" t="s">
        <v>153</v>
      </c>
    </row>
    <row r="82" spans="13:15" x14ac:dyDescent="0.25">
      <c r="M82" s="11" t="s">
        <v>393</v>
      </c>
      <c r="N82" s="12" t="s">
        <v>151</v>
      </c>
      <c r="O82" s="12" t="s">
        <v>154</v>
      </c>
    </row>
    <row r="83" spans="13:15" x14ac:dyDescent="0.25">
      <c r="M83" s="11" t="s">
        <v>393</v>
      </c>
      <c r="N83" s="12" t="s">
        <v>151</v>
      </c>
      <c r="O83" s="12" t="s">
        <v>155</v>
      </c>
    </row>
    <row r="84" spans="13:15" x14ac:dyDescent="0.25">
      <c r="M84" s="11" t="s">
        <v>393</v>
      </c>
      <c r="N84" s="12" t="s">
        <v>151</v>
      </c>
      <c r="O84" s="12" t="s">
        <v>156</v>
      </c>
    </row>
  </sheetData>
  <sortState xmlns:xlrd2="http://schemas.microsoft.com/office/spreadsheetml/2017/richdata2" ref="A2:B105">
    <sortCondition ref="B2:B105"/>
    <sortCondition ref="A2:A105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2:AI103"/>
  <sheetViews>
    <sheetView showGridLines="0" topLeftCell="A54" zoomScale="115" zoomScaleNormal="115" workbookViewId="0">
      <selection activeCell="A5" sqref="A1:A1048576"/>
    </sheetView>
  </sheetViews>
  <sheetFormatPr defaultRowHeight="12.75" x14ac:dyDescent="0.2"/>
  <cols>
    <col min="1" max="1" width="15.5703125" style="82" customWidth="1"/>
    <col min="2" max="2" width="14.7109375" style="82" customWidth="1"/>
    <col min="3" max="3" width="14" style="82" customWidth="1"/>
    <col min="4" max="4" width="7.42578125" style="82" customWidth="1"/>
    <col min="5" max="5" width="24.85546875" style="82" customWidth="1"/>
    <col min="6" max="6" width="15" style="82" bestFit="1" customWidth="1"/>
    <col min="7" max="7" width="15.42578125" style="82" customWidth="1"/>
    <col min="8" max="8" width="14.85546875" style="82" customWidth="1"/>
    <col min="9" max="9" width="5.5703125" style="82" customWidth="1"/>
    <col min="10" max="10" width="9.140625" style="82"/>
    <col min="11" max="11" width="16.28515625" style="82" customWidth="1"/>
    <col min="12" max="16384" width="9.140625" style="82"/>
  </cols>
  <sheetData>
    <row r="2" spans="2:35" x14ac:dyDescent="0.2">
      <c r="G2" s="232" t="s">
        <v>510</v>
      </c>
      <c r="H2" s="232"/>
    </row>
    <row r="3" spans="2:35" x14ac:dyDescent="0.2">
      <c r="G3" s="123" t="s">
        <v>511</v>
      </c>
      <c r="H3" s="123"/>
    </row>
    <row r="4" spans="2:35" x14ac:dyDescent="0.2">
      <c r="G4" s="123" t="s">
        <v>512</v>
      </c>
      <c r="H4" s="123"/>
      <c r="AG4" s="82" t="s">
        <v>61</v>
      </c>
      <c r="AH4" s="82" t="s">
        <v>161</v>
      </c>
      <c r="AI4" s="82" t="s">
        <v>61</v>
      </c>
    </row>
    <row r="5" spans="2:35" x14ac:dyDescent="0.2">
      <c r="AG5" s="82" t="s">
        <v>38</v>
      </c>
      <c r="AH5" s="82" t="s">
        <v>162</v>
      </c>
      <c r="AI5" s="82" t="s">
        <v>38</v>
      </c>
    </row>
    <row r="6" spans="2:35" x14ac:dyDescent="0.2">
      <c r="AG6" s="82" t="s">
        <v>35</v>
      </c>
      <c r="AH6" s="82" t="s">
        <v>163</v>
      </c>
      <c r="AI6" s="82" t="s">
        <v>35</v>
      </c>
    </row>
    <row r="7" spans="2:35" x14ac:dyDescent="0.2">
      <c r="AG7" s="82" t="s">
        <v>151</v>
      </c>
      <c r="AH7" s="82" t="s">
        <v>164</v>
      </c>
      <c r="AI7" s="82" t="s">
        <v>151</v>
      </c>
    </row>
    <row r="8" spans="2:35" x14ac:dyDescent="0.2">
      <c r="B8" s="104"/>
      <c r="C8" s="104"/>
      <c r="D8" s="104"/>
      <c r="E8" s="104"/>
      <c r="F8" s="104"/>
      <c r="G8" s="104"/>
      <c r="H8" s="104"/>
    </row>
    <row r="9" spans="2:35" x14ac:dyDescent="0.2">
      <c r="B9" s="80" t="s">
        <v>7</v>
      </c>
      <c r="C9" s="81" t="s">
        <v>580</v>
      </c>
      <c r="D9" s="81"/>
      <c r="E9" s="81"/>
      <c r="AG9" s="82" t="s">
        <v>288</v>
      </c>
      <c r="AH9" s="82" t="str">
        <f>$C$16</f>
        <v>INVISA INSTITUTO VIDA E SAUDE</v>
      </c>
    </row>
    <row r="10" spans="2:35" x14ac:dyDescent="0.2">
      <c r="B10" s="80" t="s">
        <v>202</v>
      </c>
      <c r="C10" s="82" t="str">
        <f>IF($H$43=0,$B$102,$B$103)</f>
        <v>ASSESSORIA DE FINANÇAS</v>
      </c>
      <c r="D10" s="81"/>
      <c r="E10" s="81"/>
      <c r="AG10" s="82" t="s">
        <v>289</v>
      </c>
      <c r="AH10" s="82" t="str">
        <f>IF($AH$9=0,"",VLOOKUP($AH$9,$AH$4:$AI$7,2,FALSE))</f>
        <v>INVISA</v>
      </c>
    </row>
    <row r="11" spans="2:35" x14ac:dyDescent="0.2">
      <c r="B11" s="80" t="s">
        <v>203</v>
      </c>
      <c r="C11" s="273" t="s">
        <v>390</v>
      </c>
      <c r="D11" s="273"/>
      <c r="E11" s="273"/>
      <c r="F11" s="106"/>
      <c r="G11" s="106"/>
      <c r="H11" s="106"/>
      <c r="AG11" s="82" t="s">
        <v>290</v>
      </c>
      <c r="AH11" s="82" t="str">
        <f>$C$18</f>
        <v>04/2018</v>
      </c>
    </row>
    <row r="12" spans="2:35" hidden="1" x14ac:dyDescent="0.2">
      <c r="B12" s="80"/>
      <c r="C12" s="118"/>
      <c r="D12" s="118"/>
      <c r="E12" s="118"/>
      <c r="F12" s="106"/>
      <c r="G12" s="106"/>
      <c r="H12" s="106"/>
    </row>
    <row r="13" spans="2:35" ht="15" customHeight="1" x14ac:dyDescent="0.2">
      <c r="B13" s="275" t="s">
        <v>561</v>
      </c>
      <c r="C13" s="275"/>
      <c r="D13" s="275"/>
      <c r="E13" s="275"/>
      <c r="F13" s="275"/>
      <c r="G13" s="275"/>
      <c r="H13" s="275"/>
    </row>
    <row r="14" spans="2:35" x14ac:dyDescent="0.2">
      <c r="B14" s="80"/>
      <c r="C14" s="118"/>
      <c r="D14" s="118"/>
      <c r="E14" s="118"/>
      <c r="F14" s="106"/>
      <c r="G14" s="106"/>
      <c r="H14" s="106"/>
    </row>
    <row r="15" spans="2:35" ht="40.5" customHeight="1" x14ac:dyDescent="0.2">
      <c r="B15" s="276" t="str">
        <f>IF($C$10=$B$102,$C$102,$C$103)</f>
        <v xml:space="preserve">                   Tendo em vista a existência de saldo a pagar, encaminhem-se os autos à V.S.ª com os pagamentos efetuados até a presente data, referentes à parcela especificada abaixo, para conhecimento e acompanhamento.</v>
      </c>
      <c r="C15" s="276"/>
      <c r="D15" s="276"/>
      <c r="E15" s="276"/>
      <c r="F15" s="276"/>
      <c r="G15" s="276"/>
      <c r="H15" s="276"/>
      <c r="AG15" s="82" t="s">
        <v>291</v>
      </c>
      <c r="AH15" s="82" t="str">
        <f>IFERROR(IF($AH$11=0,"",CONCATENATE(TRIM($AH$10),"-",$AH$11)),_xlfn.CONCAT(TRIM($AH$10),"-",$AH$11))</f>
        <v>INVISA-04/2018</v>
      </c>
    </row>
    <row r="16" spans="2:35" ht="61.5" customHeight="1" x14ac:dyDescent="0.2">
      <c r="B16" s="235" t="s">
        <v>0</v>
      </c>
      <c r="C16" s="236" t="s">
        <v>164</v>
      </c>
      <c r="D16" s="237"/>
      <c r="E16" s="84" t="s">
        <v>8</v>
      </c>
      <c r="F16" s="251" t="str">
        <f>$AH$16</f>
        <v>HOSPITAL GERAL DE MONÇÃO,NINA RODRIGUES,CAPS UNIDADES TERAPÊUTCAS AD E UAA,CAPS RESIDÊNCIAS TERAPÊUTICAS I, II, III,HOSPITAL REGIONAL DE VIANA</v>
      </c>
      <c r="G16" s="251"/>
      <c r="H16" s="251"/>
      <c r="AG16" s="82" t="s">
        <v>199</v>
      </c>
      <c r="AH16" s="82" t="str">
        <f>IFERROR(VLOOKUP($AH$15,Planilha1!$C$2:$E$49,3,FALSE),"")</f>
        <v>HOSPITAL GERAL DE MONÇÃO,NINA RODRIGUES,CAPS UNIDADES TERAPÊUTCAS AD E UAA,CAPS RESIDÊNCIAS TERAPÊUTICAS I, II, III,HOSPITAL REGIONAL DE VIANA</v>
      </c>
    </row>
    <row r="17" spans="2:34" x14ac:dyDescent="0.2">
      <c r="B17" s="235"/>
      <c r="C17" s="238"/>
      <c r="D17" s="239"/>
      <c r="E17" s="85" t="s">
        <v>3</v>
      </c>
      <c r="F17" s="136" t="s">
        <v>216</v>
      </c>
      <c r="G17" s="87" t="s">
        <v>205</v>
      </c>
      <c r="H17" s="137" t="s">
        <v>168</v>
      </c>
      <c r="AG17" s="107" t="s">
        <v>387</v>
      </c>
      <c r="AH17" s="82" t="str">
        <f>SUBSTITUTE($AH$11,"/","")</f>
        <v>042018</v>
      </c>
    </row>
    <row r="18" spans="2:34" ht="15" customHeight="1" x14ac:dyDescent="0.2">
      <c r="B18" s="113" t="s">
        <v>1</v>
      </c>
      <c r="C18" s="259" t="s">
        <v>393</v>
      </c>
      <c r="D18" s="260"/>
      <c r="E18" s="85" t="s">
        <v>5</v>
      </c>
      <c r="F18" s="135" t="s">
        <v>23</v>
      </c>
      <c r="G18" s="87" t="s">
        <v>206</v>
      </c>
      <c r="H18" s="133">
        <v>2023</v>
      </c>
      <c r="AG18" s="107" t="s">
        <v>388</v>
      </c>
      <c r="AH18" s="82" t="str">
        <f>IF(AH10="","",IFERROR(_xlfn.CONCAT(TRIM($AH$10),$AH$17),CONCATENATE(TRIM($AH$10),$AH$17)))</f>
        <v>INVISA042018</v>
      </c>
    </row>
    <row r="19" spans="2:34" ht="15" customHeight="1" x14ac:dyDescent="0.2">
      <c r="AG19" s="112"/>
    </row>
    <row r="20" spans="2:34" ht="15.75" customHeight="1" x14ac:dyDescent="0.2">
      <c r="B20" s="108" t="s">
        <v>12</v>
      </c>
      <c r="C20" s="109"/>
      <c r="D20" s="109"/>
      <c r="E20" s="109"/>
      <c r="F20" s="109"/>
      <c r="G20" s="109"/>
      <c r="H20" s="110"/>
      <c r="AG20" s="82" t="s">
        <v>528</v>
      </c>
    </row>
    <row r="21" spans="2:34" ht="21" customHeight="1" x14ac:dyDescent="0.2">
      <c r="B21" s="100" t="s">
        <v>2</v>
      </c>
      <c r="C21" s="100" t="s">
        <v>16</v>
      </c>
      <c r="D21" s="252" t="s">
        <v>8</v>
      </c>
      <c r="E21" s="254"/>
      <c r="F21" s="100" t="s">
        <v>3</v>
      </c>
      <c r="G21" s="100" t="s">
        <v>11</v>
      </c>
      <c r="H21" s="100" t="s">
        <v>4</v>
      </c>
    </row>
    <row r="22" spans="2:34" s="118" customFormat="1" ht="12.75" customHeight="1" x14ac:dyDescent="0.2">
      <c r="B22" s="90">
        <v>1600301</v>
      </c>
      <c r="C22" s="124" t="s">
        <v>562</v>
      </c>
      <c r="D22" s="261" t="s">
        <v>516</v>
      </c>
      <c r="E22" s="262"/>
      <c r="F22" s="128">
        <v>155125</v>
      </c>
      <c r="G22" s="127">
        <f t="shared" ref="G22:G40" si="0">SUMIFS($H$50:$H$76,$B$50:$B$76,$B22,$C$50:$C$76,$C22,$D$50:$D$76,$D22)</f>
        <v>155125</v>
      </c>
      <c r="H22" s="92">
        <f>F22-G22</f>
        <v>0</v>
      </c>
    </row>
    <row r="23" spans="2:34" s="118" customFormat="1" ht="12.75" customHeight="1" x14ac:dyDescent="0.2">
      <c r="B23" s="90">
        <v>1500121</v>
      </c>
      <c r="C23" s="124" t="s">
        <v>563</v>
      </c>
      <c r="D23" s="261" t="s">
        <v>516</v>
      </c>
      <c r="E23" s="262"/>
      <c r="F23" s="128">
        <v>2803255.86</v>
      </c>
      <c r="G23" s="127">
        <f t="shared" si="0"/>
        <v>2231510.4299999997</v>
      </c>
      <c r="H23" s="92">
        <f t="shared" ref="H23:H25" si="1">F23-G23</f>
        <v>571745.43000000017</v>
      </c>
    </row>
    <row r="24" spans="2:34" s="118" customFormat="1" ht="12.75" customHeight="1" x14ac:dyDescent="0.2">
      <c r="B24" s="90">
        <v>1600301</v>
      </c>
      <c r="C24" s="124" t="s">
        <v>564</v>
      </c>
      <c r="D24" s="261" t="s">
        <v>520</v>
      </c>
      <c r="E24" s="262"/>
      <c r="F24" s="128">
        <v>444623.58999999997</v>
      </c>
      <c r="G24" s="127">
        <f t="shared" si="0"/>
        <v>444623.58999999997</v>
      </c>
      <c r="H24" s="92">
        <f t="shared" si="1"/>
        <v>0</v>
      </c>
    </row>
    <row r="25" spans="2:34" s="118" customFormat="1" ht="12.75" customHeight="1" x14ac:dyDescent="0.2">
      <c r="B25" s="90">
        <v>1500121</v>
      </c>
      <c r="C25" s="124" t="s">
        <v>565</v>
      </c>
      <c r="D25" s="261" t="s">
        <v>520</v>
      </c>
      <c r="E25" s="262"/>
      <c r="F25" s="128">
        <v>4252279.2</v>
      </c>
      <c r="G25" s="127">
        <f t="shared" si="0"/>
        <v>4181113.16</v>
      </c>
      <c r="H25" s="92">
        <f t="shared" si="1"/>
        <v>71166.040000000037</v>
      </c>
    </row>
    <row r="26" spans="2:34" s="118" customFormat="1" ht="26.25" customHeight="1" x14ac:dyDescent="0.2">
      <c r="B26" s="90">
        <v>1500121</v>
      </c>
      <c r="C26" s="124" t="s">
        <v>566</v>
      </c>
      <c r="D26" s="261" t="s">
        <v>484</v>
      </c>
      <c r="E26" s="262"/>
      <c r="F26" s="128">
        <v>1171387.53</v>
      </c>
      <c r="G26" s="127">
        <f t="shared" si="0"/>
        <v>942071.44</v>
      </c>
      <c r="H26" s="92">
        <f>F26-G26</f>
        <v>229316.09000000008</v>
      </c>
    </row>
    <row r="27" spans="2:34" ht="26.25" customHeight="1" x14ac:dyDescent="0.2">
      <c r="B27" s="90">
        <v>1500121</v>
      </c>
      <c r="C27" s="124" t="s">
        <v>565</v>
      </c>
      <c r="D27" s="261" t="s">
        <v>485</v>
      </c>
      <c r="E27" s="262"/>
      <c r="F27" s="128">
        <v>50313.19</v>
      </c>
      <c r="G27" s="127">
        <f t="shared" si="0"/>
        <v>0</v>
      </c>
      <c r="H27" s="138">
        <f>F27-G27</f>
        <v>50313.19</v>
      </c>
    </row>
    <row r="28" spans="2:34" ht="29.25" customHeight="1" x14ac:dyDescent="0.2">
      <c r="B28" s="90">
        <v>1500121</v>
      </c>
      <c r="C28" s="124" t="s">
        <v>567</v>
      </c>
      <c r="D28" s="261" t="s">
        <v>539</v>
      </c>
      <c r="E28" s="262"/>
      <c r="F28" s="128">
        <v>3544543.88</v>
      </c>
      <c r="G28" s="127">
        <f t="shared" si="0"/>
        <v>3186287.21</v>
      </c>
      <c r="H28" s="92">
        <f>F28-G28</f>
        <v>358256.66999999993</v>
      </c>
    </row>
    <row r="29" spans="2:34" x14ac:dyDescent="0.2">
      <c r="B29" s="90">
        <v>1600301</v>
      </c>
      <c r="C29" s="124" t="s">
        <v>568</v>
      </c>
      <c r="D29" s="261" t="s">
        <v>543</v>
      </c>
      <c r="E29" s="262"/>
      <c r="F29" s="128">
        <v>32000</v>
      </c>
      <c r="G29" s="127">
        <f t="shared" si="0"/>
        <v>32000</v>
      </c>
      <c r="H29" s="92">
        <f>F29-G29</f>
        <v>0</v>
      </c>
    </row>
    <row r="30" spans="2:34" x14ac:dyDescent="0.2">
      <c r="B30" s="90">
        <v>1500121</v>
      </c>
      <c r="C30" s="124" t="s">
        <v>569</v>
      </c>
      <c r="D30" s="261" t="s">
        <v>543</v>
      </c>
      <c r="E30" s="262"/>
      <c r="F30" s="128">
        <v>568986.35</v>
      </c>
      <c r="G30" s="127">
        <f t="shared" si="0"/>
        <v>426832.51</v>
      </c>
      <c r="H30" s="92">
        <f>F30-G30</f>
        <v>142153.83999999997</v>
      </c>
    </row>
    <row r="31" spans="2:34" x14ac:dyDescent="0.2">
      <c r="B31" s="90">
        <v>1600301</v>
      </c>
      <c r="C31" s="134" t="s">
        <v>570</v>
      </c>
      <c r="D31" s="256" t="s">
        <v>552</v>
      </c>
      <c r="E31" s="257"/>
      <c r="F31" s="93">
        <v>37280</v>
      </c>
      <c r="G31" s="92">
        <f>SUMIFS($H$50:$H$76,$B$50:$B$76,$B31,$C$50:$C$76,$C31,$D$50:$D$76,$D31)</f>
        <v>37280</v>
      </c>
      <c r="H31" s="92">
        <f t="shared" ref="H31:H40" si="2">IF(F31="-","",F31-G31)</f>
        <v>0</v>
      </c>
    </row>
    <row r="32" spans="2:34" x14ac:dyDescent="0.2">
      <c r="B32" s="90">
        <v>1500121</v>
      </c>
      <c r="C32" s="134" t="s">
        <v>571</v>
      </c>
      <c r="D32" s="256" t="s">
        <v>552</v>
      </c>
      <c r="E32" s="257"/>
      <c r="F32" s="93">
        <v>749484.71</v>
      </c>
      <c r="G32" s="92">
        <f t="shared" si="0"/>
        <v>552758.86</v>
      </c>
      <c r="H32" s="92">
        <f t="shared" si="2"/>
        <v>196725.84999999998</v>
      </c>
    </row>
    <row r="33" spans="2:8" x14ac:dyDescent="0.2">
      <c r="B33" s="90">
        <v>1500121</v>
      </c>
      <c r="C33" s="134" t="s">
        <v>572</v>
      </c>
      <c r="D33" s="256" t="s">
        <v>549</v>
      </c>
      <c r="E33" s="257"/>
      <c r="F33" s="93">
        <v>3421585.13</v>
      </c>
      <c r="G33" s="92">
        <f t="shared" si="0"/>
        <v>2205395.31</v>
      </c>
      <c r="H33" s="92">
        <f t="shared" si="2"/>
        <v>1216189.8199999998</v>
      </c>
    </row>
    <row r="34" spans="2:8" ht="26.25" hidden="1" customHeight="1" x14ac:dyDescent="0.2">
      <c r="B34" s="94"/>
      <c r="C34" s="134"/>
      <c r="D34" s="256"/>
      <c r="E34" s="257"/>
      <c r="F34" s="93"/>
      <c r="G34" s="92">
        <f t="shared" si="0"/>
        <v>0</v>
      </c>
      <c r="H34" s="92">
        <f t="shared" si="2"/>
        <v>0</v>
      </c>
    </row>
    <row r="35" spans="2:8" ht="27" hidden="1" customHeight="1" x14ac:dyDescent="0.2">
      <c r="B35" s="94"/>
      <c r="C35" s="134"/>
      <c r="D35" s="256"/>
      <c r="E35" s="257"/>
      <c r="F35" s="93"/>
      <c r="G35" s="92">
        <f t="shared" si="0"/>
        <v>0</v>
      </c>
      <c r="H35" s="92">
        <f t="shared" si="2"/>
        <v>0</v>
      </c>
    </row>
    <row r="36" spans="2:8" ht="12.75" hidden="1" customHeight="1" x14ac:dyDescent="0.2">
      <c r="B36" s="94"/>
      <c r="C36" s="134"/>
      <c r="D36" s="256"/>
      <c r="E36" s="257"/>
      <c r="F36" s="93"/>
      <c r="G36" s="92">
        <f t="shared" si="0"/>
        <v>0</v>
      </c>
      <c r="H36" s="92">
        <f t="shared" si="2"/>
        <v>0</v>
      </c>
    </row>
    <row r="37" spans="2:8" ht="26.25" hidden="1" customHeight="1" x14ac:dyDescent="0.2">
      <c r="B37" s="94"/>
      <c r="C37" s="134"/>
      <c r="D37" s="256"/>
      <c r="E37" s="257"/>
      <c r="F37" s="93"/>
      <c r="G37" s="92">
        <f t="shared" si="0"/>
        <v>0</v>
      </c>
      <c r="H37" s="92">
        <f t="shared" si="2"/>
        <v>0</v>
      </c>
    </row>
    <row r="38" spans="2:8" hidden="1" x14ac:dyDescent="0.2">
      <c r="B38" s="94"/>
      <c r="C38" s="134"/>
      <c r="D38" s="256"/>
      <c r="E38" s="257"/>
      <c r="F38" s="93"/>
      <c r="G38" s="92">
        <f t="shared" si="0"/>
        <v>0</v>
      </c>
      <c r="H38" s="92">
        <f t="shared" si="2"/>
        <v>0</v>
      </c>
    </row>
    <row r="39" spans="2:8" hidden="1" x14ac:dyDescent="0.2">
      <c r="B39" s="94"/>
      <c r="C39" s="134"/>
      <c r="D39" s="256"/>
      <c r="E39" s="257"/>
      <c r="F39" s="93"/>
      <c r="G39" s="92">
        <f t="shared" si="0"/>
        <v>0</v>
      </c>
      <c r="H39" s="92">
        <f t="shared" si="2"/>
        <v>0</v>
      </c>
    </row>
    <row r="40" spans="2:8" hidden="1" x14ac:dyDescent="0.2">
      <c r="B40" s="94"/>
      <c r="C40" s="134"/>
      <c r="D40" s="256"/>
      <c r="E40" s="257"/>
      <c r="F40" s="93"/>
      <c r="G40" s="92">
        <f t="shared" si="0"/>
        <v>0</v>
      </c>
      <c r="H40" s="92">
        <f t="shared" si="2"/>
        <v>0</v>
      </c>
    </row>
    <row r="41" spans="2:8" x14ac:dyDescent="0.2">
      <c r="C41" s="118"/>
      <c r="D41" s="255" t="s">
        <v>14</v>
      </c>
      <c r="E41" s="255"/>
      <c r="F41" s="95">
        <f>SUMIF($B$22:$B$40,121,$F$22:$F$40)+SUMIF($B$22:$B$40,122,$F$22:$F$40)+SUMIF($B$22:$B$40,139,$F$22:$F$40)+SUMIF($B$22:$B$40,1500121,$F$22:$F$40)</f>
        <v>16561835.849999998</v>
      </c>
      <c r="G41" s="95">
        <f>SUMIF($B$22:$B$40,121,$G$22:$G$40)+SUMIF($B$22:$B$40,122,$G$22:$G$40)+SUMIF($B$22:$B$40,139,$G$22:$G$40)+SUMIF($B$22:$B$40,1500121,$G$22:$G$40)</f>
        <v>13725968.919999998</v>
      </c>
      <c r="H41" s="95">
        <f>SUMIF($B$22:$B$40,121,$H$22:$H$40)+SUMIF($B$22:$B$40,122,$H$22:$H$40)+SUMIF($B$22:$B$40,139,$H$22:$H$40)+SUMIF($B$22:$B$40,1500121,$H$22:$H$40)</f>
        <v>2835866.93</v>
      </c>
    </row>
    <row r="42" spans="2:8" x14ac:dyDescent="0.2">
      <c r="D42" s="96" t="s">
        <v>13</v>
      </c>
      <c r="E42" s="96"/>
      <c r="F42" s="95">
        <f>F43-F41</f>
        <v>669028.58999999985</v>
      </c>
      <c r="G42" s="95">
        <f>G43-G41</f>
        <v>669028.58999999985</v>
      </c>
      <c r="H42" s="95">
        <f>H43-H41</f>
        <v>0</v>
      </c>
    </row>
    <row r="43" spans="2:8" x14ac:dyDescent="0.2">
      <c r="D43" s="97" t="s">
        <v>15</v>
      </c>
      <c r="E43" s="97"/>
      <c r="F43" s="98">
        <f>SUM($F$22:$F$40)</f>
        <v>17230864.439999998</v>
      </c>
      <c r="G43" s="99">
        <f>SUM($G$22:$G$40)</f>
        <v>14394997.509999998</v>
      </c>
      <c r="H43" s="99">
        <f>SUM($H$22:$H$40)</f>
        <v>2835866.93</v>
      </c>
    </row>
    <row r="45" spans="2:8" hidden="1" x14ac:dyDescent="0.2"/>
    <row r="46" spans="2:8" hidden="1" x14ac:dyDescent="0.2"/>
    <row r="47" spans="2:8" hidden="1" x14ac:dyDescent="0.2"/>
    <row r="48" spans="2:8" x14ac:dyDescent="0.2">
      <c r="B48" s="108" t="s">
        <v>507</v>
      </c>
      <c r="C48" s="96"/>
      <c r="D48" s="96"/>
      <c r="E48" s="96"/>
      <c r="F48" s="96"/>
      <c r="G48" s="96"/>
      <c r="H48" s="96"/>
    </row>
    <row r="49" spans="2:8" ht="25.5" x14ac:dyDescent="0.2">
      <c r="B49" s="100" t="s">
        <v>2</v>
      </c>
      <c r="C49" s="100" t="s">
        <v>16</v>
      </c>
      <c r="D49" s="252" t="s">
        <v>8</v>
      </c>
      <c r="E49" s="253"/>
      <c r="F49" s="254"/>
      <c r="G49" s="116" t="s">
        <v>204</v>
      </c>
      <c r="H49" s="115" t="s">
        <v>11</v>
      </c>
    </row>
    <row r="50" spans="2:8" x14ac:dyDescent="0.2">
      <c r="B50" s="90">
        <v>1600301</v>
      </c>
      <c r="C50" s="90" t="s">
        <v>562</v>
      </c>
      <c r="D50" s="245" t="s">
        <v>516</v>
      </c>
      <c r="E50" s="246"/>
      <c r="F50" s="247"/>
      <c r="G50" s="111">
        <v>45078</v>
      </c>
      <c r="H50" s="128">
        <v>155125</v>
      </c>
    </row>
    <row r="51" spans="2:8" x14ac:dyDescent="0.2">
      <c r="B51" s="90">
        <v>1600301</v>
      </c>
      <c r="C51" s="90" t="s">
        <v>564</v>
      </c>
      <c r="D51" s="245" t="s">
        <v>520</v>
      </c>
      <c r="E51" s="246"/>
      <c r="F51" s="247"/>
      <c r="G51" s="111">
        <v>45078</v>
      </c>
      <c r="H51" s="128">
        <v>444623.58999999997</v>
      </c>
    </row>
    <row r="52" spans="2:8" x14ac:dyDescent="0.2">
      <c r="B52" s="90">
        <v>1600301</v>
      </c>
      <c r="C52" s="90" t="s">
        <v>568</v>
      </c>
      <c r="D52" s="245" t="s">
        <v>543</v>
      </c>
      <c r="E52" s="246"/>
      <c r="F52" s="247"/>
      <c r="G52" s="111">
        <v>45078</v>
      </c>
      <c r="H52" s="93">
        <v>32000</v>
      </c>
    </row>
    <row r="53" spans="2:8" x14ac:dyDescent="0.2">
      <c r="B53" s="90">
        <v>1600301</v>
      </c>
      <c r="C53" s="90" t="s">
        <v>570</v>
      </c>
      <c r="D53" s="245" t="s">
        <v>552</v>
      </c>
      <c r="E53" s="246"/>
      <c r="F53" s="247"/>
      <c r="G53" s="111">
        <v>45078</v>
      </c>
      <c r="H53" s="93">
        <v>37280</v>
      </c>
    </row>
    <row r="54" spans="2:8" x14ac:dyDescent="0.2">
      <c r="B54" s="90">
        <v>1500121</v>
      </c>
      <c r="C54" s="90" t="s">
        <v>569</v>
      </c>
      <c r="D54" s="245" t="s">
        <v>543</v>
      </c>
      <c r="E54" s="246"/>
      <c r="F54" s="247"/>
      <c r="G54" s="111">
        <v>45078</v>
      </c>
      <c r="H54" s="93">
        <v>326832.51</v>
      </c>
    </row>
    <row r="55" spans="2:8" x14ac:dyDescent="0.2">
      <c r="B55" s="90">
        <v>1500121</v>
      </c>
      <c r="C55" s="90" t="s">
        <v>571</v>
      </c>
      <c r="D55" s="245" t="s">
        <v>552</v>
      </c>
      <c r="E55" s="246"/>
      <c r="F55" s="247"/>
      <c r="G55" s="111">
        <v>45078</v>
      </c>
      <c r="H55" s="93">
        <v>428258.86</v>
      </c>
    </row>
    <row r="56" spans="2:8" x14ac:dyDescent="0.2">
      <c r="B56" s="90">
        <v>1500121</v>
      </c>
      <c r="C56" s="90" t="s">
        <v>572</v>
      </c>
      <c r="D56" s="245" t="s">
        <v>549</v>
      </c>
      <c r="E56" s="246"/>
      <c r="F56" s="247"/>
      <c r="G56" s="111">
        <v>45078</v>
      </c>
      <c r="H56" s="93">
        <v>1477295.31</v>
      </c>
    </row>
    <row r="57" spans="2:8" x14ac:dyDescent="0.2">
      <c r="B57" s="90">
        <v>1500121</v>
      </c>
      <c r="C57" s="90" t="s">
        <v>563</v>
      </c>
      <c r="D57" s="245" t="s">
        <v>516</v>
      </c>
      <c r="E57" s="246"/>
      <c r="F57" s="247"/>
      <c r="G57" s="111">
        <v>45078</v>
      </c>
      <c r="H57" s="93">
        <v>1211660.43</v>
      </c>
    </row>
    <row r="58" spans="2:8" x14ac:dyDescent="0.2">
      <c r="B58" s="90">
        <v>1500121</v>
      </c>
      <c r="C58" s="90" t="s">
        <v>565</v>
      </c>
      <c r="D58" s="242" t="s">
        <v>520</v>
      </c>
      <c r="E58" s="243"/>
      <c r="F58" s="244"/>
      <c r="G58" s="111">
        <v>45078</v>
      </c>
      <c r="H58" s="93">
        <v>3031913.97</v>
      </c>
    </row>
    <row r="59" spans="2:8" x14ac:dyDescent="0.2">
      <c r="B59" s="90">
        <v>1500121</v>
      </c>
      <c r="C59" s="90" t="s">
        <v>566</v>
      </c>
      <c r="D59" s="245" t="s">
        <v>484</v>
      </c>
      <c r="E59" s="246"/>
      <c r="F59" s="247"/>
      <c r="G59" s="111">
        <v>45078</v>
      </c>
      <c r="H59" s="93">
        <v>411471.44</v>
      </c>
    </row>
    <row r="60" spans="2:8" x14ac:dyDescent="0.2">
      <c r="B60" s="90">
        <v>1500121</v>
      </c>
      <c r="C60" s="90" t="s">
        <v>567</v>
      </c>
      <c r="D60" s="245" t="s">
        <v>539</v>
      </c>
      <c r="E60" s="246"/>
      <c r="F60" s="247"/>
      <c r="G60" s="111">
        <v>45078</v>
      </c>
      <c r="H60" s="93">
        <v>1188287.21</v>
      </c>
    </row>
    <row r="61" spans="2:8" x14ac:dyDescent="0.2">
      <c r="B61" s="90">
        <v>1500121</v>
      </c>
      <c r="C61" s="91" t="s">
        <v>572</v>
      </c>
      <c r="D61" s="245" t="s">
        <v>549</v>
      </c>
      <c r="E61" s="246"/>
      <c r="F61" s="247"/>
      <c r="G61" s="111">
        <v>45093</v>
      </c>
      <c r="H61" s="93">
        <v>728100</v>
      </c>
    </row>
    <row r="62" spans="2:8" ht="12.75" customHeight="1" x14ac:dyDescent="0.2">
      <c r="B62" s="90">
        <v>1500121</v>
      </c>
      <c r="C62" s="91" t="s">
        <v>565</v>
      </c>
      <c r="D62" s="245" t="s">
        <v>520</v>
      </c>
      <c r="E62" s="246"/>
      <c r="F62" s="247"/>
      <c r="G62" s="111">
        <v>45093</v>
      </c>
      <c r="H62" s="93">
        <v>658250</v>
      </c>
    </row>
    <row r="63" spans="2:8" x14ac:dyDescent="0.2">
      <c r="B63" s="90">
        <v>1500121</v>
      </c>
      <c r="C63" s="91" t="s">
        <v>563</v>
      </c>
      <c r="D63" s="245" t="s">
        <v>516</v>
      </c>
      <c r="E63" s="246"/>
      <c r="F63" s="247"/>
      <c r="G63" s="111">
        <v>45093</v>
      </c>
      <c r="H63" s="93">
        <v>509925</v>
      </c>
    </row>
    <row r="64" spans="2:8" x14ac:dyDescent="0.2">
      <c r="B64" s="90">
        <v>1500121</v>
      </c>
      <c r="C64" s="91" t="s">
        <v>571</v>
      </c>
      <c r="D64" s="242" t="s">
        <v>552</v>
      </c>
      <c r="E64" s="243"/>
      <c r="F64" s="244"/>
      <c r="G64" s="111">
        <v>45093</v>
      </c>
      <c r="H64" s="93">
        <v>62250</v>
      </c>
    </row>
    <row r="65" spans="2:8" x14ac:dyDescent="0.2">
      <c r="B65" s="90">
        <v>1500121</v>
      </c>
      <c r="C65" s="91" t="s">
        <v>566</v>
      </c>
      <c r="D65" s="245" t="s">
        <v>484</v>
      </c>
      <c r="E65" s="246"/>
      <c r="F65" s="247"/>
      <c r="G65" s="111">
        <v>45093</v>
      </c>
      <c r="H65" s="93">
        <v>265300</v>
      </c>
    </row>
    <row r="66" spans="2:8" x14ac:dyDescent="0.2">
      <c r="B66" s="90">
        <v>1500121</v>
      </c>
      <c r="C66" s="90" t="s">
        <v>567</v>
      </c>
      <c r="D66" s="245" t="s">
        <v>539</v>
      </c>
      <c r="E66" s="246"/>
      <c r="F66" s="247"/>
      <c r="G66" s="111">
        <v>45093</v>
      </c>
      <c r="H66" s="93">
        <v>999000</v>
      </c>
    </row>
    <row r="67" spans="2:8" x14ac:dyDescent="0.2">
      <c r="B67" s="90">
        <v>1500121</v>
      </c>
      <c r="C67" s="91" t="s">
        <v>569</v>
      </c>
      <c r="D67" s="245" t="s">
        <v>543</v>
      </c>
      <c r="E67" s="246"/>
      <c r="F67" s="247"/>
      <c r="G67" s="111">
        <v>45093</v>
      </c>
      <c r="H67" s="93">
        <v>50000</v>
      </c>
    </row>
    <row r="68" spans="2:8" x14ac:dyDescent="0.2">
      <c r="B68" s="90">
        <v>1500121</v>
      </c>
      <c r="C68" s="91" t="s">
        <v>569</v>
      </c>
      <c r="D68" s="245" t="s">
        <v>543</v>
      </c>
      <c r="E68" s="246"/>
      <c r="F68" s="247"/>
      <c r="G68" s="111">
        <v>45119</v>
      </c>
      <c r="H68" s="93">
        <v>50000</v>
      </c>
    </row>
    <row r="69" spans="2:8" x14ac:dyDescent="0.2">
      <c r="B69" s="90">
        <v>1500121</v>
      </c>
      <c r="C69" s="91" t="s">
        <v>571</v>
      </c>
      <c r="D69" s="242" t="s">
        <v>552</v>
      </c>
      <c r="E69" s="243"/>
      <c r="F69" s="244"/>
      <c r="G69" s="111">
        <v>45119</v>
      </c>
      <c r="H69" s="93">
        <v>62250</v>
      </c>
    </row>
    <row r="70" spans="2:8" x14ac:dyDescent="0.2">
      <c r="B70" s="90">
        <v>1500121</v>
      </c>
      <c r="C70" s="91" t="s">
        <v>572</v>
      </c>
      <c r="D70" s="242" t="s">
        <v>552</v>
      </c>
      <c r="E70" s="243"/>
      <c r="F70" s="244"/>
      <c r="G70" s="111">
        <v>45119</v>
      </c>
      <c r="H70" s="93">
        <v>683925</v>
      </c>
    </row>
    <row r="71" spans="2:8" x14ac:dyDescent="0.2">
      <c r="B71" s="90">
        <v>1500121</v>
      </c>
      <c r="C71" s="91" t="s">
        <v>563</v>
      </c>
      <c r="D71" s="242" t="s">
        <v>516</v>
      </c>
      <c r="E71" s="243"/>
      <c r="F71" s="244"/>
      <c r="G71" s="111">
        <v>45119</v>
      </c>
      <c r="H71" s="93">
        <v>509925</v>
      </c>
    </row>
    <row r="72" spans="2:8" x14ac:dyDescent="0.2">
      <c r="B72" s="90">
        <v>1500121</v>
      </c>
      <c r="C72" s="91" t="s">
        <v>565</v>
      </c>
      <c r="D72" s="242" t="s">
        <v>520</v>
      </c>
      <c r="E72" s="243"/>
      <c r="F72" s="244"/>
      <c r="G72" s="111">
        <v>45119</v>
      </c>
      <c r="H72" s="93">
        <v>490949.19</v>
      </c>
    </row>
    <row r="73" spans="2:8" x14ac:dyDescent="0.2">
      <c r="B73" s="90">
        <v>1500121</v>
      </c>
      <c r="C73" s="91" t="s">
        <v>566</v>
      </c>
      <c r="D73" s="242" t="s">
        <v>484</v>
      </c>
      <c r="E73" s="243"/>
      <c r="F73" s="244"/>
      <c r="G73" s="111">
        <v>45119</v>
      </c>
      <c r="H73" s="93">
        <v>265300</v>
      </c>
    </row>
    <row r="74" spans="2:8" x14ac:dyDescent="0.2">
      <c r="B74" s="90">
        <v>1500121</v>
      </c>
      <c r="C74" s="91" t="s">
        <v>567</v>
      </c>
      <c r="D74" s="242" t="s">
        <v>539</v>
      </c>
      <c r="E74" s="243"/>
      <c r="F74" s="244"/>
      <c r="G74" s="111">
        <v>45119</v>
      </c>
      <c r="H74" s="93">
        <v>999000</v>
      </c>
    </row>
    <row r="75" spans="2:8" hidden="1" x14ac:dyDescent="0.2">
      <c r="B75" s="90"/>
      <c r="C75" s="91"/>
      <c r="D75" s="242"/>
      <c r="E75" s="243"/>
      <c r="F75" s="244"/>
      <c r="G75" s="111"/>
      <c r="H75" s="93"/>
    </row>
    <row r="76" spans="2:8" hidden="1" x14ac:dyDescent="0.2">
      <c r="B76" s="90"/>
      <c r="C76" s="90"/>
      <c r="D76" s="258"/>
      <c r="E76" s="258"/>
      <c r="F76" s="258"/>
      <c r="G76" s="111"/>
      <c r="H76" s="93"/>
    </row>
    <row r="77" spans="2:8" x14ac:dyDescent="0.2">
      <c r="B77" s="122"/>
      <c r="C77" s="122"/>
      <c r="D77" s="248"/>
      <c r="E77" s="248"/>
      <c r="F77" s="248"/>
      <c r="G77" s="119" t="s">
        <v>391</v>
      </c>
      <c r="H77" s="120">
        <f>SUMIF($B$50:$B$76,121,$H$50:$H$76)+SUMIF($B$50:$B$76,122,$H$50:$H$76)+SUMIF($B$50:$B$76,139,$H$50:$H$76)+SUMIF($B$50:$B$76,1500121,$H$50:$H$76)</f>
        <v>14409893.92</v>
      </c>
    </row>
    <row r="78" spans="2:8" x14ac:dyDescent="0.2">
      <c r="D78" s="249"/>
      <c r="E78" s="249"/>
      <c r="F78" s="249"/>
      <c r="G78" s="96" t="s">
        <v>392</v>
      </c>
      <c r="H78" s="121">
        <f>H79-H77</f>
        <v>669028.58999999985</v>
      </c>
    </row>
    <row r="79" spans="2:8" x14ac:dyDescent="0.2">
      <c r="D79" s="249"/>
      <c r="E79" s="249"/>
      <c r="F79" s="249"/>
      <c r="G79" s="97" t="s">
        <v>15</v>
      </c>
      <c r="H79" s="101">
        <f>SUM($H$50:$H$76)</f>
        <v>15078922.51</v>
      </c>
    </row>
    <row r="80" spans="2:8" x14ac:dyDescent="0.2">
      <c r="D80" s="249"/>
      <c r="E80" s="249"/>
      <c r="F80" s="249"/>
      <c r="G80" s="102"/>
      <c r="H80" s="103"/>
    </row>
    <row r="81" spans="4:8" x14ac:dyDescent="0.2">
      <c r="G81" s="102"/>
      <c r="H81" s="103"/>
    </row>
    <row r="82" spans="4:8" x14ac:dyDescent="0.2">
      <c r="D82" s="233" t="s">
        <v>585</v>
      </c>
      <c r="E82" s="233"/>
      <c r="F82" s="233"/>
      <c r="G82" s="102"/>
      <c r="H82" s="103"/>
    </row>
    <row r="83" spans="4:8" x14ac:dyDescent="0.2">
      <c r="G83" s="102"/>
      <c r="H83" s="103"/>
    </row>
    <row r="84" spans="4:8" x14ac:dyDescent="0.2">
      <c r="G84" s="102"/>
      <c r="H84" s="103"/>
    </row>
    <row r="85" spans="4:8" x14ac:dyDescent="0.2">
      <c r="G85" s="102"/>
      <c r="H85" s="103"/>
    </row>
    <row r="86" spans="4:8" x14ac:dyDescent="0.2">
      <c r="G86" s="102"/>
      <c r="H86" s="103"/>
    </row>
    <row r="87" spans="4:8" x14ac:dyDescent="0.2">
      <c r="D87" s="249"/>
      <c r="E87" s="249"/>
      <c r="F87" s="249"/>
      <c r="G87" s="102"/>
      <c r="H87" s="103"/>
    </row>
    <row r="88" spans="4:8" x14ac:dyDescent="0.2">
      <c r="D88" s="250" t="s">
        <v>504</v>
      </c>
      <c r="E88" s="250"/>
      <c r="F88" s="250"/>
      <c r="G88" s="102"/>
      <c r="H88" s="103"/>
    </row>
    <row r="89" spans="4:8" x14ac:dyDescent="0.2">
      <c r="D89" s="233" t="s">
        <v>505</v>
      </c>
      <c r="E89" s="233"/>
      <c r="F89" s="233"/>
      <c r="G89" s="102"/>
      <c r="H89" s="103"/>
    </row>
    <row r="90" spans="4:8" x14ac:dyDescent="0.2">
      <c r="D90" s="234" t="s">
        <v>506</v>
      </c>
      <c r="E90" s="234"/>
      <c r="F90" s="234"/>
    </row>
    <row r="102" spans="2:3" x14ac:dyDescent="0.2">
      <c r="B102" s="80" t="s">
        <v>18</v>
      </c>
      <c r="C102" s="82" t="s">
        <v>576</v>
      </c>
    </row>
    <row r="103" spans="2:3" x14ac:dyDescent="0.2">
      <c r="B103" s="80" t="s">
        <v>17</v>
      </c>
      <c r="C103" s="82" t="s">
        <v>575</v>
      </c>
    </row>
  </sheetData>
  <sheetProtection formatRows="0" insertRows="0"/>
  <autoFilter ref="B49:H74" xr:uid="{00000000-0009-0000-0000-000009000000}">
    <filterColumn colId="2" showButton="0"/>
    <filterColumn colId="3" showButton="0"/>
  </autoFilter>
  <dataConsolidate/>
  <mergeCells count="66">
    <mergeCell ref="D90:F90"/>
    <mergeCell ref="D79:F79"/>
    <mergeCell ref="D80:F80"/>
    <mergeCell ref="D82:F82"/>
    <mergeCell ref="D87:F87"/>
    <mergeCell ref="D88:F88"/>
    <mergeCell ref="D89:F89"/>
    <mergeCell ref="D78:F78"/>
    <mergeCell ref="D67:F67"/>
    <mergeCell ref="D68:F68"/>
    <mergeCell ref="D69:F69"/>
    <mergeCell ref="D70:F70"/>
    <mergeCell ref="D71:F71"/>
    <mergeCell ref="D72:F72"/>
    <mergeCell ref="D73:F73"/>
    <mergeCell ref="D74:F74"/>
    <mergeCell ref="D75:F75"/>
    <mergeCell ref="D76:F76"/>
    <mergeCell ref="D77:F77"/>
    <mergeCell ref="D66:F66"/>
    <mergeCell ref="D55:F55"/>
    <mergeCell ref="D56:F56"/>
    <mergeCell ref="D57:F57"/>
    <mergeCell ref="D58:F58"/>
    <mergeCell ref="D59:F59"/>
    <mergeCell ref="D60:F60"/>
    <mergeCell ref="D61:F61"/>
    <mergeCell ref="D62:F62"/>
    <mergeCell ref="D63:F63"/>
    <mergeCell ref="D64:F64"/>
    <mergeCell ref="D65:F65"/>
    <mergeCell ref="D38:E38"/>
    <mergeCell ref="D39:E39"/>
    <mergeCell ref="D40:E40"/>
    <mergeCell ref="D41:E41"/>
    <mergeCell ref="D49:F49"/>
    <mergeCell ref="D50:F50"/>
    <mergeCell ref="D51:F51"/>
    <mergeCell ref="D52:F52"/>
    <mergeCell ref="D53:F53"/>
    <mergeCell ref="D54:F54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25:E25"/>
    <mergeCell ref="G2:H2"/>
    <mergeCell ref="C11:E11"/>
    <mergeCell ref="B13:H13"/>
    <mergeCell ref="B15:H15"/>
    <mergeCell ref="B16:B17"/>
    <mergeCell ref="C16:D17"/>
    <mergeCell ref="F16:H16"/>
    <mergeCell ref="C18:D18"/>
    <mergeCell ref="D21:E21"/>
    <mergeCell ref="D22:E22"/>
    <mergeCell ref="D23:E23"/>
    <mergeCell ref="D24:E24"/>
  </mergeCells>
  <dataValidations count="8">
    <dataValidation type="list" allowBlank="1" showInputMessage="1" showErrorMessage="1" sqref="F18" xr:uid="{00000000-0002-0000-0900-000000000000}">
      <formula1>INDIRECT("mes")</formula1>
    </dataValidation>
    <dataValidation type="list" allowBlank="1" showInputMessage="1" showErrorMessage="1" sqref="H18" xr:uid="{00000000-0002-0000-0900-000001000000}">
      <formula1>INDIRECT("ano")</formula1>
    </dataValidation>
    <dataValidation type="list" allowBlank="1" showInputMessage="1" showErrorMessage="1" sqref="H17" xr:uid="{00000000-0002-0000-0900-000002000000}">
      <formula1>INDIRECT("aditivo")</formula1>
    </dataValidation>
    <dataValidation type="list" allowBlank="1" showInputMessage="1" showErrorMessage="1" sqref="D22:D40" xr:uid="{00000000-0002-0000-0900-000003000000}">
      <formula1>INDIRECT(AH$18)</formula1>
    </dataValidation>
    <dataValidation type="list" allowBlank="1" showInputMessage="1" showErrorMessage="1" sqref="C19 C18:D18" xr:uid="{00000000-0002-0000-0900-000004000000}">
      <formula1>INDIRECT($AH$10)</formula1>
    </dataValidation>
    <dataValidation type="list" allowBlank="1" showInputMessage="1" showErrorMessage="1" sqref="C63:C65 C61 C67:C76" xr:uid="{00000000-0002-0000-0900-000005000000}">
      <formula1>$C$22:$C$40</formula1>
    </dataValidation>
    <dataValidation type="list" allowBlank="1" showInputMessage="1" showErrorMessage="1" sqref="E50:F51 D62 D50:D57 E57:F57 D58:F61 D63:F76" xr:uid="{00000000-0002-0000-0900-000006000000}">
      <formula1>$D$22:$D$40</formula1>
    </dataValidation>
    <dataValidation type="list" allowBlank="1" showInputMessage="1" showErrorMessage="1" sqref="B54:B59 B61:B65 B67:B76" xr:uid="{00000000-0002-0000-0900-000007000000}">
      <formula1>$B$22:$B$40</formula1>
    </dataValidation>
  </dataValidations>
  <pageMargins left="0.7" right="0.7" top="0.75" bottom="0.75" header="0.3" footer="0.3"/>
  <pageSetup paperSize="9" scale="67" fitToWidth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900-000008000000}">
          <x14:formula1>
            <xm:f>'UNIDADES DE SAÚDE'!$S$1:$S$6</xm:f>
          </x14:formula1>
          <xm:sqref>D88:F88</xm:sqref>
        </x14:dataValidation>
        <x14:dataValidation type="list" allowBlank="1" showInputMessage="1" showErrorMessage="1" xr:uid="{00000000-0002-0000-0900-000009000000}">
          <x14:formula1>
            <xm:f>Planilha1!$U$2:$U$52</xm:f>
          </x14:formula1>
          <xm:sqref>F17 F19</xm:sqref>
        </x14:dataValidation>
        <x14:dataValidation type="list" allowBlank="1" showInputMessage="1" showErrorMessage="1" xr:uid="{00000000-0002-0000-0900-00000A000000}">
          <x14:formula1>
            <xm:f>Planilha1!$V$2:$V$51</xm:f>
          </x14:formula1>
          <xm:sqref>H19</xm:sqref>
        </x14:dataValidation>
        <x14:dataValidation type="list" allowBlank="1" showInputMessage="1" showErrorMessage="1" xr:uid="{00000000-0002-0000-0900-00000B000000}">
          <x14:formula1>
            <xm:f>Planilha1!$S$2:$S$13</xm:f>
          </x14:formula1>
          <xm:sqref>H19</xm:sqref>
        </x14:dataValidation>
        <x14:dataValidation type="list" allowBlank="1" showInputMessage="1" showErrorMessage="1" xr:uid="{00000000-0002-0000-0900-00000C000000}">
          <x14:formula1>
            <xm:f>Planilha1!$R$2:$R$13</xm:f>
          </x14:formula1>
          <xm:sqref>F19</xm:sqref>
        </x14:dataValidation>
        <x14:dataValidation type="list" allowBlank="1" showInputMessage="1" showErrorMessage="1" xr:uid="{00000000-0002-0000-0900-00000D000000}">
          <x14:formula1>
            <xm:f>Planilha1!$H$4:$H$7</xm:f>
          </x14:formula1>
          <xm:sqref>C16:D17</xm:sqref>
        </x14:dataValidation>
        <x14:dataValidation type="list" allowBlank="1" showInputMessage="1" showErrorMessage="1" xr:uid="{00000000-0002-0000-0900-00000E000000}">
          <x14:formula1>
            <xm:f>Planilha1!$S2:S$13</xm:f>
          </x14:formula1>
          <xm:sqref>H18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E9" sqref="E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2:AI105"/>
  <sheetViews>
    <sheetView showGridLines="0" topLeftCell="A44" zoomScale="115" zoomScaleNormal="115" workbookViewId="0">
      <selection activeCell="G94" sqref="G94"/>
    </sheetView>
  </sheetViews>
  <sheetFormatPr defaultRowHeight="12.75" x14ac:dyDescent="0.2"/>
  <cols>
    <col min="1" max="1" width="9.140625" style="82"/>
    <col min="2" max="2" width="14.7109375" style="82" customWidth="1"/>
    <col min="3" max="3" width="14" style="82" customWidth="1"/>
    <col min="4" max="4" width="7.42578125" style="82" customWidth="1"/>
    <col min="5" max="5" width="30.85546875" style="82" customWidth="1"/>
    <col min="6" max="6" width="15" style="82" bestFit="1" customWidth="1"/>
    <col min="7" max="7" width="15.42578125" style="82" customWidth="1"/>
    <col min="8" max="8" width="15" style="82" bestFit="1" customWidth="1"/>
    <col min="9" max="9" width="7" style="82" customWidth="1"/>
    <col min="10" max="10" width="9.140625" style="82"/>
    <col min="11" max="11" width="16.28515625" style="82" customWidth="1"/>
    <col min="12" max="16384" width="9.140625" style="82"/>
  </cols>
  <sheetData>
    <row r="2" spans="2:35" x14ac:dyDescent="0.2">
      <c r="G2" s="232" t="s">
        <v>510</v>
      </c>
      <c r="H2" s="232"/>
    </row>
    <row r="3" spans="2:35" x14ac:dyDescent="0.2">
      <c r="G3" s="123" t="s">
        <v>511</v>
      </c>
      <c r="H3" s="123"/>
    </row>
    <row r="4" spans="2:35" x14ac:dyDescent="0.2">
      <c r="G4" s="123" t="s">
        <v>512</v>
      </c>
      <c r="H4" s="123"/>
      <c r="AG4" s="82" t="s">
        <v>61</v>
      </c>
      <c r="AH4" s="82" t="s">
        <v>161</v>
      </c>
      <c r="AI4" s="82" t="s">
        <v>61</v>
      </c>
    </row>
    <row r="5" spans="2:35" x14ac:dyDescent="0.2">
      <c r="AG5" s="82" t="s">
        <v>38</v>
      </c>
      <c r="AH5" s="82" t="s">
        <v>162</v>
      </c>
      <c r="AI5" s="82" t="s">
        <v>38</v>
      </c>
    </row>
    <row r="6" spans="2:35" x14ac:dyDescent="0.2">
      <c r="AG6" s="82" t="s">
        <v>35</v>
      </c>
      <c r="AH6" s="82" t="s">
        <v>163</v>
      </c>
      <c r="AI6" s="82" t="s">
        <v>35</v>
      </c>
    </row>
    <row r="7" spans="2:35" x14ac:dyDescent="0.2">
      <c r="AG7" s="82" t="s">
        <v>151</v>
      </c>
      <c r="AH7" s="82" t="s">
        <v>164</v>
      </c>
      <c r="AI7" s="82" t="s">
        <v>151</v>
      </c>
    </row>
    <row r="8" spans="2:35" x14ac:dyDescent="0.2">
      <c r="B8" s="104"/>
      <c r="C8" s="104"/>
      <c r="D8" s="104"/>
      <c r="E8" s="104"/>
      <c r="F8" s="104"/>
      <c r="G8" s="104"/>
      <c r="H8" s="104"/>
    </row>
    <row r="9" spans="2:35" hidden="1" x14ac:dyDescent="0.2">
      <c r="B9" s="80" t="s">
        <v>7</v>
      </c>
      <c r="C9" s="81" t="s">
        <v>583</v>
      </c>
      <c r="D9" s="81"/>
      <c r="E9" s="81"/>
      <c r="AG9" s="82" t="s">
        <v>288</v>
      </c>
      <c r="AH9" s="82" t="str">
        <f>$C$16</f>
        <v>INVISA INSTITUTO VIDA E SAUDE</v>
      </c>
    </row>
    <row r="10" spans="2:35" hidden="1" x14ac:dyDescent="0.2">
      <c r="B10" s="80" t="s">
        <v>202</v>
      </c>
      <c r="C10" s="82" t="str">
        <f>IF($H$43=0,$B$104,$B$105)</f>
        <v>ASSESSORIA DE FINANÇAS</v>
      </c>
      <c r="D10" s="81"/>
      <c r="E10" s="81"/>
      <c r="AG10" s="82" t="s">
        <v>289</v>
      </c>
      <c r="AH10" s="82" t="str">
        <f>IF($AH$9=0,"",VLOOKUP($AH$9,$AH$4:$AI$7,2,FALSE))</f>
        <v>INVISA</v>
      </c>
    </row>
    <row r="11" spans="2:35" hidden="1" x14ac:dyDescent="0.2">
      <c r="B11" s="80" t="s">
        <v>203</v>
      </c>
      <c r="C11" s="273" t="s">
        <v>390</v>
      </c>
      <c r="D11" s="273"/>
      <c r="E11" s="273"/>
      <c r="F11" s="106"/>
      <c r="G11" s="106"/>
      <c r="H11" s="106"/>
      <c r="AG11" s="82" t="s">
        <v>290</v>
      </c>
      <c r="AH11" s="82" t="str">
        <f>$C$18</f>
        <v>04/2018</v>
      </c>
    </row>
    <row r="12" spans="2:35" hidden="1" x14ac:dyDescent="0.2">
      <c r="B12" s="80"/>
      <c r="C12" s="118"/>
      <c r="D12" s="118"/>
      <c r="E12" s="118"/>
      <c r="F12" s="106"/>
      <c r="G12" s="106"/>
      <c r="H12" s="106"/>
    </row>
    <row r="13" spans="2:35" ht="15" hidden="1" customHeight="1" x14ac:dyDescent="0.2">
      <c r="B13" s="275" t="s">
        <v>561</v>
      </c>
      <c r="C13" s="275"/>
      <c r="D13" s="275"/>
      <c r="E13" s="275"/>
      <c r="F13" s="275"/>
      <c r="G13" s="275"/>
      <c r="H13" s="275"/>
    </row>
    <row r="14" spans="2:35" hidden="1" x14ac:dyDescent="0.2">
      <c r="B14" s="80"/>
      <c r="C14" s="118"/>
      <c r="D14" s="118"/>
      <c r="E14" s="118"/>
      <c r="F14" s="106"/>
      <c r="G14" s="106"/>
      <c r="H14" s="106"/>
    </row>
    <row r="15" spans="2:35" ht="40.5" hidden="1" customHeight="1" x14ac:dyDescent="0.2">
      <c r="B15" s="276" t="str">
        <f>IF($C$10=$B$104,$C$104,$C$105)</f>
        <v xml:space="preserve">                   Tendo em vista a existência de saldo a pagar, encaminhem-se os autos à V.S.ª com os pagamentos efetuados até a presente data, referentes à parcela especificada abaixo, para conhecimento e acompanhamento.</v>
      </c>
      <c r="C15" s="276"/>
      <c r="D15" s="276"/>
      <c r="E15" s="276"/>
      <c r="F15" s="276"/>
      <c r="G15" s="276"/>
      <c r="H15" s="276"/>
      <c r="AG15" s="82" t="s">
        <v>291</v>
      </c>
      <c r="AH15" s="82" t="str">
        <f>IFERROR(IF($AH$11=0,"",CONCATENATE(TRIM($AH$10),"-",$AH$11)),_xlfn.CONCAT(TRIM($AH$10),"-",$AH$11))</f>
        <v>INVISA-04/2018</v>
      </c>
    </row>
    <row r="16" spans="2:35" ht="55.5" customHeight="1" x14ac:dyDescent="0.2">
      <c r="B16" s="235" t="s">
        <v>0</v>
      </c>
      <c r="C16" s="236" t="s">
        <v>164</v>
      </c>
      <c r="D16" s="237"/>
      <c r="E16" s="84" t="s">
        <v>8</v>
      </c>
      <c r="F16" s="251" t="str">
        <f>$AH$16</f>
        <v>HOSPITAL GERAL DE MONÇÃO,NINA RODRIGUES,CAPS UNIDADES TERAPÊUTCAS AD E UAA,CAPS RESIDÊNCIAS TERAPÊUTICAS I, II, III,HOSPITAL REGIONAL DE VIANA</v>
      </c>
      <c r="G16" s="251"/>
      <c r="H16" s="251"/>
      <c r="AG16" s="82" t="s">
        <v>199</v>
      </c>
      <c r="AH16" s="82" t="str">
        <f>IFERROR(VLOOKUP($AH$15,Planilha1!$C$2:$E$49,3,FALSE),"")</f>
        <v>HOSPITAL GERAL DE MONÇÃO,NINA RODRIGUES,CAPS UNIDADES TERAPÊUTCAS AD E UAA,CAPS RESIDÊNCIAS TERAPÊUTICAS I, II, III,HOSPITAL REGIONAL DE VIANA</v>
      </c>
    </row>
    <row r="17" spans="2:34" x14ac:dyDescent="0.2">
      <c r="B17" s="235"/>
      <c r="C17" s="238"/>
      <c r="D17" s="239"/>
      <c r="E17" s="85" t="s">
        <v>3</v>
      </c>
      <c r="F17" s="136" t="s">
        <v>217</v>
      </c>
      <c r="G17" s="87" t="s">
        <v>205</v>
      </c>
      <c r="H17" s="137" t="s">
        <v>168</v>
      </c>
      <c r="AG17" s="107" t="s">
        <v>387</v>
      </c>
      <c r="AH17" s="82" t="str">
        <f>SUBSTITUTE($AH$11,"/","")</f>
        <v>042018</v>
      </c>
    </row>
    <row r="18" spans="2:34" ht="15" customHeight="1" x14ac:dyDescent="0.2">
      <c r="B18" s="113" t="s">
        <v>1</v>
      </c>
      <c r="C18" s="259" t="s">
        <v>393</v>
      </c>
      <c r="D18" s="260"/>
      <c r="E18" s="85" t="s">
        <v>5</v>
      </c>
      <c r="F18" s="135" t="s">
        <v>24</v>
      </c>
      <c r="G18" s="87" t="s">
        <v>206</v>
      </c>
      <c r="H18" s="133">
        <v>2023</v>
      </c>
      <c r="AG18" s="107" t="s">
        <v>388</v>
      </c>
      <c r="AH18" s="82" t="str">
        <f>IF(AH10="","",IFERROR(_xlfn.CONCAT(TRIM($AH$10),$AH$17),CONCATENATE(TRIM($AH$10),$AH$17)))</f>
        <v>INVISA042018</v>
      </c>
    </row>
    <row r="19" spans="2:34" ht="15" customHeight="1" x14ac:dyDescent="0.2">
      <c r="AG19" s="112"/>
    </row>
    <row r="20" spans="2:34" ht="15.75" customHeight="1" x14ac:dyDescent="0.2">
      <c r="B20" s="108" t="s">
        <v>12</v>
      </c>
      <c r="C20" s="109"/>
      <c r="D20" s="109"/>
      <c r="E20" s="109"/>
      <c r="F20" s="109"/>
      <c r="G20" s="109"/>
      <c r="H20" s="110"/>
      <c r="AG20" s="82" t="s">
        <v>528</v>
      </c>
    </row>
    <row r="21" spans="2:34" ht="21" customHeight="1" x14ac:dyDescent="0.2">
      <c r="B21" s="100" t="s">
        <v>2</v>
      </c>
      <c r="C21" s="100" t="s">
        <v>16</v>
      </c>
      <c r="D21" s="252" t="s">
        <v>8</v>
      </c>
      <c r="E21" s="254"/>
      <c r="F21" s="100" t="s">
        <v>3</v>
      </c>
      <c r="G21" s="100" t="s">
        <v>11</v>
      </c>
      <c r="H21" s="100" t="s">
        <v>4</v>
      </c>
    </row>
    <row r="22" spans="2:34" s="118" customFormat="1" ht="12.75" customHeight="1" x14ac:dyDescent="0.2">
      <c r="B22" s="90">
        <v>1600301</v>
      </c>
      <c r="C22" s="124" t="s">
        <v>562</v>
      </c>
      <c r="D22" s="261" t="s">
        <v>516</v>
      </c>
      <c r="E22" s="262"/>
      <c r="F22" s="128">
        <v>155125</v>
      </c>
      <c r="G22" s="127">
        <f t="shared" ref="G22:G40" si="0">SUMIFS($H$50:$H$78,$B$50:$B$78,$B22,$C$50:$C$78,$C22,$D$50:$D$78,$D22)</f>
        <v>155125</v>
      </c>
      <c r="H22" s="92">
        <f>F22-G22</f>
        <v>0</v>
      </c>
    </row>
    <row r="23" spans="2:34" s="118" customFormat="1" ht="12.75" customHeight="1" x14ac:dyDescent="0.2">
      <c r="B23" s="90">
        <v>1500121</v>
      </c>
      <c r="C23" s="124" t="s">
        <v>563</v>
      </c>
      <c r="D23" s="261" t="s">
        <v>516</v>
      </c>
      <c r="E23" s="262"/>
      <c r="F23" s="128">
        <f>2754654.46</f>
        <v>2754654.46</v>
      </c>
      <c r="G23" s="127">
        <f t="shared" si="0"/>
        <v>1211660.43</v>
      </c>
      <c r="H23" s="92">
        <f t="shared" ref="H23:H25" si="1">F23-G23</f>
        <v>1542994.03</v>
      </c>
    </row>
    <row r="24" spans="2:34" s="118" customFormat="1" ht="12.75" customHeight="1" x14ac:dyDescent="0.2">
      <c r="B24" s="90">
        <v>1600301</v>
      </c>
      <c r="C24" s="124" t="s">
        <v>564</v>
      </c>
      <c r="D24" s="261" t="s">
        <v>520</v>
      </c>
      <c r="E24" s="262"/>
      <c r="F24" s="128">
        <v>444623.58999999997</v>
      </c>
      <c r="G24" s="127">
        <f t="shared" si="0"/>
        <v>444623.59</v>
      </c>
      <c r="H24" s="92">
        <f t="shared" si="1"/>
        <v>0</v>
      </c>
    </row>
    <row r="25" spans="2:34" s="118" customFormat="1" x14ac:dyDescent="0.2">
      <c r="B25" s="90">
        <v>1500121</v>
      </c>
      <c r="C25" s="124" t="s">
        <v>565</v>
      </c>
      <c r="D25" s="261" t="s">
        <v>520</v>
      </c>
      <c r="E25" s="262"/>
      <c r="F25" s="128">
        <f>4250387.89</f>
        <v>4250387.8899999997</v>
      </c>
      <c r="G25" s="127">
        <f t="shared" si="0"/>
        <v>3031913.97</v>
      </c>
      <c r="H25" s="92">
        <f t="shared" si="1"/>
        <v>1218473.9199999995</v>
      </c>
    </row>
    <row r="26" spans="2:34" s="118" customFormat="1" x14ac:dyDescent="0.2">
      <c r="B26" s="90">
        <v>1500121</v>
      </c>
      <c r="C26" s="124" t="s">
        <v>566</v>
      </c>
      <c r="D26" s="261" t="s">
        <v>484</v>
      </c>
      <c r="E26" s="262"/>
      <c r="F26" s="128">
        <f>1170608.13</f>
        <v>1170608.1299999999</v>
      </c>
      <c r="G26" s="127">
        <f t="shared" si="0"/>
        <v>411471.44</v>
      </c>
      <c r="H26" s="92">
        <f>F26-G26</f>
        <v>759136.69</v>
      </c>
    </row>
    <row r="27" spans="2:34" x14ac:dyDescent="0.2">
      <c r="B27" s="90">
        <v>1500121</v>
      </c>
      <c r="C27" s="124" t="s">
        <v>565</v>
      </c>
      <c r="D27" s="261" t="s">
        <v>485</v>
      </c>
      <c r="E27" s="262"/>
      <c r="F27" s="128">
        <v>50313.19</v>
      </c>
      <c r="G27" s="127">
        <f t="shared" si="0"/>
        <v>0</v>
      </c>
      <c r="H27" s="92">
        <f>F27-G27</f>
        <v>50313.19</v>
      </c>
    </row>
    <row r="28" spans="2:34" x14ac:dyDescent="0.2">
      <c r="B28" s="90">
        <v>1500121</v>
      </c>
      <c r="C28" s="124" t="s">
        <v>567</v>
      </c>
      <c r="D28" s="261" t="s">
        <v>539</v>
      </c>
      <c r="E28" s="262"/>
      <c r="F28" s="128">
        <v>3500047.42</v>
      </c>
      <c r="G28" s="127">
        <f t="shared" si="0"/>
        <v>1188287.21</v>
      </c>
      <c r="H28" s="92">
        <f>F28-G28</f>
        <v>2311760.21</v>
      </c>
    </row>
    <row r="29" spans="2:34" x14ac:dyDescent="0.2">
      <c r="B29" s="90">
        <v>1600301</v>
      </c>
      <c r="C29" s="124" t="s">
        <v>568</v>
      </c>
      <c r="D29" s="261" t="s">
        <v>543</v>
      </c>
      <c r="E29" s="262"/>
      <c r="F29" s="128">
        <v>32000</v>
      </c>
      <c r="G29" s="127">
        <f t="shared" si="0"/>
        <v>32000</v>
      </c>
      <c r="H29" s="92">
        <f>F29-G29</f>
        <v>0</v>
      </c>
    </row>
    <row r="30" spans="2:34" x14ac:dyDescent="0.2">
      <c r="B30" s="90">
        <v>1500121</v>
      </c>
      <c r="C30" s="124" t="s">
        <v>569</v>
      </c>
      <c r="D30" s="261" t="s">
        <v>543</v>
      </c>
      <c r="E30" s="262"/>
      <c r="F30" s="128">
        <v>568986.35</v>
      </c>
      <c r="G30" s="127">
        <f t="shared" si="0"/>
        <v>326832.51</v>
      </c>
      <c r="H30" s="92">
        <f>F30-G30</f>
        <v>242153.83999999997</v>
      </c>
    </row>
    <row r="31" spans="2:34" x14ac:dyDescent="0.2">
      <c r="B31" s="90">
        <v>1600301</v>
      </c>
      <c r="C31" s="134" t="s">
        <v>570</v>
      </c>
      <c r="D31" s="256" t="s">
        <v>552</v>
      </c>
      <c r="E31" s="257"/>
      <c r="F31" s="93">
        <v>37280</v>
      </c>
      <c r="G31" s="92">
        <f t="shared" si="0"/>
        <v>37280</v>
      </c>
      <c r="H31" s="92">
        <f t="shared" ref="H31:H40" si="2">IF(F31="-","",F31-G31)</f>
        <v>0</v>
      </c>
    </row>
    <row r="32" spans="2:34" x14ac:dyDescent="0.2">
      <c r="B32" s="90">
        <v>1500121</v>
      </c>
      <c r="C32" s="134" t="s">
        <v>571</v>
      </c>
      <c r="D32" s="256" t="s">
        <v>552</v>
      </c>
      <c r="E32" s="257"/>
      <c r="F32" s="93">
        <v>749468.25</v>
      </c>
      <c r="G32" s="92">
        <f t="shared" si="0"/>
        <v>428258.86</v>
      </c>
      <c r="H32" s="92">
        <f t="shared" si="2"/>
        <v>321209.39</v>
      </c>
    </row>
    <row r="33" spans="2:8" x14ac:dyDescent="0.2">
      <c r="B33" s="90">
        <v>1500121</v>
      </c>
      <c r="C33" s="134" t="s">
        <v>572</v>
      </c>
      <c r="D33" s="256" t="s">
        <v>549</v>
      </c>
      <c r="E33" s="257"/>
      <c r="F33" s="93">
        <v>3360655.64</v>
      </c>
      <c r="G33" s="92">
        <f t="shared" si="0"/>
        <v>1477295.31</v>
      </c>
      <c r="H33" s="92">
        <f t="shared" si="2"/>
        <v>1883360.33</v>
      </c>
    </row>
    <row r="34" spans="2:8" ht="26.25" hidden="1" customHeight="1" x14ac:dyDescent="0.2">
      <c r="B34" s="94"/>
      <c r="C34" s="134"/>
      <c r="D34" s="256"/>
      <c r="E34" s="257"/>
      <c r="F34" s="93"/>
      <c r="G34" s="92">
        <f t="shared" si="0"/>
        <v>0</v>
      </c>
      <c r="H34" s="92">
        <f t="shared" si="2"/>
        <v>0</v>
      </c>
    </row>
    <row r="35" spans="2:8" ht="27" hidden="1" customHeight="1" x14ac:dyDescent="0.2">
      <c r="B35" s="94"/>
      <c r="C35" s="134"/>
      <c r="D35" s="256"/>
      <c r="E35" s="257"/>
      <c r="F35" s="93"/>
      <c r="G35" s="92">
        <f t="shared" si="0"/>
        <v>0</v>
      </c>
      <c r="H35" s="92">
        <f t="shared" si="2"/>
        <v>0</v>
      </c>
    </row>
    <row r="36" spans="2:8" ht="12.75" hidden="1" customHeight="1" x14ac:dyDescent="0.2">
      <c r="B36" s="94"/>
      <c r="C36" s="134"/>
      <c r="D36" s="256"/>
      <c r="E36" s="257"/>
      <c r="F36" s="93"/>
      <c r="G36" s="92">
        <f t="shared" si="0"/>
        <v>0</v>
      </c>
      <c r="H36" s="92">
        <f t="shared" si="2"/>
        <v>0</v>
      </c>
    </row>
    <row r="37" spans="2:8" ht="26.25" hidden="1" customHeight="1" x14ac:dyDescent="0.2">
      <c r="B37" s="94"/>
      <c r="C37" s="134"/>
      <c r="D37" s="256"/>
      <c r="E37" s="257"/>
      <c r="F37" s="93"/>
      <c r="G37" s="92">
        <f t="shared" si="0"/>
        <v>0</v>
      </c>
      <c r="H37" s="92">
        <f t="shared" si="2"/>
        <v>0</v>
      </c>
    </row>
    <row r="38" spans="2:8" hidden="1" x14ac:dyDescent="0.2">
      <c r="B38" s="94"/>
      <c r="C38" s="134"/>
      <c r="D38" s="256"/>
      <c r="E38" s="257"/>
      <c r="F38" s="93"/>
      <c r="G38" s="92">
        <f t="shared" si="0"/>
        <v>0</v>
      </c>
      <c r="H38" s="92">
        <f t="shared" si="2"/>
        <v>0</v>
      </c>
    </row>
    <row r="39" spans="2:8" hidden="1" x14ac:dyDescent="0.2">
      <c r="B39" s="94"/>
      <c r="C39" s="134"/>
      <c r="D39" s="256"/>
      <c r="E39" s="257"/>
      <c r="F39" s="93"/>
      <c r="G39" s="92">
        <f t="shared" si="0"/>
        <v>0</v>
      </c>
      <c r="H39" s="92">
        <f t="shared" si="2"/>
        <v>0</v>
      </c>
    </row>
    <row r="40" spans="2:8" hidden="1" x14ac:dyDescent="0.2">
      <c r="B40" s="94"/>
      <c r="C40" s="134"/>
      <c r="D40" s="256"/>
      <c r="E40" s="257"/>
      <c r="F40" s="93"/>
      <c r="G40" s="92">
        <f t="shared" si="0"/>
        <v>0</v>
      </c>
      <c r="H40" s="92">
        <f t="shared" si="2"/>
        <v>0</v>
      </c>
    </row>
    <row r="41" spans="2:8" x14ac:dyDescent="0.2">
      <c r="C41" s="118"/>
      <c r="D41" s="255" t="s">
        <v>14</v>
      </c>
      <c r="E41" s="255"/>
      <c r="F41" s="95">
        <f>SUMIF($B$22:$B$40,121,$F$22:$F$40)+SUMIF($B$22:$B$40,122,$F$22:$F$40)+SUMIF($B$22:$B$40,139,$F$22:$F$40)+SUMIF($B$22:$B$40,1500121,$F$22:$F$40)</f>
        <v>16405121.33</v>
      </c>
      <c r="G41" s="95">
        <f>SUMIF($B$22:$B$40,121,$G$22:$G$40)+SUMIF($B$22:$B$40,122,$G$22:$G$40)+SUMIF($B$22:$B$40,139,$G$22:$G$40)+SUMIF($B$22:$B$40,1500121,$G$22:$G$40)</f>
        <v>8075719.7300000004</v>
      </c>
      <c r="H41" s="95">
        <f>SUMIF($B$22:$B$40,121,$H$22:$H$40)+SUMIF($B$22:$B$40,122,$H$22:$H$40)+SUMIF($B$22:$B$40,139,$H$22:$H$40)+SUMIF($B$22:$B$40,1500121,$H$22:$H$40)</f>
        <v>8329401.5999999987</v>
      </c>
    </row>
    <row r="42" spans="2:8" x14ac:dyDescent="0.2">
      <c r="D42" s="96" t="s">
        <v>13</v>
      </c>
      <c r="E42" s="96"/>
      <c r="F42" s="95">
        <f>F43-F41</f>
        <v>669028.58999999799</v>
      </c>
      <c r="G42" s="95">
        <f>G43-G41</f>
        <v>669028.58999999985</v>
      </c>
      <c r="H42" s="95">
        <f>H43-H41</f>
        <v>0</v>
      </c>
    </row>
    <row r="43" spans="2:8" x14ac:dyDescent="0.2">
      <c r="D43" s="97" t="s">
        <v>15</v>
      </c>
      <c r="E43" s="97"/>
      <c r="F43" s="98">
        <f>SUM($F$22:$F$40)</f>
        <v>17074149.919999998</v>
      </c>
      <c r="G43" s="99">
        <f>SUM($G$22:$G$40)</f>
        <v>8744748.3200000003</v>
      </c>
      <c r="H43" s="99">
        <f>SUM($H$22:$H$40)</f>
        <v>8329401.5999999987</v>
      </c>
    </row>
    <row r="45" spans="2:8" hidden="1" x14ac:dyDescent="0.2"/>
    <row r="46" spans="2:8" hidden="1" x14ac:dyDescent="0.2"/>
    <row r="47" spans="2:8" hidden="1" x14ac:dyDescent="0.2"/>
    <row r="48" spans="2:8" x14ac:dyDescent="0.2">
      <c r="B48" s="108" t="s">
        <v>507</v>
      </c>
      <c r="C48" s="96"/>
      <c r="D48" s="96"/>
      <c r="E48" s="96"/>
      <c r="F48" s="96"/>
      <c r="G48" s="96"/>
      <c r="H48" s="96"/>
    </row>
    <row r="49" spans="2:8" ht="25.5" x14ac:dyDescent="0.2">
      <c r="B49" s="100" t="s">
        <v>2</v>
      </c>
      <c r="C49" s="100" t="s">
        <v>16</v>
      </c>
      <c r="D49" s="252" t="s">
        <v>8</v>
      </c>
      <c r="E49" s="253"/>
      <c r="F49" s="254"/>
      <c r="G49" s="116" t="s">
        <v>204</v>
      </c>
      <c r="H49" s="115" t="s">
        <v>11</v>
      </c>
    </row>
    <row r="50" spans="2:8" x14ac:dyDescent="0.2">
      <c r="B50" s="90">
        <v>1600301</v>
      </c>
      <c r="C50" s="90" t="s">
        <v>562</v>
      </c>
      <c r="D50" s="245" t="s">
        <v>516</v>
      </c>
      <c r="E50" s="246"/>
      <c r="F50" s="247"/>
      <c r="G50" s="111">
        <v>45113</v>
      </c>
      <c r="H50" s="128">
        <v>155125</v>
      </c>
    </row>
    <row r="51" spans="2:8" hidden="1" x14ac:dyDescent="0.2">
      <c r="B51" s="90"/>
      <c r="C51" s="90"/>
      <c r="D51" s="245"/>
      <c r="E51" s="246"/>
      <c r="F51" s="247"/>
      <c r="G51" s="111">
        <v>45113</v>
      </c>
      <c r="H51" s="93"/>
    </row>
    <row r="52" spans="2:8" x14ac:dyDescent="0.2">
      <c r="B52" s="90">
        <v>1600301</v>
      </c>
      <c r="C52" s="90" t="s">
        <v>564</v>
      </c>
      <c r="D52" s="245" t="s">
        <v>520</v>
      </c>
      <c r="E52" s="246"/>
      <c r="F52" s="247"/>
      <c r="G52" s="111">
        <v>45113</v>
      </c>
      <c r="H52" s="128">
        <v>444623.59</v>
      </c>
    </row>
    <row r="53" spans="2:8" x14ac:dyDescent="0.2">
      <c r="B53" s="90">
        <v>1600301</v>
      </c>
      <c r="C53" s="90" t="s">
        <v>568</v>
      </c>
      <c r="D53" s="245" t="s">
        <v>543</v>
      </c>
      <c r="E53" s="246"/>
      <c r="F53" s="247"/>
      <c r="G53" s="111">
        <v>45113</v>
      </c>
      <c r="H53" s="93">
        <v>32000</v>
      </c>
    </row>
    <row r="54" spans="2:8" x14ac:dyDescent="0.2">
      <c r="B54" s="90">
        <v>1600301</v>
      </c>
      <c r="C54" s="90" t="s">
        <v>570</v>
      </c>
      <c r="D54" s="245" t="s">
        <v>552</v>
      </c>
      <c r="E54" s="246"/>
      <c r="F54" s="247"/>
      <c r="G54" s="111">
        <v>45113</v>
      </c>
      <c r="H54" s="93">
        <v>37280</v>
      </c>
    </row>
    <row r="55" spans="2:8" x14ac:dyDescent="0.2">
      <c r="B55" s="90">
        <v>1500121</v>
      </c>
      <c r="C55" s="90" t="s">
        <v>569</v>
      </c>
      <c r="D55" s="245" t="s">
        <v>543</v>
      </c>
      <c r="E55" s="246"/>
      <c r="F55" s="247"/>
      <c r="G55" s="111">
        <v>45113</v>
      </c>
      <c r="H55" s="93">
        <v>326832.51</v>
      </c>
    </row>
    <row r="56" spans="2:8" hidden="1" x14ac:dyDescent="0.2">
      <c r="B56" s="90"/>
      <c r="C56" s="90"/>
      <c r="D56" s="245"/>
      <c r="E56" s="246"/>
      <c r="F56" s="247"/>
      <c r="G56" s="111">
        <v>45113</v>
      </c>
      <c r="H56" s="93"/>
    </row>
    <row r="57" spans="2:8" x14ac:dyDescent="0.2">
      <c r="B57" s="90">
        <v>1500121</v>
      </c>
      <c r="C57" s="90" t="s">
        <v>571</v>
      </c>
      <c r="D57" s="245" t="s">
        <v>552</v>
      </c>
      <c r="E57" s="246"/>
      <c r="F57" s="247"/>
      <c r="G57" s="111">
        <v>45113</v>
      </c>
      <c r="H57" s="93">
        <v>428258.86</v>
      </c>
    </row>
    <row r="58" spans="2:8" x14ac:dyDescent="0.2">
      <c r="B58" s="90">
        <v>1500121</v>
      </c>
      <c r="C58" s="90" t="s">
        <v>572</v>
      </c>
      <c r="D58" s="245" t="s">
        <v>549</v>
      </c>
      <c r="E58" s="246"/>
      <c r="F58" s="247"/>
      <c r="G58" s="111">
        <v>45113</v>
      </c>
      <c r="H58" s="93">
        <v>1477295.31</v>
      </c>
    </row>
    <row r="59" spans="2:8" x14ac:dyDescent="0.2">
      <c r="B59" s="90">
        <v>1500121</v>
      </c>
      <c r="C59" s="90" t="s">
        <v>563</v>
      </c>
      <c r="D59" s="245" t="s">
        <v>516</v>
      </c>
      <c r="E59" s="246"/>
      <c r="F59" s="247"/>
      <c r="G59" s="111">
        <v>45113</v>
      </c>
      <c r="H59" s="93">
        <v>1211660.43</v>
      </c>
    </row>
    <row r="60" spans="2:8" x14ac:dyDescent="0.2">
      <c r="B60" s="90">
        <v>1500121</v>
      </c>
      <c r="C60" s="90" t="s">
        <v>565</v>
      </c>
      <c r="D60" s="242" t="s">
        <v>520</v>
      </c>
      <c r="E60" s="243"/>
      <c r="F60" s="244"/>
      <c r="G60" s="111">
        <v>45113</v>
      </c>
      <c r="H60" s="93">
        <v>3031913.97</v>
      </c>
    </row>
    <row r="61" spans="2:8" x14ac:dyDescent="0.2">
      <c r="B61" s="90">
        <v>1500121</v>
      </c>
      <c r="C61" s="90" t="s">
        <v>566</v>
      </c>
      <c r="D61" s="245" t="s">
        <v>484</v>
      </c>
      <c r="E61" s="246"/>
      <c r="F61" s="247"/>
      <c r="G61" s="111">
        <v>45113</v>
      </c>
      <c r="H61" s="93">
        <v>411471.44</v>
      </c>
    </row>
    <row r="62" spans="2:8" x14ac:dyDescent="0.2">
      <c r="B62" s="90">
        <v>1500121</v>
      </c>
      <c r="C62" s="90" t="s">
        <v>567</v>
      </c>
      <c r="D62" s="245" t="s">
        <v>539</v>
      </c>
      <c r="E62" s="246"/>
      <c r="F62" s="247"/>
      <c r="G62" s="111">
        <v>45113</v>
      </c>
      <c r="H62" s="93">
        <v>1188287.21</v>
      </c>
    </row>
    <row r="63" spans="2:8" hidden="1" x14ac:dyDescent="0.2">
      <c r="B63" s="90">
        <v>1500121</v>
      </c>
      <c r="C63" s="91" t="s">
        <v>572</v>
      </c>
      <c r="D63" s="245" t="s">
        <v>549</v>
      </c>
      <c r="E63" s="246"/>
      <c r="F63" s="247"/>
      <c r="G63" s="111"/>
      <c r="H63" s="93"/>
    </row>
    <row r="64" spans="2:8" ht="12.75" hidden="1" customHeight="1" x14ac:dyDescent="0.2">
      <c r="B64" s="90">
        <v>1500121</v>
      </c>
      <c r="C64" s="91" t="s">
        <v>565</v>
      </c>
      <c r="D64" s="245" t="s">
        <v>485</v>
      </c>
      <c r="E64" s="246"/>
      <c r="F64" s="247"/>
      <c r="G64" s="111"/>
      <c r="H64" s="93"/>
    </row>
    <row r="65" spans="2:8" hidden="1" x14ac:dyDescent="0.2">
      <c r="B65" s="90">
        <v>1500121</v>
      </c>
      <c r="C65" s="91" t="s">
        <v>563</v>
      </c>
      <c r="D65" s="245" t="s">
        <v>516</v>
      </c>
      <c r="E65" s="246"/>
      <c r="F65" s="247"/>
      <c r="G65" s="111"/>
      <c r="H65" s="93"/>
    </row>
    <row r="66" spans="2:8" hidden="1" x14ac:dyDescent="0.2">
      <c r="B66" s="90">
        <v>1500121</v>
      </c>
      <c r="C66" s="91" t="s">
        <v>571</v>
      </c>
      <c r="D66" s="242" t="s">
        <v>552</v>
      </c>
      <c r="E66" s="243"/>
      <c r="F66" s="244"/>
      <c r="G66" s="111"/>
      <c r="H66" s="93"/>
    </row>
    <row r="67" spans="2:8" hidden="1" x14ac:dyDescent="0.2">
      <c r="B67" s="90">
        <v>1500121</v>
      </c>
      <c r="C67" s="91" t="s">
        <v>566</v>
      </c>
      <c r="D67" s="245" t="s">
        <v>484</v>
      </c>
      <c r="E67" s="246"/>
      <c r="F67" s="247"/>
      <c r="G67" s="111"/>
      <c r="H67" s="93"/>
    </row>
    <row r="68" spans="2:8" hidden="1" x14ac:dyDescent="0.2">
      <c r="B68" s="90">
        <v>1500121</v>
      </c>
      <c r="C68" s="90" t="s">
        <v>567</v>
      </c>
      <c r="D68" s="245" t="s">
        <v>539</v>
      </c>
      <c r="E68" s="246"/>
      <c r="F68" s="247"/>
      <c r="G68" s="111"/>
      <c r="H68" s="93"/>
    </row>
    <row r="69" spans="2:8" hidden="1" x14ac:dyDescent="0.2">
      <c r="B69" s="90">
        <v>1500121</v>
      </c>
      <c r="C69" s="91" t="s">
        <v>569</v>
      </c>
      <c r="D69" s="245" t="s">
        <v>543</v>
      </c>
      <c r="E69" s="246"/>
      <c r="F69" s="247"/>
      <c r="G69" s="111"/>
      <c r="H69" s="93"/>
    </row>
    <row r="70" spans="2:8" hidden="1" x14ac:dyDescent="0.2">
      <c r="B70" s="90"/>
      <c r="C70" s="91"/>
      <c r="D70" s="242"/>
      <c r="E70" s="243"/>
      <c r="F70" s="244"/>
      <c r="G70" s="111"/>
      <c r="H70" s="93"/>
    </row>
    <row r="71" spans="2:8" hidden="1" x14ac:dyDescent="0.2">
      <c r="B71" s="90"/>
      <c r="C71" s="91"/>
      <c r="D71" s="242"/>
      <c r="E71" s="243"/>
      <c r="F71" s="244"/>
      <c r="G71" s="111"/>
      <c r="H71" s="93"/>
    </row>
    <row r="72" spans="2:8" hidden="1" x14ac:dyDescent="0.2">
      <c r="B72" s="90"/>
      <c r="C72" s="91"/>
      <c r="D72" s="242"/>
      <c r="E72" s="243"/>
      <c r="F72" s="244"/>
      <c r="G72" s="111"/>
      <c r="H72" s="93"/>
    </row>
    <row r="73" spans="2:8" hidden="1" x14ac:dyDescent="0.2">
      <c r="B73" s="90"/>
      <c r="C73" s="91"/>
      <c r="D73" s="242"/>
      <c r="E73" s="243"/>
      <c r="F73" s="244"/>
      <c r="G73" s="111"/>
      <c r="H73" s="93"/>
    </row>
    <row r="74" spans="2:8" hidden="1" x14ac:dyDescent="0.2">
      <c r="B74" s="90"/>
      <c r="C74" s="91"/>
      <c r="D74" s="242"/>
      <c r="E74" s="243"/>
      <c r="F74" s="244"/>
      <c r="G74" s="111"/>
      <c r="H74" s="93"/>
    </row>
    <row r="75" spans="2:8" hidden="1" x14ac:dyDescent="0.2">
      <c r="B75" s="90"/>
      <c r="C75" s="91"/>
      <c r="D75" s="242"/>
      <c r="E75" s="243"/>
      <c r="F75" s="244"/>
      <c r="G75" s="111"/>
      <c r="H75" s="93"/>
    </row>
    <row r="76" spans="2:8" hidden="1" x14ac:dyDescent="0.2">
      <c r="B76" s="90"/>
      <c r="C76" s="91"/>
      <c r="D76" s="242"/>
      <c r="E76" s="243"/>
      <c r="F76" s="244"/>
      <c r="G76" s="111"/>
      <c r="H76" s="93"/>
    </row>
    <row r="77" spans="2:8" hidden="1" x14ac:dyDescent="0.2">
      <c r="B77" s="90"/>
      <c r="C77" s="91"/>
      <c r="D77" s="242"/>
      <c r="E77" s="243"/>
      <c r="F77" s="244"/>
      <c r="G77" s="111"/>
      <c r="H77" s="93"/>
    </row>
    <row r="78" spans="2:8" hidden="1" x14ac:dyDescent="0.2">
      <c r="B78" s="90"/>
      <c r="C78" s="90"/>
      <c r="D78" s="258"/>
      <c r="E78" s="258"/>
      <c r="F78" s="258"/>
      <c r="G78" s="111"/>
      <c r="H78" s="93"/>
    </row>
    <row r="79" spans="2:8" x14ac:dyDescent="0.2">
      <c r="B79" s="122"/>
      <c r="C79" s="122"/>
      <c r="D79" s="248"/>
      <c r="E79" s="248"/>
      <c r="F79" s="248"/>
      <c r="G79" s="119" t="s">
        <v>391</v>
      </c>
      <c r="H79" s="120">
        <f>SUMIF($B$50:$B$78,121,$H$50:$H$78)+SUMIF($B$50:$B$78,122,$H$50:$H$78)+SUMIF($B$50:$B$78,139,$H$50:$H$78)+SUMIF($B$50:$B$78,1500121,$H$50:$H$78)</f>
        <v>8075719.7300000004</v>
      </c>
    </row>
    <row r="80" spans="2:8" x14ac:dyDescent="0.2">
      <c r="D80" s="249"/>
      <c r="E80" s="249"/>
      <c r="F80" s="249"/>
      <c r="G80" s="96" t="s">
        <v>392</v>
      </c>
      <c r="H80" s="121">
        <f>H81-H79</f>
        <v>669028.58999999985</v>
      </c>
    </row>
    <row r="81" spans="4:8" x14ac:dyDescent="0.2">
      <c r="D81" s="249"/>
      <c r="E81" s="249"/>
      <c r="F81" s="249"/>
      <c r="G81" s="97" t="s">
        <v>15</v>
      </c>
      <c r="H81" s="101">
        <f>SUM($H$50:$H$78)</f>
        <v>8744748.3200000003</v>
      </c>
    </row>
    <row r="82" spans="4:8" x14ac:dyDescent="0.2">
      <c r="D82" s="249"/>
      <c r="E82" s="249"/>
      <c r="F82" s="249"/>
      <c r="G82" s="102"/>
      <c r="H82" s="103"/>
    </row>
    <row r="83" spans="4:8" x14ac:dyDescent="0.2">
      <c r="G83" s="102"/>
      <c r="H83" s="103"/>
    </row>
    <row r="84" spans="4:8" x14ac:dyDescent="0.2">
      <c r="D84" s="233" t="s">
        <v>584</v>
      </c>
      <c r="E84" s="233"/>
      <c r="F84" s="233"/>
      <c r="G84" s="102"/>
      <c r="H84" s="103"/>
    </row>
    <row r="85" spans="4:8" x14ac:dyDescent="0.2">
      <c r="G85" s="102"/>
      <c r="H85" s="103"/>
    </row>
    <row r="86" spans="4:8" x14ac:dyDescent="0.2">
      <c r="G86" s="102"/>
      <c r="H86" s="103"/>
    </row>
    <row r="87" spans="4:8" x14ac:dyDescent="0.2">
      <c r="G87" s="102"/>
      <c r="H87" s="103"/>
    </row>
    <row r="88" spans="4:8" x14ac:dyDescent="0.2">
      <c r="G88" s="102"/>
      <c r="H88" s="103"/>
    </row>
    <row r="89" spans="4:8" x14ac:dyDescent="0.2">
      <c r="D89" s="249"/>
      <c r="E89" s="249"/>
      <c r="F89" s="249"/>
      <c r="G89" s="102"/>
      <c r="H89" s="103"/>
    </row>
    <row r="90" spans="4:8" x14ac:dyDescent="0.2">
      <c r="D90" s="250" t="s">
        <v>500</v>
      </c>
      <c r="E90" s="250"/>
      <c r="F90" s="250"/>
      <c r="G90" s="102"/>
      <c r="H90" s="103"/>
    </row>
    <row r="91" spans="4:8" x14ac:dyDescent="0.2">
      <c r="D91" s="233" t="s">
        <v>505</v>
      </c>
      <c r="E91" s="233"/>
      <c r="F91" s="233"/>
      <c r="G91" s="102"/>
      <c r="H91" s="103"/>
    </row>
    <row r="92" spans="4:8" x14ac:dyDescent="0.2">
      <c r="D92" s="234" t="s">
        <v>506</v>
      </c>
      <c r="E92" s="234"/>
      <c r="F92" s="234"/>
    </row>
    <row r="104" spans="2:3" x14ac:dyDescent="0.2">
      <c r="B104" s="80" t="s">
        <v>18</v>
      </c>
      <c r="C104" s="82" t="s">
        <v>576</v>
      </c>
    </row>
    <row r="105" spans="2:3" x14ac:dyDescent="0.2">
      <c r="B105" s="80" t="s">
        <v>17</v>
      </c>
      <c r="C105" s="82" t="s">
        <v>575</v>
      </c>
    </row>
  </sheetData>
  <sheetProtection formatRows="0" insertRows="0"/>
  <dataConsolidate/>
  <mergeCells count="68">
    <mergeCell ref="D92:F92"/>
    <mergeCell ref="D81:F81"/>
    <mergeCell ref="D82:F82"/>
    <mergeCell ref="D84:F84"/>
    <mergeCell ref="D89:F89"/>
    <mergeCell ref="D90:F90"/>
    <mergeCell ref="D91:F91"/>
    <mergeCell ref="D80:F80"/>
    <mergeCell ref="D69:F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D68:F68"/>
    <mergeCell ref="D57:F57"/>
    <mergeCell ref="D58:F58"/>
    <mergeCell ref="D59:F59"/>
    <mergeCell ref="D60:F60"/>
    <mergeCell ref="D61:F61"/>
    <mergeCell ref="D62:F62"/>
    <mergeCell ref="D63:F63"/>
    <mergeCell ref="D64:F64"/>
    <mergeCell ref="D65:F65"/>
    <mergeCell ref="D66:F66"/>
    <mergeCell ref="D67:F67"/>
    <mergeCell ref="D56:F56"/>
    <mergeCell ref="D38:E38"/>
    <mergeCell ref="D39:E39"/>
    <mergeCell ref="D40:E40"/>
    <mergeCell ref="D41:E41"/>
    <mergeCell ref="D49:F49"/>
    <mergeCell ref="D50:F50"/>
    <mergeCell ref="D51:F51"/>
    <mergeCell ref="D52:F52"/>
    <mergeCell ref="D53:F53"/>
    <mergeCell ref="D54:F54"/>
    <mergeCell ref="D55:F55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25:E25"/>
    <mergeCell ref="G2:H2"/>
    <mergeCell ref="C11:E11"/>
    <mergeCell ref="B13:H13"/>
    <mergeCell ref="B15:H15"/>
    <mergeCell ref="B16:B17"/>
    <mergeCell ref="C16:D17"/>
    <mergeCell ref="F16:H16"/>
    <mergeCell ref="C18:D18"/>
    <mergeCell ref="D21:E21"/>
    <mergeCell ref="D22:E22"/>
    <mergeCell ref="D23:E23"/>
    <mergeCell ref="D24:E24"/>
  </mergeCells>
  <dataValidations count="8">
    <dataValidation type="list" allowBlank="1" showInputMessage="1" showErrorMessage="1" sqref="B69:B78 B51 B55:B61 B63:B67" xr:uid="{00000000-0002-0000-0B00-000000000000}">
      <formula1>$B$22:$B$40</formula1>
    </dataValidation>
    <dataValidation type="list" allowBlank="1" showInputMessage="1" showErrorMessage="1" sqref="D56:F56 D57:D59 D65:F78 E50:F52 D50:D55 D64 D60:F63 E59:F59" xr:uid="{00000000-0002-0000-0B00-000001000000}">
      <formula1>$D$22:$D$40</formula1>
    </dataValidation>
    <dataValidation type="list" allowBlank="1" showInputMessage="1" showErrorMessage="1" sqref="C69:C78 C63 C65:C67" xr:uid="{00000000-0002-0000-0B00-000002000000}">
      <formula1>$C$22:$C$40</formula1>
    </dataValidation>
    <dataValidation type="list" allowBlank="1" showInputMessage="1" showErrorMessage="1" sqref="C19 C18:D18" xr:uid="{00000000-0002-0000-0B00-000003000000}">
      <formula1>INDIRECT($AH$10)</formula1>
    </dataValidation>
    <dataValidation type="list" allowBlank="1" showInputMessage="1" showErrorMessage="1" sqref="D22:D40" xr:uid="{00000000-0002-0000-0B00-000004000000}">
      <formula1>INDIRECT(AH$18)</formula1>
    </dataValidation>
    <dataValidation type="list" allowBlank="1" showInputMessage="1" showErrorMessage="1" sqref="H17" xr:uid="{00000000-0002-0000-0B00-000005000000}">
      <formula1>INDIRECT("aditivo")</formula1>
    </dataValidation>
    <dataValidation type="list" allowBlank="1" showInputMessage="1" showErrorMessage="1" sqref="H18" xr:uid="{00000000-0002-0000-0B00-000006000000}">
      <formula1>INDIRECT("ano")</formula1>
    </dataValidation>
    <dataValidation type="list" allowBlank="1" showInputMessage="1" showErrorMessage="1" sqref="F18" xr:uid="{00000000-0002-0000-0B00-000007000000}">
      <formula1>INDIRECT("mes")</formula1>
    </dataValidation>
  </dataValidations>
  <pageMargins left="0.25" right="0.25" top="0.75" bottom="0.75" header="0.3" footer="0.3"/>
  <pageSetup paperSize="9" scale="7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B00-000008000000}">
          <x14:formula1>
            <xm:f>Planilha1!$H$4:$H$7</xm:f>
          </x14:formula1>
          <xm:sqref>C16:D17</xm:sqref>
        </x14:dataValidation>
        <x14:dataValidation type="list" allowBlank="1" showInputMessage="1" showErrorMessage="1" xr:uid="{00000000-0002-0000-0B00-000009000000}">
          <x14:formula1>
            <xm:f>Planilha1!$R$2:$R$13</xm:f>
          </x14:formula1>
          <xm:sqref>F19</xm:sqref>
        </x14:dataValidation>
        <x14:dataValidation type="list" allowBlank="1" showInputMessage="1" showErrorMessage="1" xr:uid="{00000000-0002-0000-0B00-00000A000000}">
          <x14:formula1>
            <xm:f>Planilha1!$S$2:$S$13</xm:f>
          </x14:formula1>
          <xm:sqref>H19</xm:sqref>
        </x14:dataValidation>
        <x14:dataValidation type="list" allowBlank="1" showInputMessage="1" showErrorMessage="1" xr:uid="{00000000-0002-0000-0B00-00000B000000}">
          <x14:formula1>
            <xm:f>Planilha1!$V$2:$V$51</xm:f>
          </x14:formula1>
          <xm:sqref>H19</xm:sqref>
        </x14:dataValidation>
        <x14:dataValidation type="list" allowBlank="1" showInputMessage="1" showErrorMessage="1" xr:uid="{00000000-0002-0000-0B00-00000C000000}">
          <x14:formula1>
            <xm:f>Planilha1!$U$2:$U$52</xm:f>
          </x14:formula1>
          <xm:sqref>F17 F19</xm:sqref>
        </x14:dataValidation>
        <x14:dataValidation type="list" allowBlank="1" showInputMessage="1" showErrorMessage="1" xr:uid="{00000000-0002-0000-0B00-00000D000000}">
          <x14:formula1>
            <xm:f>'UNIDADES DE SAÚDE'!$S$1:$S$6</xm:f>
          </x14:formula1>
          <xm:sqref>D90:F90</xm:sqref>
        </x14:dataValidation>
        <x14:dataValidation type="list" allowBlank="1" showInputMessage="1" showErrorMessage="1" xr:uid="{00000000-0002-0000-0B00-00000E000000}">
          <x14:formula1>
            <xm:f>Planilha1!$S2:S$13</xm:f>
          </x14:formula1>
          <xm:sqref>H18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2:AI103"/>
  <sheetViews>
    <sheetView showGridLines="0" topLeftCell="A48" zoomScale="115" zoomScaleNormal="115" workbookViewId="0">
      <selection activeCell="K85" sqref="K85"/>
    </sheetView>
  </sheetViews>
  <sheetFormatPr defaultRowHeight="12.75" x14ac:dyDescent="0.2"/>
  <cols>
    <col min="1" max="1" width="9.140625" style="82" customWidth="1"/>
    <col min="2" max="2" width="14.7109375" style="82" customWidth="1"/>
    <col min="3" max="3" width="14" style="82" customWidth="1"/>
    <col min="4" max="4" width="7.42578125" style="82" customWidth="1"/>
    <col min="5" max="5" width="24.85546875" style="82" customWidth="1"/>
    <col min="6" max="6" width="15" style="82" bestFit="1" customWidth="1"/>
    <col min="7" max="7" width="15.42578125" style="82" customWidth="1"/>
    <col min="8" max="8" width="14.85546875" style="82" customWidth="1"/>
    <col min="9" max="9" width="5.5703125" style="82" customWidth="1"/>
    <col min="10" max="10" width="9.140625" style="82"/>
    <col min="11" max="11" width="16.28515625" style="82" customWidth="1"/>
    <col min="12" max="12" width="10.42578125" style="82" bestFit="1" customWidth="1"/>
    <col min="13" max="16384" width="9.140625" style="82"/>
  </cols>
  <sheetData>
    <row r="2" spans="2:35" x14ac:dyDescent="0.2">
      <c r="G2" s="232" t="s">
        <v>510</v>
      </c>
      <c r="H2" s="232"/>
    </row>
    <row r="3" spans="2:35" x14ac:dyDescent="0.2">
      <c r="G3" s="123" t="s">
        <v>511</v>
      </c>
      <c r="H3" s="123"/>
    </row>
    <row r="4" spans="2:35" x14ac:dyDescent="0.2">
      <c r="G4" s="123" t="s">
        <v>512</v>
      </c>
      <c r="H4" s="123"/>
      <c r="AG4" s="82" t="s">
        <v>61</v>
      </c>
      <c r="AH4" s="82" t="s">
        <v>161</v>
      </c>
      <c r="AI4" s="82" t="s">
        <v>61</v>
      </c>
    </row>
    <row r="5" spans="2:35" x14ac:dyDescent="0.2">
      <c r="AG5" s="82" t="s">
        <v>38</v>
      </c>
      <c r="AH5" s="82" t="s">
        <v>162</v>
      </c>
      <c r="AI5" s="82" t="s">
        <v>38</v>
      </c>
    </row>
    <row r="6" spans="2:35" x14ac:dyDescent="0.2">
      <c r="AG6" s="82" t="s">
        <v>35</v>
      </c>
      <c r="AH6" s="82" t="s">
        <v>163</v>
      </c>
      <c r="AI6" s="82" t="s">
        <v>35</v>
      </c>
    </row>
    <row r="7" spans="2:35" x14ac:dyDescent="0.2">
      <c r="AG7" s="82" t="s">
        <v>151</v>
      </c>
      <c r="AH7" s="82" t="s">
        <v>164</v>
      </c>
      <c r="AI7" s="82" t="s">
        <v>151</v>
      </c>
    </row>
    <row r="8" spans="2:35" x14ac:dyDescent="0.2">
      <c r="B8" s="104"/>
      <c r="C8" s="104"/>
      <c r="D8" s="104"/>
      <c r="E8" s="104"/>
      <c r="F8" s="104"/>
      <c r="G8" s="104"/>
      <c r="H8" s="104"/>
    </row>
    <row r="9" spans="2:35" x14ac:dyDescent="0.2">
      <c r="B9" s="80" t="s">
        <v>7</v>
      </c>
      <c r="C9" s="81" t="s">
        <v>587</v>
      </c>
      <c r="D9" s="81"/>
      <c r="E9" s="81"/>
      <c r="AG9" s="82" t="s">
        <v>288</v>
      </c>
      <c r="AH9" s="82" t="str">
        <f>$C$16</f>
        <v>INVISA INSTITUTO VIDA E SAUDE</v>
      </c>
    </row>
    <row r="10" spans="2:35" x14ac:dyDescent="0.2">
      <c r="B10" s="80" t="s">
        <v>202</v>
      </c>
      <c r="C10" s="82" t="str">
        <f>IF($H$43=0,$B$102,$B$103)</f>
        <v>ASSESSORIA DE FINANÇAS</v>
      </c>
      <c r="D10" s="81"/>
      <c r="E10" s="81"/>
      <c r="AG10" s="82" t="s">
        <v>289</v>
      </c>
      <c r="AH10" s="82" t="str">
        <f>IF($AH$9=0,"",VLOOKUP($AH$9,$AH$4:$AI$7,2,FALSE))</f>
        <v>INVISA</v>
      </c>
    </row>
    <row r="11" spans="2:35" x14ac:dyDescent="0.2">
      <c r="B11" s="80" t="s">
        <v>203</v>
      </c>
      <c r="C11" s="273" t="s">
        <v>390</v>
      </c>
      <c r="D11" s="273"/>
      <c r="E11" s="273"/>
      <c r="F11" s="106"/>
      <c r="G11" s="106"/>
      <c r="H11" s="106"/>
      <c r="AG11" s="82" t="s">
        <v>290</v>
      </c>
      <c r="AH11" s="82" t="str">
        <f>$C$18</f>
        <v>04/2018</v>
      </c>
    </row>
    <row r="12" spans="2:35" hidden="1" x14ac:dyDescent="0.2">
      <c r="B12" s="80"/>
      <c r="C12" s="118"/>
      <c r="D12" s="118"/>
      <c r="E12" s="118"/>
      <c r="F12" s="106"/>
      <c r="G12" s="106"/>
      <c r="H12" s="106"/>
    </row>
    <row r="13" spans="2:35" ht="15" customHeight="1" x14ac:dyDescent="0.2">
      <c r="B13" s="275" t="s">
        <v>561</v>
      </c>
      <c r="C13" s="275"/>
      <c r="D13" s="275"/>
      <c r="E13" s="275"/>
      <c r="F13" s="275"/>
      <c r="G13" s="275"/>
      <c r="H13" s="275"/>
    </row>
    <row r="14" spans="2:35" x14ac:dyDescent="0.2">
      <c r="B14" s="80"/>
      <c r="C14" s="118"/>
      <c r="D14" s="118"/>
      <c r="E14" s="118"/>
      <c r="F14" s="106"/>
      <c r="G14" s="106"/>
      <c r="H14" s="106"/>
    </row>
    <row r="15" spans="2:35" ht="40.5" customHeight="1" x14ac:dyDescent="0.2">
      <c r="B15" s="276" t="str">
        <f>IF($C$10=$B$102,$C$102,$C$103)</f>
        <v xml:space="preserve">                   Tendo em vista a existência de saldo a pagar, encaminhem-se os autos à V.S.ª com os pagamentos efetuados até a presente data, referentes à parcela especificada abaixo, para conhecimento e acompanhamento.</v>
      </c>
      <c r="C15" s="276"/>
      <c r="D15" s="276"/>
      <c r="E15" s="276"/>
      <c r="F15" s="276"/>
      <c r="G15" s="276"/>
      <c r="H15" s="276"/>
      <c r="AG15" s="82" t="s">
        <v>291</v>
      </c>
      <c r="AH15" s="82" t="str">
        <f>IFERROR(IF($AH$11=0,"",CONCATENATE(TRIM($AH$10),"-",$AH$11)),_xlfn.CONCAT(TRIM($AH$10),"-",$AH$11))</f>
        <v>INVISA-04/2018</v>
      </c>
    </row>
    <row r="16" spans="2:35" ht="61.5" customHeight="1" x14ac:dyDescent="0.2">
      <c r="B16" s="235" t="s">
        <v>0</v>
      </c>
      <c r="C16" s="236" t="s">
        <v>164</v>
      </c>
      <c r="D16" s="237"/>
      <c r="E16" s="84" t="s">
        <v>8</v>
      </c>
      <c r="F16" s="251" t="str">
        <f>$AH$16</f>
        <v>HOSPITAL GERAL DE MONÇÃO,NINA RODRIGUES,CAPS UNIDADES TERAPÊUTCAS AD E UAA,CAPS RESIDÊNCIAS TERAPÊUTICAS I, II, III,HOSPITAL REGIONAL DE VIANA</v>
      </c>
      <c r="G16" s="251"/>
      <c r="H16" s="251"/>
      <c r="AG16" s="82" t="s">
        <v>199</v>
      </c>
      <c r="AH16" s="82" t="str">
        <f>IFERROR(VLOOKUP($AH$15,Planilha1!$C$2:$E$49,3,FALSE),"")</f>
        <v>HOSPITAL GERAL DE MONÇÃO,NINA RODRIGUES,CAPS UNIDADES TERAPÊUTCAS AD E UAA,CAPS RESIDÊNCIAS TERAPÊUTICAS I, II, III,HOSPITAL REGIONAL DE VIANA</v>
      </c>
    </row>
    <row r="17" spans="2:34" x14ac:dyDescent="0.2">
      <c r="B17" s="235"/>
      <c r="C17" s="238"/>
      <c r="D17" s="239"/>
      <c r="E17" s="85" t="s">
        <v>3</v>
      </c>
      <c r="F17" s="136" t="s">
        <v>218</v>
      </c>
      <c r="G17" s="87" t="s">
        <v>205</v>
      </c>
      <c r="H17" s="137" t="s">
        <v>168</v>
      </c>
      <c r="AG17" s="107" t="s">
        <v>387</v>
      </c>
      <c r="AH17" s="82" t="str">
        <f>SUBSTITUTE($AH$11,"/","")</f>
        <v>042018</v>
      </c>
    </row>
    <row r="18" spans="2:34" ht="15" customHeight="1" x14ac:dyDescent="0.2">
      <c r="B18" s="113" t="s">
        <v>1</v>
      </c>
      <c r="C18" s="259" t="s">
        <v>393</v>
      </c>
      <c r="D18" s="260"/>
      <c r="E18" s="85" t="s">
        <v>5</v>
      </c>
      <c r="F18" s="135" t="s">
        <v>25</v>
      </c>
      <c r="G18" s="87" t="s">
        <v>206</v>
      </c>
      <c r="H18" s="133">
        <v>2023</v>
      </c>
      <c r="AG18" s="107" t="s">
        <v>388</v>
      </c>
      <c r="AH18" s="82" t="str">
        <f>IF(AH10="","",IFERROR(_xlfn.CONCAT(TRIM($AH$10),$AH$17),CONCATENATE(TRIM($AH$10),$AH$17)))</f>
        <v>INVISA042018</v>
      </c>
    </row>
    <row r="19" spans="2:34" ht="15" customHeight="1" x14ac:dyDescent="0.2">
      <c r="AG19" s="112"/>
    </row>
    <row r="20" spans="2:34" ht="15.75" customHeight="1" x14ac:dyDescent="0.2">
      <c r="B20" s="108" t="s">
        <v>12</v>
      </c>
      <c r="C20" s="109"/>
      <c r="D20" s="109"/>
      <c r="E20" s="109"/>
      <c r="F20" s="109"/>
      <c r="G20" s="109"/>
      <c r="H20" s="110"/>
      <c r="AG20" s="82" t="s">
        <v>528</v>
      </c>
    </row>
    <row r="21" spans="2:34" ht="21" customHeight="1" x14ac:dyDescent="0.2">
      <c r="B21" s="100" t="s">
        <v>2</v>
      </c>
      <c r="C21" s="100" t="s">
        <v>16</v>
      </c>
      <c r="D21" s="252" t="s">
        <v>8</v>
      </c>
      <c r="E21" s="254"/>
      <c r="F21" s="100" t="s">
        <v>3</v>
      </c>
      <c r="G21" s="100" t="s">
        <v>11</v>
      </c>
      <c r="H21" s="100" t="s">
        <v>4</v>
      </c>
    </row>
    <row r="22" spans="2:34" s="118" customFormat="1" ht="12.75" customHeight="1" x14ac:dyDescent="0.2">
      <c r="B22" s="90">
        <v>1600301</v>
      </c>
      <c r="C22" s="124" t="s">
        <v>562</v>
      </c>
      <c r="D22" s="261" t="s">
        <v>516</v>
      </c>
      <c r="E22" s="262"/>
      <c r="F22" s="128">
        <v>155125</v>
      </c>
      <c r="G22" s="127">
        <f t="shared" ref="G22:G40" si="0">SUMIFS($H$50:$H$76,$B$50:$B$76,$B22,$C$50:$C$76,$C22,$D$50:$D$76,$D22)</f>
        <v>155125</v>
      </c>
      <c r="H22" s="92">
        <f>F22-G22</f>
        <v>0</v>
      </c>
    </row>
    <row r="23" spans="2:34" s="118" customFormat="1" ht="12.75" customHeight="1" x14ac:dyDescent="0.2">
      <c r="B23" s="90">
        <v>1500121</v>
      </c>
      <c r="C23" s="124" t="s">
        <v>563</v>
      </c>
      <c r="D23" s="261" t="s">
        <v>516</v>
      </c>
      <c r="E23" s="262"/>
      <c r="F23" s="128">
        <v>2738982.62</v>
      </c>
      <c r="G23" s="127">
        <f t="shared" si="0"/>
        <v>1721585.43</v>
      </c>
      <c r="H23" s="92">
        <f t="shared" ref="H23:H25" si="1">F23-G23</f>
        <v>1017397.1900000002</v>
      </c>
    </row>
    <row r="24" spans="2:34" s="118" customFormat="1" ht="12.75" customHeight="1" x14ac:dyDescent="0.2">
      <c r="B24" s="90">
        <v>1600301</v>
      </c>
      <c r="C24" s="124" t="s">
        <v>564</v>
      </c>
      <c r="D24" s="261" t="s">
        <v>520</v>
      </c>
      <c r="E24" s="262"/>
      <c r="F24" s="128">
        <v>444623.58999999997</v>
      </c>
      <c r="G24" s="127">
        <f t="shared" si="0"/>
        <v>444623.59</v>
      </c>
      <c r="H24" s="92">
        <f t="shared" si="1"/>
        <v>0</v>
      </c>
    </row>
    <row r="25" spans="2:34" s="118" customFormat="1" ht="12.75" customHeight="1" x14ac:dyDescent="0.2">
      <c r="B25" s="90">
        <v>1500121</v>
      </c>
      <c r="C25" s="124" t="s">
        <v>565</v>
      </c>
      <c r="D25" s="261" t="s">
        <v>520</v>
      </c>
      <c r="E25" s="262"/>
      <c r="F25" s="128">
        <v>4245552.04</v>
      </c>
      <c r="G25" s="127">
        <f t="shared" si="0"/>
        <v>2690163.9699999997</v>
      </c>
      <c r="H25" s="92">
        <f t="shared" si="1"/>
        <v>1555388.0700000003</v>
      </c>
    </row>
    <row r="26" spans="2:34" s="118" customFormat="1" ht="26.25" customHeight="1" x14ac:dyDescent="0.2">
      <c r="B26" s="90">
        <v>1500121</v>
      </c>
      <c r="C26" s="124" t="s">
        <v>566</v>
      </c>
      <c r="D26" s="261" t="s">
        <v>484</v>
      </c>
      <c r="E26" s="262"/>
      <c r="F26" s="128">
        <v>1168463.5</v>
      </c>
      <c r="G26" s="127">
        <f t="shared" si="0"/>
        <v>676771.44</v>
      </c>
      <c r="H26" s="92">
        <f>F26-G26</f>
        <v>491692.06000000006</v>
      </c>
    </row>
    <row r="27" spans="2:34" ht="26.25" customHeight="1" x14ac:dyDescent="0.2">
      <c r="B27" s="90">
        <v>1500121</v>
      </c>
      <c r="C27" s="124" t="s">
        <v>565</v>
      </c>
      <c r="D27" s="261" t="s">
        <v>485</v>
      </c>
      <c r="E27" s="262"/>
      <c r="F27" s="128">
        <v>50313.19</v>
      </c>
      <c r="G27" s="127">
        <f t="shared" si="0"/>
        <v>50313.19</v>
      </c>
      <c r="H27" s="138">
        <f>F27-G27</f>
        <v>0</v>
      </c>
    </row>
    <row r="28" spans="2:34" ht="29.25" customHeight="1" x14ac:dyDescent="0.2">
      <c r="B28" s="90">
        <v>1500121</v>
      </c>
      <c r="C28" s="124" t="s">
        <v>567</v>
      </c>
      <c r="D28" s="261" t="s">
        <v>539</v>
      </c>
      <c r="E28" s="262"/>
      <c r="F28" s="128">
        <v>3500047.42</v>
      </c>
      <c r="G28" s="127">
        <f t="shared" si="0"/>
        <v>2187287.21</v>
      </c>
      <c r="H28" s="92">
        <f>F28-G28</f>
        <v>1312760.21</v>
      </c>
    </row>
    <row r="29" spans="2:34" x14ac:dyDescent="0.2">
      <c r="B29" s="90">
        <v>1600301</v>
      </c>
      <c r="C29" s="124" t="s">
        <v>568</v>
      </c>
      <c r="D29" s="261" t="s">
        <v>543</v>
      </c>
      <c r="E29" s="262"/>
      <c r="F29" s="128">
        <v>32000</v>
      </c>
      <c r="G29" s="127">
        <f t="shared" si="0"/>
        <v>32000</v>
      </c>
      <c r="H29" s="92">
        <f>F29-G29</f>
        <v>0</v>
      </c>
    </row>
    <row r="30" spans="2:34" x14ac:dyDescent="0.2">
      <c r="B30" s="90">
        <v>1500121</v>
      </c>
      <c r="C30" s="124" t="s">
        <v>569</v>
      </c>
      <c r="D30" s="261" t="s">
        <v>543</v>
      </c>
      <c r="E30" s="262"/>
      <c r="F30" s="128">
        <v>568964.05000000005</v>
      </c>
      <c r="G30" s="127">
        <f t="shared" si="0"/>
        <v>376832.51</v>
      </c>
      <c r="H30" s="92">
        <f>F30-G30</f>
        <v>192131.54000000004</v>
      </c>
    </row>
    <row r="31" spans="2:34" x14ac:dyDescent="0.2">
      <c r="B31" s="90">
        <v>1600301</v>
      </c>
      <c r="C31" s="134" t="s">
        <v>570</v>
      </c>
      <c r="D31" s="256" t="s">
        <v>552</v>
      </c>
      <c r="E31" s="257"/>
      <c r="F31" s="93">
        <v>37280</v>
      </c>
      <c r="G31" s="92">
        <f>SUMIFS($H$50:$H$76,$B$50:$B$76,$B31,$C$50:$C$76,$C31,$D$50:$D$76,$D31)</f>
        <v>37280</v>
      </c>
      <c r="H31" s="92">
        <f t="shared" ref="H31:H40" si="2">IF(F31="-","",F31-G31)</f>
        <v>0</v>
      </c>
    </row>
    <row r="32" spans="2:34" x14ac:dyDescent="0.2">
      <c r="B32" s="90">
        <v>1500121</v>
      </c>
      <c r="C32" s="134" t="s">
        <v>571</v>
      </c>
      <c r="D32" s="256" t="s">
        <v>552</v>
      </c>
      <c r="E32" s="257"/>
      <c r="F32" s="93">
        <v>749321.4</v>
      </c>
      <c r="G32" s="92">
        <f t="shared" si="0"/>
        <v>490508.86</v>
      </c>
      <c r="H32" s="92">
        <f t="shared" si="2"/>
        <v>258812.54000000004</v>
      </c>
    </row>
    <row r="33" spans="2:12" x14ac:dyDescent="0.2">
      <c r="B33" s="90">
        <v>1500121</v>
      </c>
      <c r="C33" s="134" t="s">
        <v>572</v>
      </c>
      <c r="D33" s="256" t="s">
        <v>549</v>
      </c>
      <c r="E33" s="257"/>
      <c r="F33" s="93">
        <v>3320303.44</v>
      </c>
      <c r="G33" s="92">
        <f t="shared" si="0"/>
        <v>2161220.31</v>
      </c>
      <c r="H33" s="92">
        <f t="shared" si="2"/>
        <v>1159083.1299999999</v>
      </c>
    </row>
    <row r="34" spans="2:12" ht="26.25" hidden="1" customHeight="1" x14ac:dyDescent="0.2">
      <c r="B34" s="94"/>
      <c r="C34" s="134"/>
      <c r="D34" s="256"/>
      <c r="E34" s="257"/>
      <c r="F34" s="93"/>
      <c r="G34" s="92">
        <f t="shared" si="0"/>
        <v>0</v>
      </c>
      <c r="H34" s="92">
        <f t="shared" si="2"/>
        <v>0</v>
      </c>
    </row>
    <row r="35" spans="2:12" ht="27" hidden="1" customHeight="1" x14ac:dyDescent="0.2">
      <c r="B35" s="94"/>
      <c r="C35" s="134"/>
      <c r="D35" s="256"/>
      <c r="E35" s="257"/>
      <c r="F35" s="93"/>
      <c r="G35" s="92">
        <f t="shared" si="0"/>
        <v>0</v>
      </c>
      <c r="H35" s="92">
        <f t="shared" si="2"/>
        <v>0</v>
      </c>
    </row>
    <row r="36" spans="2:12" ht="12.75" hidden="1" customHeight="1" x14ac:dyDescent="0.2">
      <c r="B36" s="94"/>
      <c r="C36" s="134"/>
      <c r="D36" s="256"/>
      <c r="E36" s="257"/>
      <c r="F36" s="93"/>
      <c r="G36" s="92">
        <f t="shared" si="0"/>
        <v>0</v>
      </c>
      <c r="H36" s="92">
        <f t="shared" si="2"/>
        <v>0</v>
      </c>
    </row>
    <row r="37" spans="2:12" ht="26.25" hidden="1" customHeight="1" x14ac:dyDescent="0.2">
      <c r="B37" s="94"/>
      <c r="C37" s="134"/>
      <c r="D37" s="256"/>
      <c r="E37" s="257"/>
      <c r="F37" s="93"/>
      <c r="G37" s="92">
        <f t="shared" si="0"/>
        <v>0</v>
      </c>
      <c r="H37" s="92">
        <f t="shared" si="2"/>
        <v>0</v>
      </c>
    </row>
    <row r="38" spans="2:12" hidden="1" x14ac:dyDescent="0.2">
      <c r="B38" s="94"/>
      <c r="C38" s="134"/>
      <c r="D38" s="256"/>
      <c r="E38" s="257"/>
      <c r="F38" s="93"/>
      <c r="G38" s="92">
        <f t="shared" si="0"/>
        <v>0</v>
      </c>
      <c r="H38" s="92">
        <f t="shared" si="2"/>
        <v>0</v>
      </c>
    </row>
    <row r="39" spans="2:12" hidden="1" x14ac:dyDescent="0.2">
      <c r="B39" s="94"/>
      <c r="C39" s="134"/>
      <c r="D39" s="256"/>
      <c r="E39" s="257"/>
      <c r="F39" s="93"/>
      <c r="G39" s="92">
        <f t="shared" si="0"/>
        <v>0</v>
      </c>
      <c r="H39" s="92">
        <f t="shared" si="2"/>
        <v>0</v>
      </c>
    </row>
    <row r="40" spans="2:12" hidden="1" x14ac:dyDescent="0.2">
      <c r="B40" s="94"/>
      <c r="C40" s="134"/>
      <c r="D40" s="256"/>
      <c r="E40" s="257"/>
      <c r="F40" s="93"/>
      <c r="G40" s="92">
        <f t="shared" si="0"/>
        <v>0</v>
      </c>
      <c r="H40" s="92">
        <f t="shared" si="2"/>
        <v>0</v>
      </c>
    </row>
    <row r="41" spans="2:12" x14ac:dyDescent="0.2">
      <c r="C41" s="118"/>
      <c r="D41" s="255" t="s">
        <v>14</v>
      </c>
      <c r="E41" s="255"/>
      <c r="F41" s="95">
        <f>SUMIF($B$22:$B$40,121,$F$22:$F$40)+SUMIF($B$22:$B$40,122,$F$22:$F$40)+SUMIF($B$22:$B$40,139,$F$22:$F$40)+SUMIF($B$22:$B$40,1500121,$F$22:$F$40)</f>
        <v>16341947.66</v>
      </c>
      <c r="G41" s="95">
        <f>SUMIF($B$22:$B$40,121,$G$22:$G$40)+SUMIF($B$22:$B$40,122,$G$22:$G$40)+SUMIF($B$22:$B$40,139,$G$22:$G$40)+SUMIF($B$22:$B$40,1500121,$G$22:$G$40)</f>
        <v>10354682.92</v>
      </c>
      <c r="H41" s="95">
        <f>SUMIF($B$22:$B$40,121,$H$22:$H$40)+SUMIF($B$22:$B$40,122,$H$22:$H$40)+SUMIF($B$22:$B$40,139,$H$22:$H$40)+SUMIF($B$22:$B$40,1500121,$H$22:$H$40)</f>
        <v>5987264.7400000012</v>
      </c>
    </row>
    <row r="42" spans="2:12" x14ac:dyDescent="0.2">
      <c r="D42" s="96" t="s">
        <v>13</v>
      </c>
      <c r="E42" s="96"/>
      <c r="F42" s="95">
        <f>F43-F41</f>
        <v>669028.58999999985</v>
      </c>
      <c r="G42" s="95">
        <f>G43-G41</f>
        <v>669028.58999999985</v>
      </c>
      <c r="H42" s="95">
        <f>H43-H41</f>
        <v>0</v>
      </c>
    </row>
    <row r="43" spans="2:12" x14ac:dyDescent="0.2">
      <c r="D43" s="97" t="s">
        <v>15</v>
      </c>
      <c r="E43" s="97"/>
      <c r="F43" s="98">
        <f>SUM($F$22:$F$40)</f>
        <v>17010976.25</v>
      </c>
      <c r="G43" s="99">
        <f>SUM($G$22:$G$40)</f>
        <v>11023711.51</v>
      </c>
      <c r="H43" s="99">
        <f>SUM($H$22:$H$40)</f>
        <v>5987264.7400000012</v>
      </c>
    </row>
    <row r="45" spans="2:12" hidden="1" x14ac:dyDescent="0.2"/>
    <row r="46" spans="2:12" hidden="1" x14ac:dyDescent="0.2"/>
    <row r="47" spans="2:12" hidden="1" x14ac:dyDescent="0.2"/>
    <row r="48" spans="2:12" x14ac:dyDescent="0.2">
      <c r="B48" s="108" t="s">
        <v>507</v>
      </c>
      <c r="C48" s="96"/>
      <c r="D48" s="96"/>
      <c r="E48" s="96"/>
      <c r="F48" s="96"/>
      <c r="G48" s="96"/>
      <c r="H48" s="96"/>
      <c r="L48" s="139"/>
    </row>
    <row r="49" spans="2:12" ht="25.5" x14ac:dyDescent="0.2">
      <c r="B49" s="100" t="s">
        <v>2</v>
      </c>
      <c r="C49" s="100" t="s">
        <v>16</v>
      </c>
      <c r="D49" s="252" t="s">
        <v>8</v>
      </c>
      <c r="E49" s="253"/>
      <c r="F49" s="254"/>
      <c r="G49" s="116" t="s">
        <v>204</v>
      </c>
      <c r="H49" s="115" t="s">
        <v>11</v>
      </c>
    </row>
    <row r="50" spans="2:12" x14ac:dyDescent="0.2">
      <c r="B50" s="90">
        <v>1500121</v>
      </c>
      <c r="C50" s="124" t="s">
        <v>569</v>
      </c>
      <c r="D50" s="245" t="s">
        <v>543</v>
      </c>
      <c r="E50" s="246"/>
      <c r="F50" s="247"/>
      <c r="G50" s="111">
        <v>45141</v>
      </c>
      <c r="H50" s="128">
        <v>326832.51</v>
      </c>
      <c r="L50" s="139"/>
    </row>
    <row r="51" spans="2:12" x14ac:dyDescent="0.2">
      <c r="B51" s="90">
        <v>1500121</v>
      </c>
      <c r="C51" s="134" t="s">
        <v>571</v>
      </c>
      <c r="D51" s="245" t="s">
        <v>552</v>
      </c>
      <c r="E51" s="246"/>
      <c r="F51" s="247"/>
      <c r="G51" s="111">
        <v>45141</v>
      </c>
      <c r="H51" s="128">
        <v>428258.86</v>
      </c>
    </row>
    <row r="52" spans="2:12" x14ac:dyDescent="0.2">
      <c r="B52" s="90">
        <v>1500121</v>
      </c>
      <c r="C52" s="134" t="s">
        <v>572</v>
      </c>
      <c r="D52" s="245" t="s">
        <v>549</v>
      </c>
      <c r="E52" s="246"/>
      <c r="F52" s="247"/>
      <c r="G52" s="111">
        <v>45141</v>
      </c>
      <c r="H52" s="93">
        <v>1477295.31</v>
      </c>
    </row>
    <row r="53" spans="2:12" x14ac:dyDescent="0.2">
      <c r="B53" s="90">
        <v>1500121</v>
      </c>
      <c r="C53" s="124" t="s">
        <v>563</v>
      </c>
      <c r="D53" s="245" t="s">
        <v>516</v>
      </c>
      <c r="E53" s="246"/>
      <c r="F53" s="247"/>
      <c r="G53" s="111">
        <v>45141</v>
      </c>
      <c r="H53" s="93">
        <v>1211660.43</v>
      </c>
    </row>
    <row r="54" spans="2:12" x14ac:dyDescent="0.2">
      <c r="B54" s="90">
        <v>1500121</v>
      </c>
      <c r="C54" s="124" t="s">
        <v>566</v>
      </c>
      <c r="D54" s="245" t="s">
        <v>484</v>
      </c>
      <c r="E54" s="246"/>
      <c r="F54" s="247"/>
      <c r="G54" s="111">
        <v>45141</v>
      </c>
      <c r="H54" s="93">
        <v>411471.44</v>
      </c>
    </row>
    <row r="55" spans="2:12" x14ac:dyDescent="0.2">
      <c r="B55" s="90">
        <v>1500121</v>
      </c>
      <c r="C55" s="124" t="s">
        <v>567</v>
      </c>
      <c r="D55" s="245" t="s">
        <v>539</v>
      </c>
      <c r="E55" s="246"/>
      <c r="F55" s="247"/>
      <c r="G55" s="111">
        <v>45141</v>
      </c>
      <c r="H55" s="93">
        <v>1188287.21</v>
      </c>
    </row>
    <row r="56" spans="2:12" x14ac:dyDescent="0.2">
      <c r="B56" s="90">
        <v>1500121</v>
      </c>
      <c r="C56" s="124" t="s">
        <v>565</v>
      </c>
      <c r="D56" s="245" t="s">
        <v>520</v>
      </c>
      <c r="E56" s="246"/>
      <c r="F56" s="247"/>
      <c r="G56" s="111">
        <v>45141</v>
      </c>
      <c r="H56" s="93">
        <v>2031913.97</v>
      </c>
    </row>
    <row r="57" spans="2:12" x14ac:dyDescent="0.2">
      <c r="B57" s="90">
        <v>1600301</v>
      </c>
      <c r="C57" s="124" t="s">
        <v>568</v>
      </c>
      <c r="D57" s="245" t="s">
        <v>543</v>
      </c>
      <c r="E57" s="246"/>
      <c r="F57" s="247"/>
      <c r="G57" s="111">
        <v>45141</v>
      </c>
      <c r="H57" s="93">
        <v>32000</v>
      </c>
    </row>
    <row r="58" spans="2:12" x14ac:dyDescent="0.2">
      <c r="B58" s="90">
        <v>1600301</v>
      </c>
      <c r="C58" s="134" t="s">
        <v>570</v>
      </c>
      <c r="D58" s="242" t="s">
        <v>552</v>
      </c>
      <c r="E58" s="243"/>
      <c r="F58" s="244"/>
      <c r="G58" s="111">
        <v>45141</v>
      </c>
      <c r="H58" s="93">
        <v>37280</v>
      </c>
    </row>
    <row r="59" spans="2:12" x14ac:dyDescent="0.2">
      <c r="B59" s="90">
        <v>1600301</v>
      </c>
      <c r="C59" s="124" t="s">
        <v>562</v>
      </c>
      <c r="D59" s="245" t="s">
        <v>516</v>
      </c>
      <c r="E59" s="246"/>
      <c r="F59" s="247"/>
      <c r="G59" s="111">
        <v>45141</v>
      </c>
      <c r="H59" s="93">
        <v>155125</v>
      </c>
    </row>
    <row r="60" spans="2:12" x14ac:dyDescent="0.2">
      <c r="B60" s="90">
        <v>1600301</v>
      </c>
      <c r="C60" s="124" t="s">
        <v>564</v>
      </c>
      <c r="D60" s="245" t="s">
        <v>520</v>
      </c>
      <c r="E60" s="246"/>
      <c r="F60" s="247"/>
      <c r="G60" s="111">
        <v>45141</v>
      </c>
      <c r="H60" s="93">
        <v>444623.59</v>
      </c>
    </row>
    <row r="61" spans="2:12" x14ac:dyDescent="0.2">
      <c r="B61" s="90">
        <v>1500121</v>
      </c>
      <c r="C61" s="124" t="s">
        <v>569</v>
      </c>
      <c r="D61" s="245" t="s">
        <v>543</v>
      </c>
      <c r="E61" s="246"/>
      <c r="F61" s="247"/>
      <c r="G61" s="111">
        <v>45154</v>
      </c>
      <c r="H61" s="93">
        <v>50000</v>
      </c>
    </row>
    <row r="62" spans="2:12" ht="12.75" customHeight="1" x14ac:dyDescent="0.2">
      <c r="B62" s="90">
        <v>1500121</v>
      </c>
      <c r="C62" s="134" t="s">
        <v>571</v>
      </c>
      <c r="D62" s="245" t="s">
        <v>552</v>
      </c>
      <c r="E62" s="246"/>
      <c r="F62" s="247"/>
      <c r="G62" s="111">
        <v>45154</v>
      </c>
      <c r="H62" s="93">
        <v>62250</v>
      </c>
    </row>
    <row r="63" spans="2:12" x14ac:dyDescent="0.2">
      <c r="B63" s="90">
        <v>1500121</v>
      </c>
      <c r="C63" s="134" t="s">
        <v>572</v>
      </c>
      <c r="D63" s="245" t="s">
        <v>549</v>
      </c>
      <c r="E63" s="246"/>
      <c r="F63" s="247"/>
      <c r="G63" s="111">
        <v>45154</v>
      </c>
      <c r="H63" s="93">
        <v>683925</v>
      </c>
    </row>
    <row r="64" spans="2:12" x14ac:dyDescent="0.2">
      <c r="B64" s="90">
        <v>1500121</v>
      </c>
      <c r="C64" s="124" t="s">
        <v>563</v>
      </c>
      <c r="D64" s="245" t="s">
        <v>516</v>
      </c>
      <c r="E64" s="246"/>
      <c r="F64" s="247"/>
      <c r="G64" s="111">
        <v>45154</v>
      </c>
      <c r="H64" s="93">
        <v>509925</v>
      </c>
    </row>
    <row r="65" spans="2:8" x14ac:dyDescent="0.2">
      <c r="B65" s="90">
        <v>1500121</v>
      </c>
      <c r="C65" s="124" t="s">
        <v>566</v>
      </c>
      <c r="D65" s="245" t="s">
        <v>484</v>
      </c>
      <c r="E65" s="246"/>
      <c r="F65" s="247"/>
      <c r="G65" s="111">
        <v>45154</v>
      </c>
      <c r="H65" s="93">
        <v>265300</v>
      </c>
    </row>
    <row r="66" spans="2:8" x14ac:dyDescent="0.2">
      <c r="B66" s="90">
        <v>1500121</v>
      </c>
      <c r="C66" s="124" t="s">
        <v>565</v>
      </c>
      <c r="D66" s="245" t="s">
        <v>485</v>
      </c>
      <c r="E66" s="246"/>
      <c r="F66" s="247"/>
      <c r="G66" s="111">
        <v>45154</v>
      </c>
      <c r="H66" s="93">
        <v>50313.19</v>
      </c>
    </row>
    <row r="67" spans="2:8" x14ac:dyDescent="0.2">
      <c r="B67" s="90">
        <v>1500121</v>
      </c>
      <c r="C67" s="124" t="s">
        <v>567</v>
      </c>
      <c r="D67" s="245" t="s">
        <v>539</v>
      </c>
      <c r="E67" s="246"/>
      <c r="F67" s="247"/>
      <c r="G67" s="111">
        <v>45154</v>
      </c>
      <c r="H67" s="93">
        <v>999000</v>
      </c>
    </row>
    <row r="68" spans="2:8" x14ac:dyDescent="0.2">
      <c r="B68" s="90">
        <v>1500121</v>
      </c>
      <c r="C68" s="124" t="s">
        <v>565</v>
      </c>
      <c r="D68" s="245" t="s">
        <v>520</v>
      </c>
      <c r="E68" s="246"/>
      <c r="F68" s="247"/>
      <c r="G68" s="111">
        <v>45154</v>
      </c>
      <c r="H68" s="93">
        <v>658250</v>
      </c>
    </row>
    <row r="69" spans="2:8" hidden="1" x14ac:dyDescent="0.2">
      <c r="B69" s="90"/>
      <c r="C69" s="91"/>
      <c r="D69" s="242"/>
      <c r="E69" s="243"/>
      <c r="F69" s="244"/>
      <c r="G69" s="111"/>
      <c r="H69" s="93"/>
    </row>
    <row r="70" spans="2:8" hidden="1" x14ac:dyDescent="0.2">
      <c r="B70" s="90"/>
      <c r="C70" s="91"/>
      <c r="D70" s="242"/>
      <c r="E70" s="243"/>
      <c r="F70" s="244"/>
      <c r="G70" s="111"/>
      <c r="H70" s="93"/>
    </row>
    <row r="71" spans="2:8" hidden="1" x14ac:dyDescent="0.2">
      <c r="B71" s="90"/>
      <c r="C71" s="91"/>
      <c r="D71" s="242"/>
      <c r="E71" s="243"/>
      <c r="F71" s="244"/>
      <c r="G71" s="111"/>
      <c r="H71" s="93"/>
    </row>
    <row r="72" spans="2:8" hidden="1" x14ac:dyDescent="0.2">
      <c r="B72" s="90"/>
      <c r="C72" s="91"/>
      <c r="D72" s="242"/>
      <c r="E72" s="243"/>
      <c r="F72" s="244"/>
      <c r="G72" s="111"/>
      <c r="H72" s="93"/>
    </row>
    <row r="73" spans="2:8" hidden="1" x14ac:dyDescent="0.2">
      <c r="B73" s="90"/>
      <c r="C73" s="91"/>
      <c r="D73" s="242"/>
      <c r="E73" s="243"/>
      <c r="F73" s="244"/>
      <c r="G73" s="111"/>
      <c r="H73" s="93"/>
    </row>
    <row r="74" spans="2:8" hidden="1" x14ac:dyDescent="0.2">
      <c r="B74" s="90"/>
      <c r="C74" s="91"/>
      <c r="D74" s="242"/>
      <c r="E74" s="243"/>
      <c r="F74" s="244"/>
      <c r="G74" s="111"/>
      <c r="H74" s="93"/>
    </row>
    <row r="75" spans="2:8" hidden="1" x14ac:dyDescent="0.2">
      <c r="B75" s="90"/>
      <c r="C75" s="91"/>
      <c r="D75" s="242"/>
      <c r="E75" s="243"/>
      <c r="F75" s="244"/>
      <c r="G75" s="111"/>
      <c r="H75" s="93"/>
    </row>
    <row r="76" spans="2:8" hidden="1" x14ac:dyDescent="0.2">
      <c r="B76" s="90"/>
      <c r="C76" s="90"/>
      <c r="D76" s="258"/>
      <c r="E76" s="258"/>
      <c r="F76" s="258"/>
      <c r="G76" s="111"/>
      <c r="H76" s="93"/>
    </row>
    <row r="77" spans="2:8" x14ac:dyDescent="0.2">
      <c r="B77" s="122"/>
      <c r="C77" s="122"/>
      <c r="D77" s="248"/>
      <c r="E77" s="248"/>
      <c r="F77" s="248"/>
      <c r="G77" s="119" t="s">
        <v>391</v>
      </c>
      <c r="H77" s="120">
        <f>SUMIF($B$50:$B$76,121,$H$50:$H$76)+SUMIF($B$50:$B$76,122,$H$50:$H$76)+SUMIF($B$50:$B$76,139,$H$50:$H$76)+SUMIF($B$50:$B$76,1500121,$H$50:$H$76)</f>
        <v>10354682.92</v>
      </c>
    </row>
    <row r="78" spans="2:8" x14ac:dyDescent="0.2">
      <c r="D78" s="249"/>
      <c r="E78" s="249"/>
      <c r="F78" s="249"/>
      <c r="G78" s="96" t="s">
        <v>392</v>
      </c>
      <c r="H78" s="121">
        <f>H79-H77</f>
        <v>669028.58999999985</v>
      </c>
    </row>
    <row r="79" spans="2:8" x14ac:dyDescent="0.2">
      <c r="D79" s="249"/>
      <c r="E79" s="249"/>
      <c r="F79" s="249"/>
      <c r="G79" s="97" t="s">
        <v>15</v>
      </c>
      <c r="H79" s="101">
        <f>SUM($H$50:$H$76)</f>
        <v>11023711.51</v>
      </c>
    </row>
    <row r="80" spans="2:8" x14ac:dyDescent="0.2">
      <c r="D80" s="249"/>
      <c r="E80" s="249"/>
      <c r="F80" s="249"/>
      <c r="G80" s="102"/>
      <c r="H80" s="103"/>
    </row>
    <row r="81" spans="4:8" x14ac:dyDescent="0.2">
      <c r="G81" s="102"/>
      <c r="H81" s="103"/>
    </row>
    <row r="82" spans="4:8" x14ac:dyDescent="0.2">
      <c r="D82" s="233" t="s">
        <v>588</v>
      </c>
      <c r="E82" s="233"/>
      <c r="F82" s="233"/>
      <c r="G82" s="102"/>
      <c r="H82" s="103"/>
    </row>
    <row r="83" spans="4:8" x14ac:dyDescent="0.2">
      <c r="G83" s="102"/>
      <c r="H83" s="103"/>
    </row>
    <row r="84" spans="4:8" x14ac:dyDescent="0.2">
      <c r="G84" s="102"/>
      <c r="H84" s="103"/>
    </row>
    <row r="85" spans="4:8" x14ac:dyDescent="0.2">
      <c r="G85" s="102"/>
      <c r="H85" s="103"/>
    </row>
    <row r="86" spans="4:8" x14ac:dyDescent="0.2">
      <c r="G86" s="102"/>
      <c r="H86" s="103"/>
    </row>
    <row r="87" spans="4:8" x14ac:dyDescent="0.2">
      <c r="D87" s="249"/>
      <c r="E87" s="249"/>
      <c r="F87" s="249"/>
      <c r="G87" s="102"/>
      <c r="H87" s="103"/>
    </row>
    <row r="88" spans="4:8" x14ac:dyDescent="0.2">
      <c r="D88" s="250" t="s">
        <v>586</v>
      </c>
      <c r="E88" s="250"/>
      <c r="F88" s="250"/>
      <c r="G88" s="102"/>
      <c r="H88" s="103"/>
    </row>
    <row r="89" spans="4:8" x14ac:dyDescent="0.2">
      <c r="D89" s="233" t="s">
        <v>505</v>
      </c>
      <c r="E89" s="233"/>
      <c r="F89" s="233"/>
      <c r="G89" s="102"/>
      <c r="H89" s="103"/>
    </row>
    <row r="90" spans="4:8" x14ac:dyDescent="0.2">
      <c r="D90" s="234" t="s">
        <v>589</v>
      </c>
      <c r="E90" s="234"/>
      <c r="F90" s="234"/>
    </row>
    <row r="102" spans="2:3" x14ac:dyDescent="0.2">
      <c r="B102" s="80" t="s">
        <v>18</v>
      </c>
      <c r="C102" s="82" t="s">
        <v>576</v>
      </c>
    </row>
    <row r="103" spans="2:3" x14ac:dyDescent="0.2">
      <c r="B103" s="80" t="s">
        <v>17</v>
      </c>
      <c r="C103" s="82" t="s">
        <v>575</v>
      </c>
    </row>
  </sheetData>
  <sheetProtection formatRows="0" insertRows="0"/>
  <dataConsolidate/>
  <mergeCells count="66">
    <mergeCell ref="D25:E25"/>
    <mergeCell ref="G2:H2"/>
    <mergeCell ref="C11:E11"/>
    <mergeCell ref="B13:H13"/>
    <mergeCell ref="B15:H15"/>
    <mergeCell ref="B16:B17"/>
    <mergeCell ref="C16:D17"/>
    <mergeCell ref="F16:H16"/>
    <mergeCell ref="C18:D18"/>
    <mergeCell ref="D21:E21"/>
    <mergeCell ref="D22:E22"/>
    <mergeCell ref="D23:E23"/>
    <mergeCell ref="D24:E24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56:F56"/>
    <mergeCell ref="D38:E38"/>
    <mergeCell ref="D39:E39"/>
    <mergeCell ref="D40:E40"/>
    <mergeCell ref="D41:E41"/>
    <mergeCell ref="D49:F49"/>
    <mergeCell ref="D50:F50"/>
    <mergeCell ref="D51:F51"/>
    <mergeCell ref="D52:F52"/>
    <mergeCell ref="D53:F53"/>
    <mergeCell ref="D54:F54"/>
    <mergeCell ref="D55:F55"/>
    <mergeCell ref="D68:F68"/>
    <mergeCell ref="D57:F57"/>
    <mergeCell ref="D58:F58"/>
    <mergeCell ref="D59:F59"/>
    <mergeCell ref="D60:F60"/>
    <mergeCell ref="D61:F61"/>
    <mergeCell ref="D62:F62"/>
    <mergeCell ref="D63:F63"/>
    <mergeCell ref="D64:F64"/>
    <mergeCell ref="D65:F65"/>
    <mergeCell ref="D66:F66"/>
    <mergeCell ref="D67:F67"/>
    <mergeCell ref="D80:F80"/>
    <mergeCell ref="D69:F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D82:F82"/>
    <mergeCell ref="D87:F87"/>
    <mergeCell ref="D88:F88"/>
    <mergeCell ref="D89:F89"/>
    <mergeCell ref="D90:F90"/>
  </mergeCells>
  <dataValidations count="8">
    <dataValidation type="list" allowBlank="1" showInputMessage="1" showErrorMessage="1" sqref="B69:B76" xr:uid="{00000000-0002-0000-0C00-000000000000}">
      <formula1>$B$22:$B$40</formula1>
    </dataValidation>
    <dataValidation type="list" allowBlank="1" showInputMessage="1" showErrorMessage="1" sqref="E50:F51 D50:D57 E57:F57 D69:F76 E62:F62 D58:F61 D62:D68" xr:uid="{00000000-0002-0000-0C00-000001000000}">
      <formula1>$D$22:$D$40</formula1>
    </dataValidation>
    <dataValidation type="list" allowBlank="1" showInputMessage="1" showErrorMessage="1" sqref="C69:C76" xr:uid="{00000000-0002-0000-0C00-000002000000}">
      <formula1>$C$22:$C$40</formula1>
    </dataValidation>
    <dataValidation type="list" allowBlank="1" showInputMessage="1" showErrorMessage="1" sqref="C19 C18:D18" xr:uid="{00000000-0002-0000-0C00-000003000000}">
      <formula1>INDIRECT($AH$10)</formula1>
    </dataValidation>
    <dataValidation type="list" allowBlank="1" showInputMessage="1" showErrorMessage="1" sqref="D22:D40" xr:uid="{00000000-0002-0000-0C00-000004000000}">
      <formula1>INDIRECT(AH$18)</formula1>
    </dataValidation>
    <dataValidation type="list" allowBlank="1" showInputMessage="1" showErrorMessage="1" sqref="H17" xr:uid="{00000000-0002-0000-0C00-000005000000}">
      <formula1>INDIRECT("aditivo")</formula1>
    </dataValidation>
    <dataValidation type="list" allowBlank="1" showInputMessage="1" showErrorMessage="1" sqref="H18" xr:uid="{00000000-0002-0000-0C00-000006000000}">
      <formula1>INDIRECT("ano")</formula1>
    </dataValidation>
    <dataValidation type="list" allowBlank="1" showInputMessage="1" showErrorMessage="1" sqref="F18" xr:uid="{00000000-0002-0000-0C00-000007000000}">
      <formula1>INDIRECT("mes")</formula1>
    </dataValidation>
  </dataValidations>
  <pageMargins left="0.25" right="0.25" top="0.75" bottom="0.75" header="0.3" footer="0.3"/>
  <pageSetup paperSize="9" scale="71" fitToWidth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C00-000009000000}">
          <x14:formula1>
            <xm:f>Planilha1!$H$4:$H$7</xm:f>
          </x14:formula1>
          <xm:sqref>C16:D17</xm:sqref>
        </x14:dataValidation>
        <x14:dataValidation type="list" allowBlank="1" showInputMessage="1" showErrorMessage="1" xr:uid="{00000000-0002-0000-0C00-00000A000000}">
          <x14:formula1>
            <xm:f>Planilha1!$R$2:$R$13</xm:f>
          </x14:formula1>
          <xm:sqref>F19</xm:sqref>
        </x14:dataValidation>
        <x14:dataValidation type="list" allowBlank="1" showInputMessage="1" showErrorMessage="1" xr:uid="{00000000-0002-0000-0C00-00000B000000}">
          <x14:formula1>
            <xm:f>Planilha1!$S$2:$S$13</xm:f>
          </x14:formula1>
          <xm:sqref>H19</xm:sqref>
        </x14:dataValidation>
        <x14:dataValidation type="list" allowBlank="1" showInputMessage="1" showErrorMessage="1" xr:uid="{00000000-0002-0000-0C00-00000C000000}">
          <x14:formula1>
            <xm:f>Planilha1!$V$2:$V$51</xm:f>
          </x14:formula1>
          <xm:sqref>H19</xm:sqref>
        </x14:dataValidation>
        <x14:dataValidation type="list" allowBlank="1" showInputMessage="1" showErrorMessage="1" xr:uid="{00000000-0002-0000-0C00-00000D000000}">
          <x14:formula1>
            <xm:f>Planilha1!$U$2:$U$52</xm:f>
          </x14:formula1>
          <xm:sqref>F17 F19</xm:sqref>
        </x14:dataValidation>
        <x14:dataValidation type="list" allowBlank="1" showInputMessage="1" showErrorMessage="1" xr:uid="{00000000-0002-0000-0C00-00000E000000}">
          <x14:formula1>
            <xm:f>'UNIDADES DE SAÚDE'!$S$1:$S$7</xm:f>
          </x14:formula1>
          <xm:sqref>D88:F88</xm:sqref>
        </x14:dataValidation>
        <x14:dataValidation type="list" allowBlank="1" showInputMessage="1" showErrorMessage="1" xr:uid="{00000000-0002-0000-0C00-000008000000}">
          <x14:formula1>
            <xm:f>Planilha1!$S2:S$13</xm:f>
          </x14:formula1>
          <xm:sqref>H18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2:AI103"/>
  <sheetViews>
    <sheetView showGridLines="0" topLeftCell="A13" zoomScale="115" zoomScaleNormal="115" workbookViewId="0">
      <selection activeCell="J9" sqref="J9"/>
    </sheetView>
  </sheetViews>
  <sheetFormatPr defaultRowHeight="12.75" x14ac:dyDescent="0.2"/>
  <cols>
    <col min="1" max="1" width="9.140625" style="82" customWidth="1"/>
    <col min="2" max="2" width="14.7109375" style="82" customWidth="1"/>
    <col min="3" max="3" width="14" style="82" customWidth="1"/>
    <col min="4" max="4" width="7.42578125" style="82" customWidth="1"/>
    <col min="5" max="5" width="24.85546875" style="82" customWidth="1"/>
    <col min="6" max="6" width="15" style="82" bestFit="1" customWidth="1"/>
    <col min="7" max="7" width="15.42578125" style="82" customWidth="1"/>
    <col min="8" max="8" width="14.85546875" style="82" customWidth="1"/>
    <col min="9" max="9" width="5.5703125" style="82" customWidth="1"/>
    <col min="10" max="10" width="9.140625" style="82"/>
    <col min="11" max="11" width="16.28515625" style="82" customWidth="1"/>
    <col min="12" max="12" width="10.42578125" style="82" bestFit="1" customWidth="1"/>
    <col min="13" max="16384" width="9.140625" style="82"/>
  </cols>
  <sheetData>
    <row r="2" spans="2:35" x14ac:dyDescent="0.2">
      <c r="G2" s="232" t="s">
        <v>510</v>
      </c>
      <c r="H2" s="232"/>
    </row>
    <row r="3" spans="2:35" x14ac:dyDescent="0.2">
      <c r="G3" s="123" t="s">
        <v>511</v>
      </c>
      <c r="H3" s="123"/>
    </row>
    <row r="4" spans="2:35" x14ac:dyDescent="0.2">
      <c r="G4" s="123" t="s">
        <v>512</v>
      </c>
      <c r="H4" s="123"/>
      <c r="AG4" s="82" t="s">
        <v>61</v>
      </c>
      <c r="AH4" s="82" t="s">
        <v>161</v>
      </c>
      <c r="AI4" s="82" t="s">
        <v>61</v>
      </c>
    </row>
    <row r="5" spans="2:35" x14ac:dyDescent="0.2">
      <c r="AG5" s="82" t="s">
        <v>38</v>
      </c>
      <c r="AH5" s="82" t="s">
        <v>162</v>
      </c>
      <c r="AI5" s="82" t="s">
        <v>38</v>
      </c>
    </row>
    <row r="6" spans="2:35" x14ac:dyDescent="0.2">
      <c r="AG6" s="82" t="s">
        <v>35</v>
      </c>
      <c r="AH6" s="82" t="s">
        <v>163</v>
      </c>
      <c r="AI6" s="82" t="s">
        <v>35</v>
      </c>
    </row>
    <row r="7" spans="2:35" x14ac:dyDescent="0.2">
      <c r="AG7" s="82" t="s">
        <v>151</v>
      </c>
      <c r="AH7" s="82" t="s">
        <v>164</v>
      </c>
      <c r="AI7" s="82" t="s">
        <v>151</v>
      </c>
    </row>
    <row r="8" spans="2:35" x14ac:dyDescent="0.2">
      <c r="B8" s="104"/>
      <c r="C8" s="104"/>
      <c r="D8" s="104"/>
      <c r="E8" s="104"/>
      <c r="F8" s="104"/>
      <c r="G8" s="104"/>
      <c r="H8" s="104"/>
    </row>
    <row r="9" spans="2:35" x14ac:dyDescent="0.2">
      <c r="B9" s="80" t="s">
        <v>7</v>
      </c>
      <c r="C9" s="81" t="s">
        <v>590</v>
      </c>
      <c r="D9" s="81"/>
      <c r="E9" s="81"/>
      <c r="AG9" s="82" t="s">
        <v>288</v>
      </c>
      <c r="AH9" s="82" t="str">
        <f>$C$16</f>
        <v>INVISA INSTITUTO VIDA E SAUDE</v>
      </c>
    </row>
    <row r="10" spans="2:35" x14ac:dyDescent="0.2">
      <c r="B10" s="80" t="s">
        <v>202</v>
      </c>
      <c r="C10" s="82" t="str">
        <f>IF($H$43=0,$B$102,$B$103)</f>
        <v>ASSESSORIA DE FINANÇAS</v>
      </c>
      <c r="D10" s="81"/>
      <c r="E10" s="81"/>
      <c r="AG10" s="82" t="s">
        <v>289</v>
      </c>
      <c r="AH10" s="82" t="str">
        <f>IF($AH$9=0,"",VLOOKUP($AH$9,$AH$4:$AI$7,2,FALSE))</f>
        <v>INVISA</v>
      </c>
    </row>
    <row r="11" spans="2:35" x14ac:dyDescent="0.2">
      <c r="B11" s="80" t="s">
        <v>203</v>
      </c>
      <c r="C11" s="273" t="s">
        <v>390</v>
      </c>
      <c r="D11" s="273"/>
      <c r="E11" s="273"/>
      <c r="F11" s="106"/>
      <c r="G11" s="106"/>
      <c r="H11" s="106"/>
      <c r="AG11" s="82" t="s">
        <v>290</v>
      </c>
      <c r="AH11" s="82" t="str">
        <f>$C$18</f>
        <v>04/2018</v>
      </c>
    </row>
    <row r="12" spans="2:35" hidden="1" x14ac:dyDescent="0.2">
      <c r="B12" s="80"/>
      <c r="C12" s="118"/>
      <c r="D12" s="118"/>
      <c r="E12" s="118"/>
      <c r="F12" s="106"/>
      <c r="G12" s="106"/>
      <c r="H12" s="106"/>
    </row>
    <row r="13" spans="2:35" ht="15" customHeight="1" x14ac:dyDescent="0.2">
      <c r="B13" s="275" t="s">
        <v>561</v>
      </c>
      <c r="C13" s="275"/>
      <c r="D13" s="275"/>
      <c r="E13" s="275"/>
      <c r="F13" s="275"/>
      <c r="G13" s="275"/>
      <c r="H13" s="275"/>
    </row>
    <row r="14" spans="2:35" x14ac:dyDescent="0.2">
      <c r="B14" s="80"/>
      <c r="C14" s="118"/>
      <c r="D14" s="118"/>
      <c r="E14" s="118"/>
      <c r="F14" s="106"/>
      <c r="G14" s="106"/>
      <c r="H14" s="106"/>
    </row>
    <row r="15" spans="2:35" ht="40.5" customHeight="1" x14ac:dyDescent="0.2">
      <c r="B15" s="276" t="str">
        <f>IF($C$10=$B$102,$C$102,$C$103)</f>
        <v xml:space="preserve">                   Tendo em vista a existência de saldo a pagar, encaminhem-se os autos à V.S.ª com os pagamentos efetuados até a presente data, referentes à parcela especificada abaixo, para conhecimento e acompanhamento.</v>
      </c>
      <c r="C15" s="276"/>
      <c r="D15" s="276"/>
      <c r="E15" s="276"/>
      <c r="F15" s="276"/>
      <c r="G15" s="276"/>
      <c r="H15" s="276"/>
      <c r="AG15" s="82" t="s">
        <v>291</v>
      </c>
      <c r="AH15" s="82" t="str">
        <f>IFERROR(IF($AH$11=0,"",CONCATENATE(TRIM($AH$10),"-",$AH$11)),_xlfn.CONCAT(TRIM($AH$10),"-",$AH$11))</f>
        <v>INVISA-04/2018</v>
      </c>
    </row>
    <row r="16" spans="2:35" ht="61.5" customHeight="1" x14ac:dyDescent="0.2">
      <c r="B16" s="235" t="s">
        <v>0</v>
      </c>
      <c r="C16" s="236" t="s">
        <v>164</v>
      </c>
      <c r="D16" s="237"/>
      <c r="E16" s="84" t="s">
        <v>8</v>
      </c>
      <c r="F16" s="251" t="str">
        <f>$AH$16</f>
        <v>HOSPITAL GERAL DE MONÇÃO,NINA RODRIGUES,CAPS UNIDADES TERAPÊUTCAS AD E UAA,CAPS RESIDÊNCIAS TERAPÊUTICAS I, II, III,HOSPITAL REGIONAL DE VIANA</v>
      </c>
      <c r="G16" s="251"/>
      <c r="H16" s="251"/>
      <c r="AG16" s="82" t="s">
        <v>199</v>
      </c>
      <c r="AH16" s="82" t="str">
        <f>IFERROR(VLOOKUP($AH$15,Planilha1!$C$2:$E$49,3,FALSE),"")</f>
        <v>HOSPITAL GERAL DE MONÇÃO,NINA RODRIGUES,CAPS UNIDADES TERAPÊUTCAS AD E UAA,CAPS RESIDÊNCIAS TERAPÊUTICAS I, II, III,HOSPITAL REGIONAL DE VIANA</v>
      </c>
    </row>
    <row r="17" spans="2:34" x14ac:dyDescent="0.2">
      <c r="B17" s="235"/>
      <c r="C17" s="238"/>
      <c r="D17" s="239"/>
      <c r="E17" s="85" t="s">
        <v>3</v>
      </c>
      <c r="F17" s="136" t="s">
        <v>219</v>
      </c>
      <c r="G17" s="87" t="s">
        <v>205</v>
      </c>
      <c r="H17" s="137" t="s">
        <v>168</v>
      </c>
      <c r="AG17" s="107" t="s">
        <v>387</v>
      </c>
      <c r="AH17" s="82" t="str">
        <f>SUBSTITUTE($AH$11,"/","")</f>
        <v>042018</v>
      </c>
    </row>
    <row r="18" spans="2:34" ht="15" customHeight="1" x14ac:dyDescent="0.2">
      <c r="B18" s="113" t="s">
        <v>1</v>
      </c>
      <c r="C18" s="259" t="s">
        <v>393</v>
      </c>
      <c r="D18" s="260"/>
      <c r="E18" s="85" t="s">
        <v>5</v>
      </c>
      <c r="F18" s="135" t="s">
        <v>26</v>
      </c>
      <c r="G18" s="87" t="s">
        <v>206</v>
      </c>
      <c r="H18" s="133">
        <v>2023</v>
      </c>
      <c r="AG18" s="107" t="s">
        <v>388</v>
      </c>
      <c r="AH18" s="82" t="str">
        <f>IF(AH10="","",IFERROR(_xlfn.CONCAT(TRIM($AH$10),$AH$17),CONCATENATE(TRIM($AH$10),$AH$17)))</f>
        <v>INVISA042018</v>
      </c>
    </row>
    <row r="19" spans="2:34" ht="15" customHeight="1" x14ac:dyDescent="0.2">
      <c r="AG19" s="112"/>
    </row>
    <row r="20" spans="2:34" ht="15.75" customHeight="1" x14ac:dyDescent="0.2">
      <c r="B20" s="108" t="s">
        <v>12</v>
      </c>
      <c r="C20" s="109"/>
      <c r="D20" s="109"/>
      <c r="E20" s="109"/>
      <c r="F20" s="109"/>
      <c r="G20" s="109"/>
      <c r="H20" s="110"/>
      <c r="AG20" s="82" t="s">
        <v>528</v>
      </c>
    </row>
    <row r="21" spans="2:34" ht="21" customHeight="1" x14ac:dyDescent="0.2">
      <c r="B21" s="100" t="s">
        <v>2</v>
      </c>
      <c r="C21" s="100" t="s">
        <v>16</v>
      </c>
      <c r="D21" s="252" t="s">
        <v>8</v>
      </c>
      <c r="E21" s="254"/>
      <c r="F21" s="100" t="s">
        <v>3</v>
      </c>
      <c r="G21" s="100" t="s">
        <v>11</v>
      </c>
      <c r="H21" s="100" t="s">
        <v>4</v>
      </c>
    </row>
    <row r="22" spans="2:34" s="118" customFormat="1" ht="12.75" customHeight="1" x14ac:dyDescent="0.2">
      <c r="B22" s="90">
        <v>1600301</v>
      </c>
      <c r="C22" s="124" t="s">
        <v>562</v>
      </c>
      <c r="D22" s="261" t="s">
        <v>516</v>
      </c>
      <c r="E22" s="262"/>
      <c r="F22" s="128">
        <v>155125</v>
      </c>
      <c r="G22" s="127">
        <f t="shared" ref="G22:G40" si="0">SUMIFS($H$50:$H$76,$B$50:$B$76,$B22,$C$50:$C$76,$C22,$D$50:$D$76,$D22)</f>
        <v>155125</v>
      </c>
      <c r="H22" s="92">
        <f>F22-G22</f>
        <v>0</v>
      </c>
    </row>
    <row r="23" spans="2:34" s="118" customFormat="1" ht="12.75" customHeight="1" x14ac:dyDescent="0.2">
      <c r="B23" s="90">
        <v>1500121</v>
      </c>
      <c r="C23" s="124" t="s">
        <v>563</v>
      </c>
      <c r="D23" s="261" t="s">
        <v>516</v>
      </c>
      <c r="E23" s="262"/>
      <c r="F23" s="128">
        <v>2738982.6</v>
      </c>
      <c r="G23" s="127">
        <f t="shared" si="0"/>
        <v>1795413.23</v>
      </c>
      <c r="H23" s="92">
        <f t="shared" ref="H23:H25" si="1">F23-G23</f>
        <v>943569.37000000011</v>
      </c>
    </row>
    <row r="24" spans="2:34" s="118" customFormat="1" ht="12.75" customHeight="1" x14ac:dyDescent="0.2">
      <c r="B24" s="90">
        <v>1600301</v>
      </c>
      <c r="C24" s="124" t="s">
        <v>564</v>
      </c>
      <c r="D24" s="261" t="s">
        <v>520</v>
      </c>
      <c r="E24" s="262"/>
      <c r="F24" s="128">
        <v>444623.6</v>
      </c>
      <c r="G24" s="127">
        <f t="shared" si="0"/>
        <v>444623.6</v>
      </c>
      <c r="H24" s="92">
        <f t="shared" si="1"/>
        <v>0</v>
      </c>
    </row>
    <row r="25" spans="2:34" s="118" customFormat="1" ht="12.75" customHeight="1" x14ac:dyDescent="0.2">
      <c r="B25" s="90">
        <v>1500121</v>
      </c>
      <c r="C25" s="124" t="s">
        <v>565</v>
      </c>
      <c r="D25" s="261" t="s">
        <v>520</v>
      </c>
      <c r="E25" s="262"/>
      <c r="F25" s="128">
        <v>4250400.9800000004</v>
      </c>
      <c r="G25" s="127">
        <f t="shared" si="0"/>
        <v>3637949.11</v>
      </c>
      <c r="H25" s="92">
        <f t="shared" si="1"/>
        <v>612451.87000000058</v>
      </c>
    </row>
    <row r="26" spans="2:34" s="118" customFormat="1" ht="26.25" customHeight="1" x14ac:dyDescent="0.2">
      <c r="B26" s="90">
        <v>1500121</v>
      </c>
      <c r="C26" s="124" t="s">
        <v>566</v>
      </c>
      <c r="D26" s="261" t="s">
        <v>484</v>
      </c>
      <c r="E26" s="262"/>
      <c r="F26" s="128">
        <v>1169843.99</v>
      </c>
      <c r="G26" s="127">
        <f t="shared" si="0"/>
        <v>650271.37000000011</v>
      </c>
      <c r="H26" s="92">
        <f>F26-G26</f>
        <v>519572.61999999988</v>
      </c>
    </row>
    <row r="27" spans="2:34" ht="26.25" customHeight="1" x14ac:dyDescent="0.2">
      <c r="B27" s="90">
        <v>1500121</v>
      </c>
      <c r="C27" s="124" t="s">
        <v>565</v>
      </c>
      <c r="D27" s="261" t="s">
        <v>485</v>
      </c>
      <c r="E27" s="262"/>
      <c r="F27" s="128">
        <v>50313.19</v>
      </c>
      <c r="G27" s="127">
        <f t="shared" si="0"/>
        <v>50313.19</v>
      </c>
      <c r="H27" s="138">
        <f>F27-G27</f>
        <v>0</v>
      </c>
    </row>
    <row r="28" spans="2:34" ht="29.25" customHeight="1" x14ac:dyDescent="0.2">
      <c r="B28" s="90">
        <v>1500121</v>
      </c>
      <c r="C28" s="124" t="s">
        <v>567</v>
      </c>
      <c r="D28" s="261" t="s">
        <v>539</v>
      </c>
      <c r="E28" s="262"/>
      <c r="F28" s="128">
        <v>3500047.42</v>
      </c>
      <c r="G28" s="127">
        <f t="shared" si="0"/>
        <v>1703171.81</v>
      </c>
      <c r="H28" s="92">
        <f>F28-G28</f>
        <v>1796875.6099999999</v>
      </c>
    </row>
    <row r="29" spans="2:34" x14ac:dyDescent="0.2">
      <c r="B29" s="90">
        <v>1600301</v>
      </c>
      <c r="C29" s="124" t="s">
        <v>568</v>
      </c>
      <c r="D29" s="261" t="s">
        <v>543</v>
      </c>
      <c r="E29" s="262"/>
      <c r="F29" s="128">
        <v>32000</v>
      </c>
      <c r="G29" s="127">
        <f t="shared" si="0"/>
        <v>32000</v>
      </c>
      <c r="H29" s="92">
        <f>F29-G29</f>
        <v>0</v>
      </c>
    </row>
    <row r="30" spans="2:34" ht="12.75" customHeight="1" x14ac:dyDescent="0.2">
      <c r="B30" s="90">
        <v>1500121</v>
      </c>
      <c r="C30" s="124" t="s">
        <v>569</v>
      </c>
      <c r="D30" s="261" t="s">
        <v>543</v>
      </c>
      <c r="E30" s="262"/>
      <c r="F30" s="128">
        <v>568921.93000000005</v>
      </c>
      <c r="G30" s="127">
        <f t="shared" si="0"/>
        <v>352602.51</v>
      </c>
      <c r="H30" s="92">
        <f>F30-G30</f>
        <v>216319.42000000004</v>
      </c>
    </row>
    <row r="31" spans="2:34" x14ac:dyDescent="0.2">
      <c r="B31" s="90">
        <v>1600301</v>
      </c>
      <c r="C31" s="134" t="s">
        <v>570</v>
      </c>
      <c r="D31" s="256" t="s">
        <v>552</v>
      </c>
      <c r="E31" s="257"/>
      <c r="F31" s="93">
        <v>37280</v>
      </c>
      <c r="G31" s="92">
        <f>SUMIFS($H$50:$H$76,$B$50:$B$76,$B31,$C$50:$C$76,$C31,$D$50:$D$76,$D31)</f>
        <v>37280</v>
      </c>
      <c r="H31" s="92">
        <f t="shared" ref="H31:H40" si="2">IF(F31="-","",F31-G31)</f>
        <v>0</v>
      </c>
    </row>
    <row r="32" spans="2:34" x14ac:dyDescent="0.2">
      <c r="B32" s="90">
        <v>1500121</v>
      </c>
      <c r="C32" s="134" t="s">
        <v>571</v>
      </c>
      <c r="D32" s="256" t="s">
        <v>552</v>
      </c>
      <c r="E32" s="257"/>
      <c r="F32" s="93">
        <v>749304.94</v>
      </c>
      <c r="G32" s="92">
        <f t="shared" si="0"/>
        <v>460342.51</v>
      </c>
      <c r="H32" s="92">
        <f t="shared" si="2"/>
        <v>288962.42999999993</v>
      </c>
    </row>
    <row r="33" spans="2:12" x14ac:dyDescent="0.2">
      <c r="B33" s="90">
        <v>1500121</v>
      </c>
      <c r="C33" s="134" t="s">
        <v>572</v>
      </c>
      <c r="D33" s="256" t="s">
        <v>549</v>
      </c>
      <c r="E33" s="257"/>
      <c r="F33" s="93">
        <v>3303704.78</v>
      </c>
      <c r="G33" s="92">
        <f t="shared" si="0"/>
        <v>2246240.4300000002</v>
      </c>
      <c r="H33" s="92">
        <f t="shared" si="2"/>
        <v>1057464.3499999996</v>
      </c>
    </row>
    <row r="34" spans="2:12" ht="26.25" hidden="1" customHeight="1" x14ac:dyDescent="0.2">
      <c r="B34" s="94"/>
      <c r="C34" s="134"/>
      <c r="D34" s="256"/>
      <c r="E34" s="257"/>
      <c r="F34" s="93"/>
      <c r="G34" s="92">
        <f t="shared" si="0"/>
        <v>0</v>
      </c>
      <c r="H34" s="92">
        <f t="shared" si="2"/>
        <v>0</v>
      </c>
    </row>
    <row r="35" spans="2:12" ht="27" hidden="1" customHeight="1" x14ac:dyDescent="0.2">
      <c r="B35" s="94"/>
      <c r="C35" s="134"/>
      <c r="D35" s="256"/>
      <c r="E35" s="257"/>
      <c r="F35" s="93"/>
      <c r="G35" s="92">
        <f t="shared" si="0"/>
        <v>0</v>
      </c>
      <c r="H35" s="92">
        <f t="shared" si="2"/>
        <v>0</v>
      </c>
    </row>
    <row r="36" spans="2:12" ht="12.75" hidden="1" customHeight="1" x14ac:dyDescent="0.2">
      <c r="B36" s="94"/>
      <c r="C36" s="134"/>
      <c r="D36" s="256"/>
      <c r="E36" s="257"/>
      <c r="F36" s="93"/>
      <c r="G36" s="92">
        <f t="shared" si="0"/>
        <v>0</v>
      </c>
      <c r="H36" s="92">
        <f t="shared" si="2"/>
        <v>0</v>
      </c>
    </row>
    <row r="37" spans="2:12" ht="26.25" hidden="1" customHeight="1" x14ac:dyDescent="0.2">
      <c r="B37" s="94"/>
      <c r="C37" s="134"/>
      <c r="D37" s="256"/>
      <c r="E37" s="257"/>
      <c r="F37" s="93"/>
      <c r="G37" s="92">
        <f t="shared" si="0"/>
        <v>0</v>
      </c>
      <c r="H37" s="92">
        <f t="shared" si="2"/>
        <v>0</v>
      </c>
    </row>
    <row r="38" spans="2:12" hidden="1" x14ac:dyDescent="0.2">
      <c r="B38" s="94"/>
      <c r="C38" s="134"/>
      <c r="D38" s="256"/>
      <c r="E38" s="257"/>
      <c r="F38" s="93"/>
      <c r="G38" s="92">
        <f t="shared" si="0"/>
        <v>0</v>
      </c>
      <c r="H38" s="92">
        <f t="shared" si="2"/>
        <v>0</v>
      </c>
    </row>
    <row r="39" spans="2:12" hidden="1" x14ac:dyDescent="0.2">
      <c r="B39" s="94"/>
      <c r="C39" s="134"/>
      <c r="D39" s="256"/>
      <c r="E39" s="257"/>
      <c r="F39" s="93"/>
      <c r="G39" s="92">
        <f t="shared" si="0"/>
        <v>0</v>
      </c>
      <c r="H39" s="92">
        <f t="shared" si="2"/>
        <v>0</v>
      </c>
    </row>
    <row r="40" spans="2:12" hidden="1" x14ac:dyDescent="0.2">
      <c r="B40" s="94"/>
      <c r="C40" s="134"/>
      <c r="D40" s="256"/>
      <c r="E40" s="257"/>
      <c r="F40" s="93"/>
      <c r="G40" s="92">
        <f t="shared" si="0"/>
        <v>0</v>
      </c>
      <c r="H40" s="92">
        <f t="shared" si="2"/>
        <v>0</v>
      </c>
    </row>
    <row r="41" spans="2:12" x14ac:dyDescent="0.2">
      <c r="C41" s="118"/>
      <c r="D41" s="255" t="s">
        <v>14</v>
      </c>
      <c r="E41" s="255"/>
      <c r="F41" s="95">
        <f>SUMIF($B$22:$B$40,121,$F$22:$F$40)+SUMIF($B$22:$B$40,122,$F$22:$F$40)+SUMIF($B$22:$B$40,139,$F$22:$F$40)+SUMIF($B$22:$B$40,1500121,$F$22:$F$40)</f>
        <v>16331519.829999998</v>
      </c>
      <c r="G41" s="95">
        <f>SUMIF($B$22:$B$40,121,$G$22:$G$40)+SUMIF($B$22:$B$40,122,$G$22:$G$40)+SUMIF($B$22:$B$40,139,$G$22:$G$40)+SUMIF($B$22:$B$40,1500121,$G$22:$G$40)</f>
        <v>10896304.16</v>
      </c>
      <c r="H41" s="95">
        <f>SUMIF($B$22:$B$40,121,$H$22:$H$40)+SUMIF($B$22:$B$40,122,$H$22:$H$40)+SUMIF($B$22:$B$40,139,$H$22:$H$40)+SUMIF($B$22:$B$40,1500121,$H$22:$H$40)</f>
        <v>5435215.6699999999</v>
      </c>
    </row>
    <row r="42" spans="2:12" x14ac:dyDescent="0.2">
      <c r="D42" s="96" t="s">
        <v>13</v>
      </c>
      <c r="E42" s="96"/>
      <c r="F42" s="95">
        <f>F43-F41</f>
        <v>669028.60000000149</v>
      </c>
      <c r="G42" s="95">
        <f>G43-G41</f>
        <v>669028.59999999963</v>
      </c>
      <c r="H42" s="95">
        <f>H43-H41</f>
        <v>0</v>
      </c>
    </row>
    <row r="43" spans="2:12" x14ac:dyDescent="0.2">
      <c r="D43" s="97" t="s">
        <v>15</v>
      </c>
      <c r="E43" s="97"/>
      <c r="F43" s="98">
        <f>SUM($F$22:$F$40)</f>
        <v>17000548.43</v>
      </c>
      <c r="G43" s="99">
        <f>SUM($G$22:$G$40)</f>
        <v>11565332.76</v>
      </c>
      <c r="H43" s="99">
        <f>SUM($H$22:$H$40)</f>
        <v>5435215.6699999999</v>
      </c>
    </row>
    <row r="45" spans="2:12" hidden="1" x14ac:dyDescent="0.2"/>
    <row r="46" spans="2:12" hidden="1" x14ac:dyDescent="0.2"/>
    <row r="47" spans="2:12" hidden="1" x14ac:dyDescent="0.2"/>
    <row r="48" spans="2:12" x14ac:dyDescent="0.2">
      <c r="B48" s="108" t="s">
        <v>507</v>
      </c>
      <c r="C48" s="96"/>
      <c r="D48" s="96"/>
      <c r="E48" s="96"/>
      <c r="F48" s="96"/>
      <c r="G48" s="96"/>
      <c r="H48" s="96"/>
      <c r="L48" s="139"/>
    </row>
    <row r="49" spans="2:12" ht="25.5" x14ac:dyDescent="0.2">
      <c r="B49" s="100" t="s">
        <v>2</v>
      </c>
      <c r="C49" s="100" t="s">
        <v>16</v>
      </c>
      <c r="D49" s="252" t="s">
        <v>8</v>
      </c>
      <c r="E49" s="253"/>
      <c r="F49" s="254"/>
      <c r="G49" s="116" t="s">
        <v>204</v>
      </c>
      <c r="H49" s="115" t="s">
        <v>11</v>
      </c>
    </row>
    <row r="50" spans="2:12" x14ac:dyDescent="0.2">
      <c r="B50" s="90">
        <v>1500121</v>
      </c>
      <c r="C50" s="124" t="s">
        <v>569</v>
      </c>
      <c r="D50" s="245" t="s">
        <v>543</v>
      </c>
      <c r="E50" s="246"/>
      <c r="F50" s="247"/>
      <c r="G50" s="111">
        <v>45174</v>
      </c>
      <c r="H50" s="128">
        <v>326832.51</v>
      </c>
      <c r="L50" s="139"/>
    </row>
    <row r="51" spans="2:12" x14ac:dyDescent="0.2">
      <c r="B51" s="90">
        <v>1500121</v>
      </c>
      <c r="C51" s="134" t="s">
        <v>571</v>
      </c>
      <c r="D51" s="245" t="s">
        <v>552</v>
      </c>
      <c r="E51" s="246"/>
      <c r="F51" s="247"/>
      <c r="G51" s="111">
        <v>45174</v>
      </c>
      <c r="H51" s="128">
        <v>428258.86</v>
      </c>
    </row>
    <row r="52" spans="2:12" x14ac:dyDescent="0.2">
      <c r="B52" s="90">
        <v>1500121</v>
      </c>
      <c r="C52" s="134" t="s">
        <v>572</v>
      </c>
      <c r="D52" s="245" t="s">
        <v>549</v>
      </c>
      <c r="E52" s="246"/>
      <c r="F52" s="247"/>
      <c r="G52" s="111">
        <v>45174</v>
      </c>
      <c r="H52" s="93">
        <v>1477295.31</v>
      </c>
    </row>
    <row r="53" spans="2:12" x14ac:dyDescent="0.2">
      <c r="B53" s="90">
        <v>1500121</v>
      </c>
      <c r="C53" s="124" t="s">
        <v>563</v>
      </c>
      <c r="D53" s="245" t="s">
        <v>516</v>
      </c>
      <c r="E53" s="246"/>
      <c r="F53" s="247"/>
      <c r="G53" s="111">
        <v>45174</v>
      </c>
      <c r="H53" s="93">
        <v>1211660.43</v>
      </c>
    </row>
    <row r="54" spans="2:12" x14ac:dyDescent="0.2">
      <c r="B54" s="90">
        <v>1500121</v>
      </c>
      <c r="C54" s="124" t="s">
        <v>565</v>
      </c>
      <c r="D54" s="245" t="s">
        <v>520</v>
      </c>
      <c r="E54" s="246"/>
      <c r="F54" s="247"/>
      <c r="G54" s="111">
        <v>45174</v>
      </c>
      <c r="H54" s="93">
        <v>2031913.97</v>
      </c>
    </row>
    <row r="55" spans="2:12" x14ac:dyDescent="0.2">
      <c r="B55" s="90">
        <v>1500121</v>
      </c>
      <c r="C55" s="124" t="s">
        <v>566</v>
      </c>
      <c r="D55" s="245" t="s">
        <v>484</v>
      </c>
      <c r="E55" s="246"/>
      <c r="F55" s="247"/>
      <c r="G55" s="111">
        <v>45174</v>
      </c>
      <c r="H55" s="93">
        <v>411471.44</v>
      </c>
    </row>
    <row r="56" spans="2:12" x14ac:dyDescent="0.2">
      <c r="B56" s="90">
        <v>1500121</v>
      </c>
      <c r="C56" s="124" t="s">
        <v>567</v>
      </c>
      <c r="D56" s="245" t="s">
        <v>539</v>
      </c>
      <c r="E56" s="246"/>
      <c r="F56" s="247"/>
      <c r="G56" s="111">
        <v>45174</v>
      </c>
      <c r="H56" s="93">
        <v>1188287.21</v>
      </c>
    </row>
    <row r="57" spans="2:12" x14ac:dyDescent="0.2">
      <c r="B57" s="90">
        <v>1600301</v>
      </c>
      <c r="C57" s="124" t="s">
        <v>568</v>
      </c>
      <c r="D57" s="245" t="s">
        <v>543</v>
      </c>
      <c r="E57" s="246"/>
      <c r="F57" s="247"/>
      <c r="G57" s="111">
        <v>45173</v>
      </c>
      <c r="H57" s="93">
        <v>32000</v>
      </c>
    </row>
    <row r="58" spans="2:12" x14ac:dyDescent="0.2">
      <c r="B58" s="90">
        <v>1600301</v>
      </c>
      <c r="C58" s="134" t="s">
        <v>570</v>
      </c>
      <c r="D58" s="242" t="s">
        <v>552</v>
      </c>
      <c r="E58" s="243"/>
      <c r="F58" s="244"/>
      <c r="G58" s="111">
        <v>45173</v>
      </c>
      <c r="H58" s="93">
        <v>37280</v>
      </c>
    </row>
    <row r="59" spans="2:12" x14ac:dyDescent="0.2">
      <c r="B59" s="90">
        <v>1600301</v>
      </c>
      <c r="C59" s="124" t="s">
        <v>562</v>
      </c>
      <c r="D59" s="245" t="s">
        <v>516</v>
      </c>
      <c r="E59" s="246"/>
      <c r="F59" s="247"/>
      <c r="G59" s="111">
        <v>45173</v>
      </c>
      <c r="H59" s="93">
        <v>155125</v>
      </c>
    </row>
    <row r="60" spans="2:12" x14ac:dyDescent="0.2">
      <c r="B60" s="90">
        <v>1600301</v>
      </c>
      <c r="C60" s="124" t="s">
        <v>564</v>
      </c>
      <c r="D60" s="245" t="s">
        <v>520</v>
      </c>
      <c r="E60" s="246"/>
      <c r="F60" s="247"/>
      <c r="G60" s="111">
        <v>45173</v>
      </c>
      <c r="H60" s="93">
        <v>444623.6</v>
      </c>
    </row>
    <row r="61" spans="2:12" x14ac:dyDescent="0.2">
      <c r="B61" s="90">
        <v>1500121</v>
      </c>
      <c r="C61" s="124" t="s">
        <v>565</v>
      </c>
      <c r="D61" s="245" t="s">
        <v>520</v>
      </c>
      <c r="E61" s="246"/>
      <c r="F61" s="247"/>
      <c r="G61" s="111">
        <v>45184</v>
      </c>
      <c r="H61" s="93">
        <v>602077.39</v>
      </c>
    </row>
    <row r="62" spans="2:12" ht="12.75" customHeight="1" x14ac:dyDescent="0.2">
      <c r="B62" s="90">
        <v>1500121</v>
      </c>
      <c r="C62" s="124" t="s">
        <v>569</v>
      </c>
      <c r="D62" s="245" t="s">
        <v>543</v>
      </c>
      <c r="E62" s="246"/>
      <c r="F62" s="247"/>
      <c r="G62" s="111">
        <v>45184</v>
      </c>
      <c r="H62" s="93">
        <v>25770</v>
      </c>
    </row>
    <row r="63" spans="2:12" x14ac:dyDescent="0.2">
      <c r="B63" s="90">
        <v>1500121</v>
      </c>
      <c r="C63" s="134" t="s">
        <v>571</v>
      </c>
      <c r="D63" s="245" t="s">
        <v>552</v>
      </c>
      <c r="E63" s="246"/>
      <c r="F63" s="247"/>
      <c r="G63" s="111">
        <v>45184</v>
      </c>
      <c r="H63" s="93">
        <v>32083.65</v>
      </c>
    </row>
    <row r="64" spans="2:12" x14ac:dyDescent="0.2">
      <c r="B64" s="90">
        <v>1500121</v>
      </c>
      <c r="C64" s="134" t="s">
        <v>572</v>
      </c>
      <c r="D64" s="245" t="s">
        <v>549</v>
      </c>
      <c r="E64" s="246"/>
      <c r="F64" s="247"/>
      <c r="G64" s="111">
        <v>45184</v>
      </c>
      <c r="H64" s="93">
        <v>352494.94</v>
      </c>
    </row>
    <row r="65" spans="2:8" x14ac:dyDescent="0.2">
      <c r="B65" s="90">
        <v>1500121</v>
      </c>
      <c r="C65" s="124" t="s">
        <v>566</v>
      </c>
      <c r="D65" s="245" t="s">
        <v>484</v>
      </c>
      <c r="E65" s="246"/>
      <c r="F65" s="247"/>
      <c r="G65" s="111">
        <v>45184</v>
      </c>
      <c r="H65" s="93">
        <v>136735.62</v>
      </c>
    </row>
    <row r="66" spans="2:8" x14ac:dyDescent="0.2">
      <c r="B66" s="90">
        <v>1500121</v>
      </c>
      <c r="C66" s="124" t="s">
        <v>567</v>
      </c>
      <c r="D66" s="245" t="s">
        <v>539</v>
      </c>
      <c r="E66" s="246"/>
      <c r="F66" s="247"/>
      <c r="G66" s="111">
        <v>45184</v>
      </c>
      <c r="H66" s="93">
        <v>514884.6</v>
      </c>
    </row>
    <row r="67" spans="2:8" x14ac:dyDescent="0.2">
      <c r="B67" s="90">
        <v>1500121</v>
      </c>
      <c r="C67" s="124" t="s">
        <v>565</v>
      </c>
      <c r="D67" s="245" t="s">
        <v>520</v>
      </c>
      <c r="E67" s="246"/>
      <c r="F67" s="247"/>
      <c r="G67" s="111">
        <v>45195</v>
      </c>
      <c r="H67" s="93">
        <v>124000</v>
      </c>
    </row>
    <row r="68" spans="2:8" x14ac:dyDescent="0.2">
      <c r="B68" s="90">
        <v>1500121</v>
      </c>
      <c r="C68" s="124" t="s">
        <v>563</v>
      </c>
      <c r="D68" s="245" t="s">
        <v>516</v>
      </c>
      <c r="E68" s="246"/>
      <c r="F68" s="247"/>
      <c r="G68" s="111">
        <v>45196</v>
      </c>
      <c r="H68" s="93">
        <v>583752.80000000005</v>
      </c>
    </row>
    <row r="69" spans="2:8" x14ac:dyDescent="0.2">
      <c r="B69" s="90">
        <v>1500121</v>
      </c>
      <c r="C69" s="124" t="s">
        <v>565</v>
      </c>
      <c r="D69" s="242" t="s">
        <v>520</v>
      </c>
      <c r="E69" s="243"/>
      <c r="F69" s="244"/>
      <c r="G69" s="111">
        <v>45196</v>
      </c>
      <c r="H69" s="93">
        <v>879957.75</v>
      </c>
    </row>
    <row r="70" spans="2:8" x14ac:dyDescent="0.2">
      <c r="B70" s="90">
        <v>1500121</v>
      </c>
      <c r="C70" s="124" t="s">
        <v>565</v>
      </c>
      <c r="D70" s="242" t="s">
        <v>485</v>
      </c>
      <c r="E70" s="243"/>
      <c r="F70" s="244"/>
      <c r="G70" s="111">
        <v>45196</v>
      </c>
      <c r="H70" s="93">
        <v>50313.19</v>
      </c>
    </row>
    <row r="71" spans="2:8" x14ac:dyDescent="0.2">
      <c r="B71" s="90">
        <v>1500121</v>
      </c>
      <c r="C71" s="134" t="s">
        <v>572</v>
      </c>
      <c r="D71" s="242" t="s">
        <v>549</v>
      </c>
      <c r="E71" s="243"/>
      <c r="F71" s="244"/>
      <c r="G71" s="111">
        <v>45196</v>
      </c>
      <c r="H71" s="93">
        <v>416450.18</v>
      </c>
    </row>
    <row r="72" spans="2:8" x14ac:dyDescent="0.2">
      <c r="B72" s="90">
        <v>1500121</v>
      </c>
      <c r="C72" s="124" t="s">
        <v>566</v>
      </c>
      <c r="D72" s="242" t="s">
        <v>484</v>
      </c>
      <c r="E72" s="243"/>
      <c r="F72" s="244"/>
      <c r="G72" s="111">
        <v>45196</v>
      </c>
      <c r="H72" s="93">
        <v>102064.31</v>
      </c>
    </row>
    <row r="73" spans="2:8" hidden="1" x14ac:dyDescent="0.2">
      <c r="B73" s="90"/>
      <c r="C73" s="91"/>
      <c r="D73" s="242"/>
      <c r="E73" s="243"/>
      <c r="F73" s="244"/>
      <c r="G73" s="111"/>
      <c r="H73" s="93"/>
    </row>
    <row r="74" spans="2:8" hidden="1" x14ac:dyDescent="0.2">
      <c r="B74" s="90"/>
      <c r="C74" s="91"/>
      <c r="D74" s="242"/>
      <c r="E74" s="243"/>
      <c r="F74" s="244"/>
      <c r="G74" s="111"/>
      <c r="H74" s="93"/>
    </row>
    <row r="75" spans="2:8" hidden="1" x14ac:dyDescent="0.2">
      <c r="B75" s="90"/>
      <c r="C75" s="91"/>
      <c r="D75" s="242"/>
      <c r="E75" s="243"/>
      <c r="F75" s="244"/>
      <c r="G75" s="111"/>
      <c r="H75" s="93"/>
    </row>
    <row r="76" spans="2:8" hidden="1" x14ac:dyDescent="0.2">
      <c r="B76" s="90"/>
      <c r="C76" s="90"/>
      <c r="D76" s="258"/>
      <c r="E76" s="258"/>
      <c r="F76" s="258"/>
      <c r="G76" s="111"/>
      <c r="H76" s="93"/>
    </row>
    <row r="77" spans="2:8" x14ac:dyDescent="0.2">
      <c r="B77" s="122"/>
      <c r="C77" s="122"/>
      <c r="D77" s="248"/>
      <c r="E77" s="248"/>
      <c r="F77" s="248"/>
      <c r="G77" s="119" t="s">
        <v>391</v>
      </c>
      <c r="H77" s="120">
        <f>SUMIF($B$50:$B$76,121,$H$50:$H$76)+SUMIF($B$50:$B$76,122,$H$50:$H$76)+SUMIF($B$50:$B$76,139,$H$50:$H$76)+SUMIF($B$50:$B$76,1500121,$H$50:$H$76)</f>
        <v>10896304.160000002</v>
      </c>
    </row>
    <row r="78" spans="2:8" x14ac:dyDescent="0.2">
      <c r="D78" s="249"/>
      <c r="E78" s="249"/>
      <c r="F78" s="249"/>
      <c r="G78" s="96" t="s">
        <v>392</v>
      </c>
      <c r="H78" s="121">
        <f>H79-H77</f>
        <v>669028.5999999959</v>
      </c>
    </row>
    <row r="79" spans="2:8" x14ac:dyDescent="0.2">
      <c r="D79" s="249"/>
      <c r="E79" s="249"/>
      <c r="F79" s="249"/>
      <c r="G79" s="97" t="s">
        <v>15</v>
      </c>
      <c r="H79" s="101">
        <f>SUM($H$50:$H$76)</f>
        <v>11565332.759999998</v>
      </c>
    </row>
    <row r="80" spans="2:8" x14ac:dyDescent="0.2">
      <c r="D80" s="249"/>
      <c r="E80" s="249"/>
      <c r="F80" s="249"/>
      <c r="G80" s="102"/>
      <c r="H80" s="103"/>
    </row>
    <row r="81" spans="4:8" x14ac:dyDescent="0.2">
      <c r="G81" s="102"/>
      <c r="H81" s="103"/>
    </row>
    <row r="82" spans="4:8" x14ac:dyDescent="0.2">
      <c r="D82" s="233" t="s">
        <v>591</v>
      </c>
      <c r="E82" s="233"/>
      <c r="F82" s="233"/>
      <c r="G82" s="102"/>
      <c r="H82" s="103"/>
    </row>
    <row r="83" spans="4:8" x14ac:dyDescent="0.2">
      <c r="G83" s="102"/>
      <c r="H83" s="103"/>
    </row>
    <row r="84" spans="4:8" x14ac:dyDescent="0.2">
      <c r="G84" s="102"/>
      <c r="H84" s="103"/>
    </row>
    <row r="85" spans="4:8" x14ac:dyDescent="0.2">
      <c r="G85" s="102"/>
      <c r="H85" s="103"/>
    </row>
    <row r="86" spans="4:8" x14ac:dyDescent="0.2">
      <c r="G86" s="102"/>
      <c r="H86" s="103"/>
    </row>
    <row r="87" spans="4:8" x14ac:dyDescent="0.2">
      <c r="D87" s="249"/>
      <c r="E87" s="249"/>
      <c r="F87" s="249"/>
      <c r="G87" s="102"/>
      <c r="H87" s="103"/>
    </row>
    <row r="88" spans="4:8" x14ac:dyDescent="0.2">
      <c r="D88" s="250" t="s">
        <v>586</v>
      </c>
      <c r="E88" s="250"/>
      <c r="F88" s="250"/>
      <c r="G88" s="102"/>
      <c r="H88" s="103"/>
    </row>
    <row r="89" spans="4:8" x14ac:dyDescent="0.2">
      <c r="D89" s="233" t="s">
        <v>505</v>
      </c>
      <c r="E89" s="233"/>
      <c r="F89" s="233"/>
      <c r="G89" s="102"/>
      <c r="H89" s="103"/>
    </row>
    <row r="90" spans="4:8" x14ac:dyDescent="0.2">
      <c r="D90" s="234" t="s">
        <v>589</v>
      </c>
      <c r="E90" s="234"/>
      <c r="F90" s="234"/>
    </row>
    <row r="102" spans="2:3" x14ac:dyDescent="0.2">
      <c r="B102" s="80" t="s">
        <v>18</v>
      </c>
      <c r="C102" s="82" t="s">
        <v>576</v>
      </c>
    </row>
    <row r="103" spans="2:3" x14ac:dyDescent="0.2">
      <c r="B103" s="80" t="s">
        <v>17</v>
      </c>
      <c r="C103" s="82" t="s">
        <v>575</v>
      </c>
    </row>
  </sheetData>
  <sheetProtection formatRows="0" insertRows="0"/>
  <dataConsolidate/>
  <mergeCells count="66">
    <mergeCell ref="D82:F82"/>
    <mergeCell ref="D87:F87"/>
    <mergeCell ref="D88:F88"/>
    <mergeCell ref="D89:F89"/>
    <mergeCell ref="D90:F90"/>
    <mergeCell ref="D80:F80"/>
    <mergeCell ref="D69:F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D68:F68"/>
    <mergeCell ref="D57:F57"/>
    <mergeCell ref="D58:F58"/>
    <mergeCell ref="D59:F59"/>
    <mergeCell ref="D60:F60"/>
    <mergeCell ref="D61:F61"/>
    <mergeCell ref="D62:F62"/>
    <mergeCell ref="D63:F63"/>
    <mergeCell ref="D64:F64"/>
    <mergeCell ref="D65:F65"/>
    <mergeCell ref="D66:F66"/>
    <mergeCell ref="D67:F67"/>
    <mergeCell ref="D56:F56"/>
    <mergeCell ref="D38:E38"/>
    <mergeCell ref="D39:E39"/>
    <mergeCell ref="D40:E40"/>
    <mergeCell ref="D41:E41"/>
    <mergeCell ref="D49:F49"/>
    <mergeCell ref="D50:F50"/>
    <mergeCell ref="D51:F51"/>
    <mergeCell ref="D52:F52"/>
    <mergeCell ref="D53:F53"/>
    <mergeCell ref="D54:F54"/>
    <mergeCell ref="D55:F55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25:E25"/>
    <mergeCell ref="G2:H2"/>
    <mergeCell ref="C11:E11"/>
    <mergeCell ref="B13:H13"/>
    <mergeCell ref="B15:H15"/>
    <mergeCell ref="B16:B17"/>
    <mergeCell ref="C16:D17"/>
    <mergeCell ref="F16:H16"/>
    <mergeCell ref="C18:D18"/>
    <mergeCell ref="D21:E21"/>
    <mergeCell ref="D22:E22"/>
    <mergeCell ref="D23:E23"/>
    <mergeCell ref="D24:E24"/>
  </mergeCells>
  <dataValidations count="8">
    <dataValidation type="list" allowBlank="1" showInputMessage="1" showErrorMessage="1" sqref="F18" xr:uid="{00000000-0002-0000-0D00-000000000000}">
      <formula1>INDIRECT("mes")</formula1>
    </dataValidation>
    <dataValidation type="list" allowBlank="1" showInputMessage="1" showErrorMessage="1" sqref="H18" xr:uid="{00000000-0002-0000-0D00-000001000000}">
      <formula1>INDIRECT("ano")</formula1>
    </dataValidation>
    <dataValidation type="list" allowBlank="1" showInputMessage="1" showErrorMessage="1" sqref="H17" xr:uid="{00000000-0002-0000-0D00-000002000000}">
      <formula1>INDIRECT("aditivo")</formula1>
    </dataValidation>
    <dataValidation type="list" allowBlank="1" showInputMessage="1" showErrorMessage="1" sqref="D22:D40" xr:uid="{00000000-0002-0000-0D00-000003000000}">
      <formula1>INDIRECT(AH$18)</formula1>
    </dataValidation>
    <dataValidation type="list" allowBlank="1" showInputMessage="1" showErrorMessage="1" sqref="C19 C18:D18" xr:uid="{00000000-0002-0000-0D00-000004000000}">
      <formula1>INDIRECT($AH$10)</formula1>
    </dataValidation>
    <dataValidation type="list" allowBlank="1" showInputMessage="1" showErrorMessage="1" sqref="C73:C76" xr:uid="{00000000-0002-0000-0D00-000005000000}">
      <formula1>$C$22:$C$40</formula1>
    </dataValidation>
    <dataValidation type="list" allowBlank="1" showInputMessage="1" showErrorMessage="1" sqref="E50:F51 D50:D57 E57:F57 D69:F76 E62:F62 D58:F61 D62:D68" xr:uid="{00000000-0002-0000-0D00-000006000000}">
      <formula1>$D$22:$D$40</formula1>
    </dataValidation>
    <dataValidation type="list" allowBlank="1" showInputMessage="1" showErrorMessage="1" sqref="B73:B76" xr:uid="{00000000-0002-0000-0D00-000007000000}">
      <formula1>$B$22:$B$40</formula1>
    </dataValidation>
  </dataValidations>
  <pageMargins left="0.25" right="0.25" top="0.75" bottom="0.75" header="0.3" footer="0.3"/>
  <pageSetup paperSize="9" scale="68" fitToWidth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D00-000008000000}">
          <x14:formula1>
            <xm:f>'UNIDADES DE SAÚDE'!$S$1:$S$7</xm:f>
          </x14:formula1>
          <xm:sqref>D88:F88</xm:sqref>
        </x14:dataValidation>
        <x14:dataValidation type="list" allowBlank="1" showInputMessage="1" showErrorMessage="1" xr:uid="{00000000-0002-0000-0D00-000009000000}">
          <x14:formula1>
            <xm:f>Planilha1!$U$2:$U$52</xm:f>
          </x14:formula1>
          <xm:sqref>F17 F19</xm:sqref>
        </x14:dataValidation>
        <x14:dataValidation type="list" allowBlank="1" showInputMessage="1" showErrorMessage="1" xr:uid="{00000000-0002-0000-0D00-00000A000000}">
          <x14:formula1>
            <xm:f>Planilha1!$V$2:$V$51</xm:f>
          </x14:formula1>
          <xm:sqref>H19</xm:sqref>
        </x14:dataValidation>
        <x14:dataValidation type="list" allowBlank="1" showInputMessage="1" showErrorMessage="1" xr:uid="{00000000-0002-0000-0D00-00000B000000}">
          <x14:formula1>
            <xm:f>Planilha1!$S$2:$S$13</xm:f>
          </x14:formula1>
          <xm:sqref>H19</xm:sqref>
        </x14:dataValidation>
        <x14:dataValidation type="list" allowBlank="1" showInputMessage="1" showErrorMessage="1" xr:uid="{00000000-0002-0000-0D00-00000C000000}">
          <x14:formula1>
            <xm:f>Planilha1!$R$2:$R$13</xm:f>
          </x14:formula1>
          <xm:sqref>F19</xm:sqref>
        </x14:dataValidation>
        <x14:dataValidation type="list" allowBlank="1" showInputMessage="1" showErrorMessage="1" xr:uid="{00000000-0002-0000-0D00-00000D000000}">
          <x14:formula1>
            <xm:f>Planilha1!$H$4:$H$7</xm:f>
          </x14:formula1>
          <xm:sqref>C16:D17</xm:sqref>
        </x14:dataValidation>
        <x14:dataValidation type="list" allowBlank="1" showInputMessage="1" showErrorMessage="1" xr:uid="{00000000-0002-0000-0D00-00000E000000}">
          <x14:formula1>
            <xm:f>Planilha1!$S2:S$13</xm:f>
          </x14:formula1>
          <xm:sqref>H18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2:AI103"/>
  <sheetViews>
    <sheetView showGridLines="0" topLeftCell="A5" zoomScale="115" zoomScaleNormal="115" workbookViewId="0">
      <selection activeCell="C10" sqref="C10"/>
    </sheetView>
  </sheetViews>
  <sheetFormatPr defaultRowHeight="12.75" x14ac:dyDescent="0.2"/>
  <cols>
    <col min="1" max="1" width="9.140625" style="82" customWidth="1"/>
    <col min="2" max="2" width="14.7109375" style="82" customWidth="1"/>
    <col min="3" max="3" width="14" style="82" customWidth="1"/>
    <col min="4" max="4" width="7.42578125" style="82" customWidth="1"/>
    <col min="5" max="5" width="25.28515625" style="82" customWidth="1"/>
    <col min="6" max="6" width="15" style="82" bestFit="1" customWidth="1"/>
    <col min="7" max="7" width="15.42578125" style="82" customWidth="1"/>
    <col min="8" max="8" width="14.85546875" style="82" customWidth="1"/>
    <col min="9" max="9" width="5.5703125" style="82" customWidth="1"/>
    <col min="10" max="10" width="9.140625" style="82"/>
    <col min="11" max="11" width="16.28515625" style="82" customWidth="1"/>
    <col min="12" max="12" width="10.42578125" style="82" bestFit="1" customWidth="1"/>
    <col min="13" max="16384" width="9.140625" style="82"/>
  </cols>
  <sheetData>
    <row r="2" spans="2:35" x14ac:dyDescent="0.2">
      <c r="G2" s="232" t="s">
        <v>510</v>
      </c>
      <c r="H2" s="232"/>
    </row>
    <row r="3" spans="2:35" x14ac:dyDescent="0.2">
      <c r="G3" s="123" t="s">
        <v>511</v>
      </c>
      <c r="H3" s="123"/>
    </row>
    <row r="4" spans="2:35" x14ac:dyDescent="0.2">
      <c r="G4" s="123" t="s">
        <v>512</v>
      </c>
      <c r="H4" s="123"/>
      <c r="AG4" s="82" t="s">
        <v>61</v>
      </c>
      <c r="AH4" s="82" t="s">
        <v>161</v>
      </c>
      <c r="AI4" s="82" t="s">
        <v>61</v>
      </c>
    </row>
    <row r="5" spans="2:35" x14ac:dyDescent="0.2">
      <c r="AG5" s="82" t="s">
        <v>38</v>
      </c>
      <c r="AH5" s="82" t="s">
        <v>162</v>
      </c>
      <c r="AI5" s="82" t="s">
        <v>38</v>
      </c>
    </row>
    <row r="6" spans="2:35" x14ac:dyDescent="0.2">
      <c r="AG6" s="82" t="s">
        <v>35</v>
      </c>
      <c r="AH6" s="82" t="s">
        <v>163</v>
      </c>
      <c r="AI6" s="82" t="s">
        <v>35</v>
      </c>
    </row>
    <row r="7" spans="2:35" x14ac:dyDescent="0.2">
      <c r="AG7" s="82" t="s">
        <v>151</v>
      </c>
      <c r="AH7" s="82" t="s">
        <v>164</v>
      </c>
      <c r="AI7" s="82" t="s">
        <v>151</v>
      </c>
    </row>
    <row r="8" spans="2:35" x14ac:dyDescent="0.2">
      <c r="B8" s="104"/>
      <c r="C8" s="104"/>
      <c r="D8" s="104"/>
      <c r="E8" s="104"/>
      <c r="F8" s="104"/>
      <c r="G8" s="104"/>
      <c r="H8" s="104"/>
    </row>
    <row r="9" spans="2:35" x14ac:dyDescent="0.2">
      <c r="B9" s="80" t="s">
        <v>7</v>
      </c>
      <c r="C9" s="81" t="s">
        <v>593</v>
      </c>
      <c r="D9" s="81"/>
      <c r="E9" s="81"/>
      <c r="AG9" s="82" t="s">
        <v>288</v>
      </c>
      <c r="AH9" s="82" t="str">
        <f>$C$16</f>
        <v>INVISA INSTITUTO VIDA E SAUDE</v>
      </c>
    </row>
    <row r="10" spans="2:35" x14ac:dyDescent="0.2">
      <c r="B10" s="80" t="s">
        <v>202</v>
      </c>
      <c r="C10" s="82" t="str">
        <f>IF($H$43=0,$B$102,$B$103)</f>
        <v>ASSESSORIA DE FINANÇAS</v>
      </c>
      <c r="D10" s="81"/>
      <c r="E10" s="81"/>
      <c r="AG10" s="82" t="s">
        <v>289</v>
      </c>
      <c r="AH10" s="82" t="str">
        <f>IF($AH$9=0,"",VLOOKUP($AH$9,$AH$4:$AI$7,2,FALSE))</f>
        <v>INVISA</v>
      </c>
    </row>
    <row r="11" spans="2:35" x14ac:dyDescent="0.2">
      <c r="B11" s="80" t="s">
        <v>203</v>
      </c>
      <c r="C11" s="273" t="s">
        <v>390</v>
      </c>
      <c r="D11" s="273"/>
      <c r="E11" s="273"/>
      <c r="F11" s="106"/>
      <c r="G11" s="106"/>
      <c r="H11" s="106"/>
      <c r="AG11" s="82" t="s">
        <v>290</v>
      </c>
      <c r="AH11" s="82" t="str">
        <f>$C$18</f>
        <v>04/2018</v>
      </c>
    </row>
    <row r="12" spans="2:35" hidden="1" x14ac:dyDescent="0.2">
      <c r="B12" s="80"/>
      <c r="C12" s="118"/>
      <c r="D12" s="118"/>
      <c r="E12" s="118"/>
      <c r="F12" s="106"/>
      <c r="G12" s="106"/>
      <c r="H12" s="106"/>
    </row>
    <row r="13" spans="2:35" ht="15" customHeight="1" x14ac:dyDescent="0.2">
      <c r="B13" s="275" t="s">
        <v>561</v>
      </c>
      <c r="C13" s="275"/>
      <c r="D13" s="275"/>
      <c r="E13" s="275"/>
      <c r="F13" s="275"/>
      <c r="G13" s="275"/>
      <c r="H13" s="275"/>
    </row>
    <row r="14" spans="2:35" x14ac:dyDescent="0.2">
      <c r="B14" s="80"/>
      <c r="C14" s="118"/>
      <c r="D14" s="118"/>
      <c r="E14" s="118"/>
      <c r="F14" s="106"/>
      <c r="G14" s="106"/>
      <c r="H14" s="106"/>
    </row>
    <row r="15" spans="2:35" ht="40.5" customHeight="1" x14ac:dyDescent="0.2">
      <c r="B15" s="276" t="str">
        <f>IF($C$10=$B$102,$C$102,$C$103)</f>
        <v xml:space="preserve">                   Tendo em vista a existência de saldo a pagar, encaminhem-se os autos à V.S.ª com os pagamentos efetuados até a presente data, referentes à parcela especificada abaixo, para conhecimento e acompanhamento.</v>
      </c>
      <c r="C15" s="276"/>
      <c r="D15" s="276"/>
      <c r="E15" s="276"/>
      <c r="F15" s="276"/>
      <c r="G15" s="276"/>
      <c r="H15" s="276"/>
      <c r="AG15" s="82" t="s">
        <v>291</v>
      </c>
      <c r="AH15" s="82" t="str">
        <f>IFERROR(IF($AH$11=0,"",CONCATENATE(TRIM($AH$10),"-",$AH$11)),_xlfn.CONCAT(TRIM($AH$10),"-",$AH$11))</f>
        <v>INVISA-04/2018</v>
      </c>
    </row>
    <row r="16" spans="2:35" ht="61.5" customHeight="1" x14ac:dyDescent="0.2">
      <c r="B16" s="235" t="s">
        <v>0</v>
      </c>
      <c r="C16" s="236" t="s">
        <v>164</v>
      </c>
      <c r="D16" s="237"/>
      <c r="E16" s="84" t="s">
        <v>8</v>
      </c>
      <c r="F16" s="251" t="str">
        <f>$AH$16</f>
        <v>HOSPITAL GERAL DE MONÇÃO,NINA RODRIGUES,CAPS UNIDADES TERAPÊUTCAS AD E UAA,CAPS RESIDÊNCIAS TERAPÊUTICAS I, II, III,HOSPITAL REGIONAL DE VIANA</v>
      </c>
      <c r="G16" s="251"/>
      <c r="H16" s="251"/>
      <c r="AG16" s="82" t="s">
        <v>199</v>
      </c>
      <c r="AH16" s="82" t="str">
        <f>IFERROR(VLOOKUP($AH$15,Planilha1!$C$2:$E$49,3,FALSE),"")</f>
        <v>HOSPITAL GERAL DE MONÇÃO,NINA RODRIGUES,CAPS UNIDADES TERAPÊUTCAS AD E UAA,CAPS RESIDÊNCIAS TERAPÊUTICAS I, II, III,HOSPITAL REGIONAL DE VIANA</v>
      </c>
    </row>
    <row r="17" spans="2:34" x14ac:dyDescent="0.2">
      <c r="B17" s="235"/>
      <c r="C17" s="238"/>
      <c r="D17" s="239"/>
      <c r="E17" s="85" t="s">
        <v>3</v>
      </c>
      <c r="F17" s="136" t="s">
        <v>220</v>
      </c>
      <c r="G17" s="87" t="s">
        <v>205</v>
      </c>
      <c r="H17" s="137" t="s">
        <v>168</v>
      </c>
      <c r="AG17" s="107" t="s">
        <v>387</v>
      </c>
      <c r="AH17" s="82" t="str">
        <f>SUBSTITUTE($AH$11,"/","")</f>
        <v>042018</v>
      </c>
    </row>
    <row r="18" spans="2:34" ht="15" customHeight="1" x14ac:dyDescent="0.2">
      <c r="B18" s="113" t="s">
        <v>1</v>
      </c>
      <c r="C18" s="259" t="s">
        <v>393</v>
      </c>
      <c r="D18" s="260"/>
      <c r="E18" s="85" t="s">
        <v>5</v>
      </c>
      <c r="F18" s="135" t="s">
        <v>27</v>
      </c>
      <c r="G18" s="87" t="s">
        <v>206</v>
      </c>
      <c r="H18" s="133">
        <v>2023</v>
      </c>
      <c r="AG18" s="107" t="s">
        <v>388</v>
      </c>
      <c r="AH18" s="82" t="str">
        <f>IF(AH10="","",IFERROR(_xlfn.CONCAT(TRIM($AH$10),$AH$17),CONCATENATE(TRIM($AH$10),$AH$17)))</f>
        <v>INVISA042018</v>
      </c>
    </row>
    <row r="19" spans="2:34" ht="15" customHeight="1" x14ac:dyDescent="0.2">
      <c r="AG19" s="112"/>
    </row>
    <row r="20" spans="2:34" ht="15.75" customHeight="1" x14ac:dyDescent="0.2">
      <c r="B20" s="108" t="s">
        <v>12</v>
      </c>
      <c r="C20" s="109"/>
      <c r="D20" s="109"/>
      <c r="E20" s="109"/>
      <c r="F20" s="109"/>
      <c r="G20" s="109"/>
      <c r="H20" s="110"/>
      <c r="AG20" s="82" t="s">
        <v>528</v>
      </c>
    </row>
    <row r="21" spans="2:34" ht="21" customHeight="1" x14ac:dyDescent="0.2">
      <c r="B21" s="100" t="s">
        <v>2</v>
      </c>
      <c r="C21" s="100" t="s">
        <v>16</v>
      </c>
      <c r="D21" s="252" t="s">
        <v>8</v>
      </c>
      <c r="E21" s="254"/>
      <c r="F21" s="100" t="s">
        <v>3</v>
      </c>
      <c r="G21" s="100" t="s">
        <v>11</v>
      </c>
      <c r="H21" s="100" t="s">
        <v>4</v>
      </c>
    </row>
    <row r="22" spans="2:34" s="118" customFormat="1" ht="26.1" customHeight="1" x14ac:dyDescent="0.25">
      <c r="B22" s="90">
        <v>1600301</v>
      </c>
      <c r="C22" s="124" t="s">
        <v>562</v>
      </c>
      <c r="D22" s="263" t="s">
        <v>516</v>
      </c>
      <c r="E22" s="265"/>
      <c r="F22" s="128">
        <v>155125</v>
      </c>
      <c r="G22" s="127">
        <f t="shared" ref="G22:G40" si="0">SUMIFS($H$50:$H$76,$B$50:$B$76,$B22,$C$50:$C$76,$C22,$D$50:$D$76,$D22)</f>
        <v>155125</v>
      </c>
      <c r="H22" s="92">
        <f>F22-G22</f>
        <v>0</v>
      </c>
    </row>
    <row r="23" spans="2:34" s="118" customFormat="1" ht="26.1" customHeight="1" x14ac:dyDescent="0.25">
      <c r="B23" s="90">
        <v>1500121</v>
      </c>
      <c r="C23" s="124" t="s">
        <v>563</v>
      </c>
      <c r="D23" s="263" t="s">
        <v>516</v>
      </c>
      <c r="E23" s="265"/>
      <c r="F23" s="128">
        <v>2689754.68</v>
      </c>
      <c r="G23" s="127">
        <f t="shared" si="0"/>
        <v>1211660.43</v>
      </c>
      <c r="H23" s="92">
        <f t="shared" ref="H23:H25" si="1">F23-G23</f>
        <v>1478094.2500000002</v>
      </c>
    </row>
    <row r="24" spans="2:34" s="118" customFormat="1" ht="26.1" customHeight="1" x14ac:dyDescent="0.25">
      <c r="B24" s="90">
        <v>1600301</v>
      </c>
      <c r="C24" s="124" t="s">
        <v>564</v>
      </c>
      <c r="D24" s="263" t="s">
        <v>520</v>
      </c>
      <c r="E24" s="265"/>
      <c r="F24" s="128">
        <v>444623.6</v>
      </c>
      <c r="G24" s="127">
        <f t="shared" si="0"/>
        <v>444623.6</v>
      </c>
      <c r="H24" s="92">
        <f t="shared" si="1"/>
        <v>0</v>
      </c>
    </row>
    <row r="25" spans="2:34" s="118" customFormat="1" ht="26.1" customHeight="1" x14ac:dyDescent="0.25">
      <c r="B25" s="90">
        <v>1500121</v>
      </c>
      <c r="C25" s="124" t="s">
        <v>565</v>
      </c>
      <c r="D25" s="263" t="s">
        <v>520</v>
      </c>
      <c r="E25" s="265"/>
      <c r="F25" s="128">
        <v>4249946.38</v>
      </c>
      <c r="G25" s="127">
        <f t="shared" si="0"/>
        <v>2031913.97</v>
      </c>
      <c r="H25" s="92">
        <f t="shared" si="1"/>
        <v>2218032.41</v>
      </c>
    </row>
    <row r="26" spans="2:34" s="118" customFormat="1" ht="26.1" customHeight="1" x14ac:dyDescent="0.25">
      <c r="B26" s="90">
        <v>1500121</v>
      </c>
      <c r="C26" s="124" t="s">
        <v>566</v>
      </c>
      <c r="D26" s="263" t="s">
        <v>484</v>
      </c>
      <c r="E26" s="265"/>
      <c r="F26" s="128">
        <v>1170535.6299999999</v>
      </c>
      <c r="G26" s="127">
        <f t="shared" si="0"/>
        <v>411471.44</v>
      </c>
      <c r="H26" s="92">
        <f>F26-G26</f>
        <v>759064.19</v>
      </c>
    </row>
    <row r="27" spans="2:34" ht="26.1" customHeight="1" x14ac:dyDescent="0.2">
      <c r="B27" s="90">
        <v>1500121</v>
      </c>
      <c r="C27" s="124" t="s">
        <v>565</v>
      </c>
      <c r="D27" s="263" t="s">
        <v>485</v>
      </c>
      <c r="E27" s="265"/>
      <c r="F27" s="128">
        <v>50313.19</v>
      </c>
      <c r="G27" s="127">
        <f t="shared" si="0"/>
        <v>0</v>
      </c>
      <c r="H27" s="138">
        <f>F27-G27</f>
        <v>50313.19</v>
      </c>
    </row>
    <row r="28" spans="2:34" ht="26.1" customHeight="1" x14ac:dyDescent="0.2">
      <c r="B28" s="90">
        <v>1500121</v>
      </c>
      <c r="C28" s="124" t="s">
        <v>567</v>
      </c>
      <c r="D28" s="263" t="s">
        <v>539</v>
      </c>
      <c r="E28" s="265"/>
      <c r="F28" s="128">
        <v>3500047.42</v>
      </c>
      <c r="G28" s="127">
        <f t="shared" si="0"/>
        <v>1188285.96</v>
      </c>
      <c r="H28" s="92">
        <f>F28-G28</f>
        <v>2311761.46</v>
      </c>
    </row>
    <row r="29" spans="2:34" ht="26.1" customHeight="1" x14ac:dyDescent="0.2">
      <c r="B29" s="90">
        <v>1600301</v>
      </c>
      <c r="C29" s="124" t="s">
        <v>568</v>
      </c>
      <c r="D29" s="263" t="s">
        <v>544</v>
      </c>
      <c r="E29" s="265"/>
      <c r="F29" s="128">
        <v>32000</v>
      </c>
      <c r="G29" s="127">
        <f t="shared" si="0"/>
        <v>32000</v>
      </c>
      <c r="H29" s="92">
        <f>F29-G29</f>
        <v>0</v>
      </c>
    </row>
    <row r="30" spans="2:34" ht="26.1" customHeight="1" x14ac:dyDescent="0.2">
      <c r="B30" s="90">
        <v>1500121</v>
      </c>
      <c r="C30" s="124" t="s">
        <v>569</v>
      </c>
      <c r="D30" s="263" t="s">
        <v>544</v>
      </c>
      <c r="E30" s="265"/>
      <c r="F30" s="128">
        <v>568955.38</v>
      </c>
      <c r="G30" s="127">
        <f t="shared" si="0"/>
        <v>326832.51</v>
      </c>
      <c r="H30" s="92">
        <f>F30-G30</f>
        <v>242122.87</v>
      </c>
    </row>
    <row r="31" spans="2:34" ht="26.1" customHeight="1" x14ac:dyDescent="0.2">
      <c r="B31" s="90">
        <v>1600301</v>
      </c>
      <c r="C31" s="134" t="s">
        <v>570</v>
      </c>
      <c r="D31" s="277" t="s">
        <v>490</v>
      </c>
      <c r="E31" s="278"/>
      <c r="F31" s="93">
        <v>37280</v>
      </c>
      <c r="G31" s="92">
        <f>SUMIFS($H$50:$H$76,$B$50:$B$76,$B31,$C$50:$C$76,$C31,$D$50:$D$76,$D31)</f>
        <v>37280</v>
      </c>
      <c r="H31" s="92">
        <f t="shared" ref="H31:H40" si="2">IF(F31="-","",F31-G31)</f>
        <v>0</v>
      </c>
    </row>
    <row r="32" spans="2:34" ht="26.1" customHeight="1" x14ac:dyDescent="0.2">
      <c r="B32" s="90">
        <v>1500121</v>
      </c>
      <c r="C32" s="134" t="s">
        <v>571</v>
      </c>
      <c r="D32" s="277" t="s">
        <v>490</v>
      </c>
      <c r="E32" s="278"/>
      <c r="F32" s="93">
        <v>749281.87</v>
      </c>
      <c r="G32" s="92">
        <f t="shared" si="0"/>
        <v>428258.86</v>
      </c>
      <c r="H32" s="92">
        <f t="shared" si="2"/>
        <v>321023.01</v>
      </c>
    </row>
    <row r="33" spans="2:12" ht="26.1" customHeight="1" x14ac:dyDescent="0.2">
      <c r="B33" s="90">
        <v>1500121</v>
      </c>
      <c r="C33" s="134" t="s">
        <v>572</v>
      </c>
      <c r="D33" s="277" t="s">
        <v>549</v>
      </c>
      <c r="E33" s="278"/>
      <c r="F33" s="93">
        <v>3303998.53</v>
      </c>
      <c r="G33" s="92">
        <f t="shared" si="0"/>
        <v>1477295.31</v>
      </c>
      <c r="H33" s="92">
        <f t="shared" si="2"/>
        <v>1826703.2199999997</v>
      </c>
    </row>
    <row r="34" spans="2:12" ht="26.25" hidden="1" customHeight="1" x14ac:dyDescent="0.2">
      <c r="B34" s="94"/>
      <c r="C34" s="134"/>
      <c r="D34" s="256"/>
      <c r="E34" s="257"/>
      <c r="F34" s="93"/>
      <c r="G34" s="92">
        <f t="shared" si="0"/>
        <v>0</v>
      </c>
      <c r="H34" s="92">
        <f t="shared" si="2"/>
        <v>0</v>
      </c>
    </row>
    <row r="35" spans="2:12" ht="27" hidden="1" customHeight="1" x14ac:dyDescent="0.2">
      <c r="B35" s="94"/>
      <c r="C35" s="134"/>
      <c r="D35" s="256"/>
      <c r="E35" s="257"/>
      <c r="F35" s="93"/>
      <c r="G35" s="92">
        <f t="shared" si="0"/>
        <v>0</v>
      </c>
      <c r="H35" s="92">
        <f t="shared" si="2"/>
        <v>0</v>
      </c>
    </row>
    <row r="36" spans="2:12" ht="12.75" hidden="1" customHeight="1" x14ac:dyDescent="0.2">
      <c r="B36" s="94"/>
      <c r="C36" s="134"/>
      <c r="D36" s="256"/>
      <c r="E36" s="257"/>
      <c r="F36" s="93"/>
      <c r="G36" s="92">
        <f t="shared" si="0"/>
        <v>0</v>
      </c>
      <c r="H36" s="92">
        <f t="shared" si="2"/>
        <v>0</v>
      </c>
    </row>
    <row r="37" spans="2:12" ht="26.25" hidden="1" customHeight="1" x14ac:dyDescent="0.2">
      <c r="B37" s="94"/>
      <c r="C37" s="134"/>
      <c r="D37" s="256"/>
      <c r="E37" s="257"/>
      <c r="F37" s="93"/>
      <c r="G37" s="92">
        <f t="shared" si="0"/>
        <v>0</v>
      </c>
      <c r="H37" s="92">
        <f t="shared" si="2"/>
        <v>0</v>
      </c>
    </row>
    <row r="38" spans="2:12" hidden="1" x14ac:dyDescent="0.2">
      <c r="B38" s="94"/>
      <c r="C38" s="134"/>
      <c r="D38" s="256"/>
      <c r="E38" s="257"/>
      <c r="F38" s="93"/>
      <c r="G38" s="92">
        <f t="shared" si="0"/>
        <v>0</v>
      </c>
      <c r="H38" s="92">
        <f t="shared" si="2"/>
        <v>0</v>
      </c>
    </row>
    <row r="39" spans="2:12" hidden="1" x14ac:dyDescent="0.2">
      <c r="B39" s="94"/>
      <c r="C39" s="134"/>
      <c r="D39" s="256"/>
      <c r="E39" s="257"/>
      <c r="F39" s="93"/>
      <c r="G39" s="92">
        <f t="shared" si="0"/>
        <v>0</v>
      </c>
      <c r="H39" s="92">
        <f t="shared" si="2"/>
        <v>0</v>
      </c>
    </row>
    <row r="40" spans="2:12" hidden="1" x14ac:dyDescent="0.2">
      <c r="B40" s="94"/>
      <c r="C40" s="134"/>
      <c r="D40" s="256"/>
      <c r="E40" s="257"/>
      <c r="F40" s="93"/>
      <c r="G40" s="92">
        <f t="shared" si="0"/>
        <v>0</v>
      </c>
      <c r="H40" s="92">
        <f t="shared" si="2"/>
        <v>0</v>
      </c>
    </row>
    <row r="41" spans="2:12" x14ac:dyDescent="0.2">
      <c r="C41" s="118"/>
      <c r="D41" s="255" t="s">
        <v>14</v>
      </c>
      <c r="E41" s="255"/>
      <c r="F41" s="95">
        <f>SUMIF($B$22:$B$40,121,$F$22:$F$40)+SUMIF($B$22:$B$40,122,$F$22:$F$40)+SUMIF($B$22:$B$40,139,$F$22:$F$40)+SUMIF($B$22:$B$40,1500121,$F$22:$F$40)</f>
        <v>16282833.08</v>
      </c>
      <c r="G41" s="95">
        <f>SUMIF($B$22:$B$40,121,$G$22:$G$40)+SUMIF($B$22:$B$40,122,$G$22:$G$40)+SUMIF($B$22:$B$40,139,$G$22:$G$40)+SUMIF($B$22:$B$40,1500121,$G$22:$G$40)</f>
        <v>7075718.4800000004</v>
      </c>
      <c r="H41" s="95">
        <f>SUMIF($B$22:$B$40,121,$H$22:$H$40)+SUMIF($B$22:$B$40,122,$H$22:$H$40)+SUMIF($B$22:$B$40,139,$H$22:$H$40)+SUMIF($B$22:$B$40,1500121,$H$22:$H$40)</f>
        <v>9207114.5999999996</v>
      </c>
    </row>
    <row r="42" spans="2:12" x14ac:dyDescent="0.2">
      <c r="D42" s="96" t="s">
        <v>13</v>
      </c>
      <c r="E42" s="96"/>
      <c r="F42" s="95">
        <f>F43-F41</f>
        <v>669028.59999999963</v>
      </c>
      <c r="G42" s="95">
        <f>G43-G41</f>
        <v>669028.59999999963</v>
      </c>
      <c r="H42" s="95">
        <f>H43-H41</f>
        <v>0</v>
      </c>
    </row>
    <row r="43" spans="2:12" x14ac:dyDescent="0.2">
      <c r="D43" s="97" t="s">
        <v>15</v>
      </c>
      <c r="E43" s="97"/>
      <c r="F43" s="98">
        <f>SUM($F$22:$F$40)</f>
        <v>16951861.68</v>
      </c>
      <c r="G43" s="99">
        <f>SUM($G$22:$G$40)</f>
        <v>7744747.0800000001</v>
      </c>
      <c r="H43" s="99">
        <f>SUM($H$22:$H$40)</f>
        <v>9207114.5999999996</v>
      </c>
    </row>
    <row r="45" spans="2:12" hidden="1" x14ac:dyDescent="0.2"/>
    <row r="46" spans="2:12" hidden="1" x14ac:dyDescent="0.2"/>
    <row r="47" spans="2:12" hidden="1" x14ac:dyDescent="0.2"/>
    <row r="48" spans="2:12" x14ac:dyDescent="0.2">
      <c r="B48" s="108" t="s">
        <v>507</v>
      </c>
      <c r="C48" s="96"/>
      <c r="D48" s="96"/>
      <c r="E48" s="96"/>
      <c r="F48" s="96"/>
      <c r="G48" s="96"/>
      <c r="H48" s="96"/>
      <c r="L48" s="139"/>
    </row>
    <row r="49" spans="2:12" ht="25.5" x14ac:dyDescent="0.2">
      <c r="B49" s="100" t="s">
        <v>2</v>
      </c>
      <c r="C49" s="100" t="s">
        <v>16</v>
      </c>
      <c r="D49" s="252" t="s">
        <v>8</v>
      </c>
      <c r="E49" s="253"/>
      <c r="F49" s="254"/>
      <c r="G49" s="116" t="s">
        <v>204</v>
      </c>
      <c r="H49" s="115" t="s">
        <v>11</v>
      </c>
    </row>
    <row r="50" spans="2:12" x14ac:dyDescent="0.2">
      <c r="B50" s="90">
        <v>1500121</v>
      </c>
      <c r="C50" s="124" t="s">
        <v>563</v>
      </c>
      <c r="D50" s="245" t="s">
        <v>516</v>
      </c>
      <c r="E50" s="246"/>
      <c r="F50" s="247"/>
      <c r="G50" s="111">
        <v>45204</v>
      </c>
      <c r="H50" s="128">
        <v>1211660.43</v>
      </c>
      <c r="L50" s="139"/>
    </row>
    <row r="51" spans="2:12" x14ac:dyDescent="0.2">
      <c r="B51" s="90">
        <v>1500121</v>
      </c>
      <c r="C51" s="124" t="s">
        <v>565</v>
      </c>
      <c r="D51" s="245" t="s">
        <v>520</v>
      </c>
      <c r="E51" s="246"/>
      <c r="F51" s="247"/>
      <c r="G51" s="111">
        <v>45204</v>
      </c>
      <c r="H51" s="128">
        <v>2031913.97</v>
      </c>
    </row>
    <row r="52" spans="2:12" x14ac:dyDescent="0.2">
      <c r="B52" s="90">
        <v>1500121</v>
      </c>
      <c r="C52" s="124" t="s">
        <v>569</v>
      </c>
      <c r="D52" s="245" t="s">
        <v>544</v>
      </c>
      <c r="E52" s="246"/>
      <c r="F52" s="247"/>
      <c r="G52" s="111">
        <v>45204</v>
      </c>
      <c r="H52" s="93">
        <v>326832.51</v>
      </c>
    </row>
    <row r="53" spans="2:12" x14ac:dyDescent="0.2">
      <c r="B53" s="90">
        <v>1500121</v>
      </c>
      <c r="C53" s="124" t="s">
        <v>571</v>
      </c>
      <c r="D53" s="245" t="s">
        <v>490</v>
      </c>
      <c r="E53" s="246"/>
      <c r="F53" s="247"/>
      <c r="G53" s="111">
        <v>45204</v>
      </c>
      <c r="H53" s="93">
        <v>428258.86</v>
      </c>
    </row>
    <row r="54" spans="2:12" x14ac:dyDescent="0.2">
      <c r="B54" s="90">
        <v>1500121</v>
      </c>
      <c r="C54" s="124" t="s">
        <v>572</v>
      </c>
      <c r="D54" s="245" t="s">
        <v>549</v>
      </c>
      <c r="E54" s="246"/>
      <c r="F54" s="247"/>
      <c r="G54" s="111">
        <v>45204</v>
      </c>
      <c r="H54" s="93">
        <v>1477295.31</v>
      </c>
    </row>
    <row r="55" spans="2:12" x14ac:dyDescent="0.2">
      <c r="B55" s="90">
        <v>1500121</v>
      </c>
      <c r="C55" s="124" t="s">
        <v>566</v>
      </c>
      <c r="D55" s="245" t="s">
        <v>484</v>
      </c>
      <c r="E55" s="246"/>
      <c r="F55" s="247"/>
      <c r="G55" s="111">
        <v>45204</v>
      </c>
      <c r="H55" s="93">
        <v>411471.44</v>
      </c>
    </row>
    <row r="56" spans="2:12" x14ac:dyDescent="0.2">
      <c r="B56" s="90">
        <v>1500121</v>
      </c>
      <c r="C56" s="124" t="s">
        <v>567</v>
      </c>
      <c r="D56" s="245" t="s">
        <v>539</v>
      </c>
      <c r="E56" s="246"/>
      <c r="F56" s="247"/>
      <c r="G56" s="111">
        <v>45204</v>
      </c>
      <c r="H56" s="93">
        <v>1188285.96</v>
      </c>
    </row>
    <row r="57" spans="2:12" x14ac:dyDescent="0.2">
      <c r="B57" s="90">
        <v>1600301</v>
      </c>
      <c r="C57" s="124" t="s">
        <v>562</v>
      </c>
      <c r="D57" s="245" t="s">
        <v>516</v>
      </c>
      <c r="E57" s="246"/>
      <c r="F57" s="247"/>
      <c r="G57" s="111">
        <v>45204</v>
      </c>
      <c r="H57" s="93">
        <v>155125</v>
      </c>
    </row>
    <row r="58" spans="2:12" x14ac:dyDescent="0.2">
      <c r="B58" s="90">
        <v>1600301</v>
      </c>
      <c r="C58" s="124" t="s">
        <v>564</v>
      </c>
      <c r="D58" s="242" t="s">
        <v>520</v>
      </c>
      <c r="E58" s="243"/>
      <c r="F58" s="244"/>
      <c r="G58" s="111">
        <v>45204</v>
      </c>
      <c r="H58" s="93">
        <v>444623.6</v>
      </c>
    </row>
    <row r="59" spans="2:12" x14ac:dyDescent="0.2">
      <c r="B59" s="90">
        <v>1600301</v>
      </c>
      <c r="C59" s="124" t="s">
        <v>568</v>
      </c>
      <c r="D59" s="245" t="s">
        <v>544</v>
      </c>
      <c r="E59" s="246"/>
      <c r="F59" s="247"/>
      <c r="G59" s="111">
        <v>45204</v>
      </c>
      <c r="H59" s="93">
        <v>32000</v>
      </c>
    </row>
    <row r="60" spans="2:12" x14ac:dyDescent="0.2">
      <c r="B60" s="90">
        <v>1600301</v>
      </c>
      <c r="C60" s="124" t="s">
        <v>570</v>
      </c>
      <c r="D60" s="245" t="s">
        <v>490</v>
      </c>
      <c r="E60" s="246"/>
      <c r="F60" s="247"/>
      <c r="G60" s="111">
        <v>45204</v>
      </c>
      <c r="H60" s="93">
        <v>37280</v>
      </c>
    </row>
    <row r="61" spans="2:12" hidden="1" x14ac:dyDescent="0.2">
      <c r="B61" s="90"/>
      <c r="C61" s="124"/>
      <c r="D61" s="245"/>
      <c r="E61" s="246"/>
      <c r="F61" s="247"/>
      <c r="G61" s="111">
        <v>45204</v>
      </c>
      <c r="H61" s="93"/>
    </row>
    <row r="62" spans="2:12" ht="12.75" hidden="1" customHeight="1" x14ac:dyDescent="0.2">
      <c r="B62" s="90"/>
      <c r="C62" s="124"/>
      <c r="D62" s="245"/>
      <c r="E62" s="246"/>
      <c r="F62" s="247"/>
      <c r="G62" s="111">
        <v>45204</v>
      </c>
      <c r="H62" s="93"/>
    </row>
    <row r="63" spans="2:12" hidden="1" x14ac:dyDescent="0.2">
      <c r="B63" s="90"/>
      <c r="C63" s="134"/>
      <c r="D63" s="245"/>
      <c r="E63" s="246"/>
      <c r="F63" s="247"/>
      <c r="G63" s="111">
        <v>45204</v>
      </c>
      <c r="H63" s="93"/>
    </row>
    <row r="64" spans="2:12" hidden="1" x14ac:dyDescent="0.2">
      <c r="B64" s="90"/>
      <c r="C64" s="134"/>
      <c r="D64" s="245"/>
      <c r="E64" s="246"/>
      <c r="F64" s="247"/>
      <c r="G64" s="111">
        <v>45204</v>
      </c>
      <c r="H64" s="93"/>
    </row>
    <row r="65" spans="2:8" hidden="1" x14ac:dyDescent="0.2">
      <c r="B65" s="90"/>
      <c r="C65" s="124"/>
      <c r="D65" s="245"/>
      <c r="E65" s="246"/>
      <c r="F65" s="247"/>
      <c r="G65" s="111">
        <v>45204</v>
      </c>
      <c r="H65" s="93"/>
    </row>
    <row r="66" spans="2:8" hidden="1" x14ac:dyDescent="0.2">
      <c r="B66" s="90"/>
      <c r="C66" s="124"/>
      <c r="D66" s="245"/>
      <c r="E66" s="246"/>
      <c r="F66" s="247"/>
      <c r="G66" s="111">
        <v>45204</v>
      </c>
      <c r="H66" s="93"/>
    </row>
    <row r="67" spans="2:8" hidden="1" x14ac:dyDescent="0.2">
      <c r="B67" s="90"/>
      <c r="C67" s="124"/>
      <c r="D67" s="245"/>
      <c r="E67" s="246"/>
      <c r="F67" s="247"/>
      <c r="G67" s="111">
        <v>45204</v>
      </c>
      <c r="H67" s="93"/>
    </row>
    <row r="68" spans="2:8" hidden="1" x14ac:dyDescent="0.2">
      <c r="B68" s="90"/>
      <c r="C68" s="124"/>
      <c r="D68" s="245"/>
      <c r="E68" s="246"/>
      <c r="F68" s="247"/>
      <c r="G68" s="111"/>
      <c r="H68" s="93"/>
    </row>
    <row r="69" spans="2:8" hidden="1" x14ac:dyDescent="0.2">
      <c r="B69" s="90"/>
      <c r="C69" s="124"/>
      <c r="D69" s="242"/>
      <c r="E69" s="243"/>
      <c r="F69" s="244"/>
      <c r="G69" s="111"/>
      <c r="H69" s="93"/>
    </row>
    <row r="70" spans="2:8" hidden="1" x14ac:dyDescent="0.2">
      <c r="B70" s="90"/>
      <c r="C70" s="124"/>
      <c r="D70" s="242"/>
      <c r="E70" s="243"/>
      <c r="F70" s="244"/>
      <c r="G70" s="111"/>
      <c r="H70" s="93"/>
    </row>
    <row r="71" spans="2:8" hidden="1" x14ac:dyDescent="0.2">
      <c r="B71" s="90"/>
      <c r="C71" s="134"/>
      <c r="D71" s="242"/>
      <c r="E71" s="243"/>
      <c r="F71" s="244"/>
      <c r="G71" s="111"/>
      <c r="H71" s="93"/>
    </row>
    <row r="72" spans="2:8" hidden="1" x14ac:dyDescent="0.2">
      <c r="B72" s="90"/>
      <c r="C72" s="124"/>
      <c r="D72" s="242"/>
      <c r="E72" s="243"/>
      <c r="F72" s="244"/>
      <c r="G72" s="111"/>
      <c r="H72" s="93"/>
    </row>
    <row r="73" spans="2:8" hidden="1" x14ac:dyDescent="0.2">
      <c r="B73" s="90"/>
      <c r="C73" s="91"/>
      <c r="D73" s="242"/>
      <c r="E73" s="243"/>
      <c r="F73" s="244"/>
      <c r="G73" s="111"/>
      <c r="H73" s="93"/>
    </row>
    <row r="74" spans="2:8" hidden="1" x14ac:dyDescent="0.2">
      <c r="B74" s="90"/>
      <c r="C74" s="91"/>
      <c r="D74" s="242"/>
      <c r="E74" s="243"/>
      <c r="F74" s="244"/>
      <c r="G74" s="111"/>
      <c r="H74" s="93"/>
    </row>
    <row r="75" spans="2:8" hidden="1" x14ac:dyDescent="0.2">
      <c r="B75" s="90"/>
      <c r="C75" s="91"/>
      <c r="D75" s="242"/>
      <c r="E75" s="243"/>
      <c r="F75" s="244"/>
      <c r="G75" s="111"/>
      <c r="H75" s="93"/>
    </row>
    <row r="76" spans="2:8" hidden="1" x14ac:dyDescent="0.2">
      <c r="B76" s="90"/>
      <c r="C76" s="90"/>
      <c r="D76" s="258"/>
      <c r="E76" s="258"/>
      <c r="F76" s="258"/>
      <c r="G76" s="111"/>
      <c r="H76" s="93"/>
    </row>
    <row r="77" spans="2:8" x14ac:dyDescent="0.2">
      <c r="B77" s="122"/>
      <c r="C77" s="122"/>
      <c r="D77" s="248"/>
      <c r="E77" s="248"/>
      <c r="F77" s="248"/>
      <c r="G77" s="119" t="s">
        <v>391</v>
      </c>
      <c r="H77" s="120">
        <f>SUMIF($B$50:$B$76,121,$H$50:$H$76)+SUMIF($B$50:$B$76,122,$H$50:$H$76)+SUMIF($B$50:$B$76,139,$H$50:$H$76)+SUMIF($B$50:$B$76,1500121,$H$50:$H$76)</f>
        <v>7075718.4800000004</v>
      </c>
    </row>
    <row r="78" spans="2:8" x14ac:dyDescent="0.2">
      <c r="D78" s="249"/>
      <c r="E78" s="249"/>
      <c r="F78" s="249"/>
      <c r="G78" s="96" t="s">
        <v>392</v>
      </c>
      <c r="H78" s="121">
        <f>H79-H77</f>
        <v>669028.59999999963</v>
      </c>
    </row>
    <row r="79" spans="2:8" x14ac:dyDescent="0.2">
      <c r="D79" s="249"/>
      <c r="E79" s="249"/>
      <c r="F79" s="249"/>
      <c r="G79" s="97" t="s">
        <v>15</v>
      </c>
      <c r="H79" s="101">
        <f>SUM($H$50:$H$76)</f>
        <v>7744747.0800000001</v>
      </c>
    </row>
    <row r="80" spans="2:8" x14ac:dyDescent="0.2">
      <c r="D80" s="249"/>
      <c r="E80" s="249"/>
      <c r="F80" s="249"/>
      <c r="G80" s="102"/>
      <c r="H80" s="103"/>
    </row>
    <row r="81" spans="4:8" x14ac:dyDescent="0.2">
      <c r="G81" s="102"/>
      <c r="H81" s="103"/>
    </row>
    <row r="82" spans="4:8" x14ac:dyDescent="0.2">
      <c r="D82" s="233" t="s">
        <v>592</v>
      </c>
      <c r="E82" s="233"/>
      <c r="F82" s="233"/>
      <c r="G82" s="102"/>
      <c r="H82" s="103"/>
    </row>
    <row r="83" spans="4:8" x14ac:dyDescent="0.2">
      <c r="G83" s="102"/>
      <c r="H83" s="103"/>
    </row>
    <row r="84" spans="4:8" x14ac:dyDescent="0.2">
      <c r="G84" s="102"/>
      <c r="H84" s="103"/>
    </row>
    <row r="85" spans="4:8" x14ac:dyDescent="0.2">
      <c r="G85" s="102"/>
      <c r="H85" s="103"/>
    </row>
    <row r="86" spans="4:8" x14ac:dyDescent="0.2">
      <c r="G86" s="102"/>
      <c r="H86" s="103"/>
    </row>
    <row r="87" spans="4:8" x14ac:dyDescent="0.2">
      <c r="D87" s="249"/>
      <c r="E87" s="249"/>
      <c r="F87" s="249"/>
      <c r="G87" s="102"/>
      <c r="H87" s="103"/>
    </row>
    <row r="88" spans="4:8" x14ac:dyDescent="0.2">
      <c r="D88" s="250" t="s">
        <v>499</v>
      </c>
      <c r="E88" s="250"/>
      <c r="F88" s="250"/>
      <c r="G88" s="102"/>
      <c r="H88" s="103"/>
    </row>
    <row r="89" spans="4:8" x14ac:dyDescent="0.2">
      <c r="D89" s="233" t="s">
        <v>505</v>
      </c>
      <c r="E89" s="233"/>
      <c r="F89" s="233"/>
      <c r="G89" s="102"/>
      <c r="H89" s="103"/>
    </row>
    <row r="90" spans="4:8" x14ac:dyDescent="0.2">
      <c r="D90" s="234" t="s">
        <v>589</v>
      </c>
      <c r="E90" s="234"/>
      <c r="F90" s="234"/>
    </row>
    <row r="102" spans="2:3" x14ac:dyDescent="0.2">
      <c r="B102" s="80" t="s">
        <v>18</v>
      </c>
      <c r="C102" s="82" t="s">
        <v>576</v>
      </c>
    </row>
    <row r="103" spans="2:3" x14ac:dyDescent="0.2">
      <c r="B103" s="80" t="s">
        <v>17</v>
      </c>
      <c r="C103" s="82" t="s">
        <v>575</v>
      </c>
    </row>
  </sheetData>
  <sheetProtection formatRows="0" insertRows="0"/>
  <dataConsolidate/>
  <mergeCells count="66">
    <mergeCell ref="D82:F82"/>
    <mergeCell ref="D87:F87"/>
    <mergeCell ref="D88:F88"/>
    <mergeCell ref="D89:F89"/>
    <mergeCell ref="D90:F90"/>
    <mergeCell ref="D80:F80"/>
    <mergeCell ref="D69:F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D68:F68"/>
    <mergeCell ref="D57:F57"/>
    <mergeCell ref="D58:F58"/>
    <mergeCell ref="D59:F59"/>
    <mergeCell ref="D60:F60"/>
    <mergeCell ref="D61:F61"/>
    <mergeCell ref="D62:F62"/>
    <mergeCell ref="D63:F63"/>
    <mergeCell ref="D64:F64"/>
    <mergeCell ref="D65:F65"/>
    <mergeCell ref="D66:F66"/>
    <mergeCell ref="D67:F67"/>
    <mergeCell ref="D56:F56"/>
    <mergeCell ref="D38:E38"/>
    <mergeCell ref="D39:E39"/>
    <mergeCell ref="D40:E40"/>
    <mergeCell ref="D41:E41"/>
    <mergeCell ref="D49:F49"/>
    <mergeCell ref="D50:F50"/>
    <mergeCell ref="D51:F51"/>
    <mergeCell ref="D52:F52"/>
    <mergeCell ref="D53:F53"/>
    <mergeCell ref="D54:F54"/>
    <mergeCell ref="D55:F55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25:E25"/>
    <mergeCell ref="G2:H2"/>
    <mergeCell ref="C11:E11"/>
    <mergeCell ref="B13:H13"/>
    <mergeCell ref="B15:H15"/>
    <mergeCell ref="B16:B17"/>
    <mergeCell ref="C16:D17"/>
    <mergeCell ref="F16:H16"/>
    <mergeCell ref="C18:D18"/>
    <mergeCell ref="D21:E21"/>
    <mergeCell ref="D22:E22"/>
    <mergeCell ref="D23:E23"/>
    <mergeCell ref="D24:E24"/>
  </mergeCells>
  <dataValidations count="8">
    <dataValidation type="list" allowBlank="1" showInputMessage="1" showErrorMessage="1" sqref="B73:B76" xr:uid="{00000000-0002-0000-0E00-000000000000}">
      <formula1>$B$22:$B$40</formula1>
    </dataValidation>
    <dataValidation type="list" allowBlank="1" showInputMessage="1" showErrorMessage="1" sqref="E50:F51 D50:D57 E57:F57 D69:F76 E62:F62 D58:F61 D62:D68" xr:uid="{00000000-0002-0000-0E00-000001000000}">
      <formula1>$D$22:$D$40</formula1>
    </dataValidation>
    <dataValidation type="list" allowBlank="1" showInputMessage="1" showErrorMessage="1" sqref="C73:C76" xr:uid="{00000000-0002-0000-0E00-000002000000}">
      <formula1>$C$22:$C$40</formula1>
    </dataValidation>
    <dataValidation type="list" allowBlank="1" showInputMessage="1" showErrorMessage="1" sqref="C19 C18:D18" xr:uid="{00000000-0002-0000-0E00-000003000000}">
      <formula1>INDIRECT($AH$10)</formula1>
    </dataValidation>
    <dataValidation type="list" allowBlank="1" showInputMessage="1" showErrorMessage="1" sqref="D22:D40" xr:uid="{00000000-0002-0000-0E00-000004000000}">
      <formula1>INDIRECT(AH$18)</formula1>
    </dataValidation>
    <dataValidation type="list" allowBlank="1" showInputMessage="1" showErrorMessage="1" sqref="H17" xr:uid="{00000000-0002-0000-0E00-000005000000}">
      <formula1>INDIRECT("aditivo")</formula1>
    </dataValidation>
    <dataValidation type="list" allowBlank="1" showInputMessage="1" showErrorMessage="1" sqref="H18" xr:uid="{00000000-0002-0000-0E00-000006000000}">
      <formula1>INDIRECT("ano")</formula1>
    </dataValidation>
    <dataValidation type="list" allowBlank="1" showInputMessage="1" showErrorMessage="1" sqref="F18" xr:uid="{00000000-0002-0000-0E00-000007000000}">
      <formula1>INDIRECT("mes")</formula1>
    </dataValidation>
  </dataValidations>
  <pageMargins left="0.25" right="0.25" top="0.75" bottom="0.75" header="0.3" footer="0.3"/>
  <pageSetup paperSize="9" scale="70" fitToWidth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E00-000009000000}">
          <x14:formula1>
            <xm:f>Planilha1!$H$4:$H$7</xm:f>
          </x14:formula1>
          <xm:sqref>C16:D17</xm:sqref>
        </x14:dataValidation>
        <x14:dataValidation type="list" allowBlank="1" showInputMessage="1" showErrorMessage="1" xr:uid="{00000000-0002-0000-0E00-00000A000000}">
          <x14:formula1>
            <xm:f>Planilha1!$R$2:$R$13</xm:f>
          </x14:formula1>
          <xm:sqref>F19</xm:sqref>
        </x14:dataValidation>
        <x14:dataValidation type="list" allowBlank="1" showInputMessage="1" showErrorMessage="1" xr:uid="{00000000-0002-0000-0E00-00000B000000}">
          <x14:formula1>
            <xm:f>Planilha1!$S$2:$S$13</xm:f>
          </x14:formula1>
          <xm:sqref>H19</xm:sqref>
        </x14:dataValidation>
        <x14:dataValidation type="list" allowBlank="1" showInputMessage="1" showErrorMessage="1" xr:uid="{00000000-0002-0000-0E00-00000C000000}">
          <x14:formula1>
            <xm:f>Planilha1!$V$2:$V$51</xm:f>
          </x14:formula1>
          <xm:sqref>H19</xm:sqref>
        </x14:dataValidation>
        <x14:dataValidation type="list" allowBlank="1" showInputMessage="1" showErrorMessage="1" xr:uid="{00000000-0002-0000-0E00-00000D000000}">
          <x14:formula1>
            <xm:f>Planilha1!$U$2:$U$52</xm:f>
          </x14:formula1>
          <xm:sqref>F17 F19</xm:sqref>
        </x14:dataValidation>
        <x14:dataValidation type="list" allowBlank="1" showInputMessage="1" showErrorMessage="1" xr:uid="{00000000-0002-0000-0E00-00000E000000}">
          <x14:formula1>
            <xm:f>'UNIDADES DE SAÚDE'!$S$1:$S$7</xm:f>
          </x14:formula1>
          <xm:sqref>D88:F88</xm:sqref>
        </x14:dataValidation>
        <x14:dataValidation type="list" allowBlank="1" showInputMessage="1" showErrorMessage="1" xr:uid="{00000000-0002-0000-0E00-000008000000}">
          <x14:formula1>
            <xm:f>Planilha1!$S2:S$13</xm:f>
          </x14:formula1>
          <xm:sqref>H18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2:AL104"/>
  <sheetViews>
    <sheetView showGridLines="0" topLeftCell="A31" zoomScale="115" zoomScaleNormal="115" workbookViewId="0">
      <selection activeCell="L15" sqref="L15"/>
    </sheetView>
  </sheetViews>
  <sheetFormatPr defaultRowHeight="12.75" x14ac:dyDescent="0.2"/>
  <cols>
    <col min="1" max="1" width="9.140625" style="82"/>
    <col min="2" max="2" width="14.140625" style="82" customWidth="1"/>
    <col min="3" max="3" width="14" style="82" customWidth="1"/>
    <col min="4" max="4" width="7.42578125" style="82" customWidth="1"/>
    <col min="5" max="5" width="19.42578125" style="82" customWidth="1"/>
    <col min="6" max="6" width="15" style="82" bestFit="1" customWidth="1"/>
    <col min="7" max="7" width="15.42578125" style="82" customWidth="1"/>
    <col min="8" max="8" width="15" style="82" bestFit="1" customWidth="1"/>
    <col min="9" max="9" width="9.28515625" style="82" bestFit="1" customWidth="1"/>
    <col min="10" max="16384" width="9.140625" style="82"/>
  </cols>
  <sheetData>
    <row r="2" spans="2:38" x14ac:dyDescent="0.2">
      <c r="G2" s="232" t="s">
        <v>510</v>
      </c>
      <c r="H2" s="232"/>
    </row>
    <row r="3" spans="2:38" x14ac:dyDescent="0.2">
      <c r="G3" s="123" t="s">
        <v>511</v>
      </c>
      <c r="H3" s="123"/>
    </row>
    <row r="4" spans="2:38" x14ac:dyDescent="0.2">
      <c r="G4" s="123" t="s">
        <v>512</v>
      </c>
      <c r="H4" s="123"/>
      <c r="N4" s="141" t="s">
        <v>594</v>
      </c>
      <c r="AJ4" s="82" t="s">
        <v>38</v>
      </c>
      <c r="AK4" s="82" t="s">
        <v>162</v>
      </c>
      <c r="AL4" s="82" t="s">
        <v>38</v>
      </c>
    </row>
    <row r="5" spans="2:38" x14ac:dyDescent="0.2">
      <c r="AJ5" s="82" t="s">
        <v>35</v>
      </c>
      <c r="AK5" s="82" t="s">
        <v>163</v>
      </c>
      <c r="AL5" s="82" t="s">
        <v>35</v>
      </c>
    </row>
    <row r="6" spans="2:38" x14ac:dyDescent="0.2">
      <c r="AJ6" s="82" t="s">
        <v>151</v>
      </c>
      <c r="AK6" s="82" t="s">
        <v>164</v>
      </c>
      <c r="AL6" s="82" t="s">
        <v>151</v>
      </c>
    </row>
    <row r="7" spans="2:38" x14ac:dyDescent="0.2">
      <c r="B7" s="104"/>
      <c r="C7" s="104"/>
      <c r="D7" s="104"/>
      <c r="E7" s="104"/>
      <c r="F7" s="104"/>
      <c r="G7" s="104"/>
      <c r="H7" s="104"/>
    </row>
    <row r="8" spans="2:38" x14ac:dyDescent="0.2">
      <c r="B8" s="80" t="s">
        <v>7</v>
      </c>
      <c r="C8" s="81" t="s">
        <v>593</v>
      </c>
      <c r="D8" s="81"/>
      <c r="E8" s="81"/>
      <c r="AJ8" s="82" t="s">
        <v>288</v>
      </c>
      <c r="AK8" s="82" t="str">
        <f>$C$16</f>
        <v>INVISA INSTITUTO VIDA E SAUDE</v>
      </c>
    </row>
    <row r="9" spans="2:38" x14ac:dyDescent="0.2">
      <c r="B9" s="80" t="s">
        <v>202</v>
      </c>
      <c r="C9" s="82" t="str">
        <f>IF($H$42=0,$B$101,$B$102)</f>
        <v>ASSESSORIA DE FINANÇAS</v>
      </c>
      <c r="D9" s="81"/>
      <c r="E9" s="81"/>
      <c r="AJ9" s="82" t="s">
        <v>289</v>
      </c>
      <c r="AK9" s="82" t="str">
        <f>IF($AK$8=0,"",VLOOKUP($AK$8,$AK$4:$AL$6,2,FALSE))</f>
        <v>INVISA</v>
      </c>
    </row>
    <row r="10" spans="2:38" x14ac:dyDescent="0.2">
      <c r="B10" s="80" t="s">
        <v>203</v>
      </c>
      <c r="C10" s="273" t="s">
        <v>390</v>
      </c>
      <c r="D10" s="273"/>
      <c r="E10" s="273"/>
      <c r="F10" s="106"/>
      <c r="G10" s="106"/>
      <c r="H10" s="106"/>
      <c r="I10" s="106"/>
      <c r="J10" s="106"/>
      <c r="AJ10" s="82" t="s">
        <v>290</v>
      </c>
      <c r="AK10" s="82" t="str">
        <f>$C$18</f>
        <v>04/2018</v>
      </c>
    </row>
    <row r="11" spans="2:38" x14ac:dyDescent="0.2">
      <c r="B11" s="80"/>
      <c r="C11" s="118"/>
      <c r="D11" s="118"/>
      <c r="E11" s="118"/>
      <c r="F11" s="106"/>
      <c r="G11" s="106"/>
      <c r="H11" s="106"/>
      <c r="I11" s="106"/>
      <c r="J11" s="106"/>
      <c r="AK11" s="82" t="s">
        <v>151</v>
      </c>
    </row>
    <row r="12" spans="2:38" x14ac:dyDescent="0.2">
      <c r="B12" s="279" t="s">
        <v>561</v>
      </c>
      <c r="C12" s="279"/>
      <c r="D12" s="279"/>
      <c r="E12" s="279"/>
      <c r="F12" s="279"/>
      <c r="G12" s="279"/>
      <c r="H12" s="279"/>
      <c r="I12" s="106"/>
      <c r="J12" s="106"/>
    </row>
    <row r="13" spans="2:38" x14ac:dyDescent="0.2">
      <c r="B13" s="142"/>
      <c r="C13" s="142"/>
      <c r="D13" s="142"/>
      <c r="E13" s="142"/>
      <c r="F13" s="142"/>
      <c r="G13" s="142"/>
      <c r="H13" s="142"/>
      <c r="I13" s="106"/>
      <c r="J13" s="106"/>
    </row>
    <row r="14" spans="2:38" x14ac:dyDescent="0.2">
      <c r="B14" s="142"/>
      <c r="C14" s="142"/>
      <c r="D14" s="142"/>
      <c r="E14" s="142"/>
      <c r="F14" s="142"/>
      <c r="G14" s="142"/>
      <c r="H14" s="142"/>
      <c r="I14" s="106"/>
      <c r="J14" s="106"/>
    </row>
    <row r="15" spans="2:38" ht="59.25" customHeight="1" x14ac:dyDescent="0.2">
      <c r="B15" s="280" t="str">
        <f>IF($C$9=$B$101,$D$101,$D$102)</f>
        <v xml:space="preserve">        Considerando a solicitação de readequação da instrução processual informada às folhas 73 e 74 encaminhamos os autos com o devido ajuste solicitado. E ainda, tendo em vista a existência de saldo a pagar, encaminhem-se os autos à V.S.ª com os pagamentos efetuados até a presente data, referentes à parcela especificada abaixo, para conhecimento e acompanhamento.</v>
      </c>
      <c r="C15" s="280"/>
      <c r="D15" s="280"/>
      <c r="E15" s="280"/>
      <c r="F15" s="280"/>
      <c r="G15" s="280"/>
      <c r="H15" s="280"/>
      <c r="I15" s="106"/>
      <c r="J15" s="106"/>
      <c r="AJ15" s="82" t="s">
        <v>291</v>
      </c>
      <c r="AK15" s="82" t="str">
        <f>IFERROR(IF($AK$10=0,"",CONCATENATE(TRIM($AK$9),"-",$AK$10)),_xlfn.CONCAT(TRIM($AK$9),"-",$AK$10))</f>
        <v>INVISA-04/2018</v>
      </c>
    </row>
    <row r="16" spans="2:38" ht="61.5" customHeight="1" x14ac:dyDescent="0.2">
      <c r="B16" s="235" t="s">
        <v>0</v>
      </c>
      <c r="C16" s="236" t="s">
        <v>164</v>
      </c>
      <c r="D16" s="237"/>
      <c r="E16" s="84" t="s">
        <v>8</v>
      </c>
      <c r="F16" s="251" t="str">
        <f>$AK$16</f>
        <v>HOSPITAL GERAL DE MONÇÃO,NINA RODRIGUES,CAPS UNIDADES TERAPÊUTCAS AD E UAA,CAPS RESIDÊNCIAS TERAPÊUTICAS I, II, III,HOSPITAL REGIONAL DE VIANA</v>
      </c>
      <c r="G16" s="251"/>
      <c r="H16" s="251"/>
      <c r="AJ16" s="82" t="s">
        <v>199</v>
      </c>
      <c r="AK16" s="82" t="str">
        <f>IFERROR(VLOOKUP($AK$15,[1]Planilha1!$C$2:$E$49,3,FALSE),"")</f>
        <v>HOSPITAL GERAL DE MONÇÃO,NINA RODRIGUES,CAPS UNIDADES TERAPÊUTCAS AD E UAA,CAPS RESIDÊNCIAS TERAPÊUTICAS I, II, III,HOSPITAL REGIONAL DE VIANA</v>
      </c>
    </row>
    <row r="17" spans="2:37" x14ac:dyDescent="0.2">
      <c r="B17" s="235"/>
      <c r="C17" s="238"/>
      <c r="D17" s="239"/>
      <c r="E17" s="85" t="s">
        <v>3</v>
      </c>
      <c r="F17" s="86" t="s">
        <v>220</v>
      </c>
      <c r="G17" s="87" t="s">
        <v>205</v>
      </c>
      <c r="H17" s="88" t="s">
        <v>168</v>
      </c>
      <c r="AJ17" s="107" t="s">
        <v>387</v>
      </c>
      <c r="AK17" s="82" t="str">
        <f>SUBSTITUTE($AK$10,"/","")</f>
        <v>042018</v>
      </c>
    </row>
    <row r="18" spans="2:37" ht="15" customHeight="1" x14ac:dyDescent="0.2">
      <c r="B18" s="113" t="s">
        <v>1</v>
      </c>
      <c r="C18" s="259" t="s">
        <v>393</v>
      </c>
      <c r="D18" s="260"/>
      <c r="E18" s="85" t="s">
        <v>5</v>
      </c>
      <c r="F18" s="114" t="s">
        <v>27</v>
      </c>
      <c r="G18" s="87" t="s">
        <v>206</v>
      </c>
      <c r="H18" s="89">
        <v>2023</v>
      </c>
      <c r="AJ18" s="107" t="s">
        <v>388</v>
      </c>
      <c r="AK18" s="82" t="str">
        <f>IF(AK9="","",IFERROR(_xlfn.CONCAT(TRIM($AK$9),$AK$17),CONCATENATE(TRIM($AK$9),$AK$17)))</f>
        <v>INVISA042018</v>
      </c>
    </row>
    <row r="19" spans="2:37" ht="15" customHeight="1" x14ac:dyDescent="0.2">
      <c r="AJ19" s="112"/>
    </row>
    <row r="20" spans="2:37" ht="15.75" customHeight="1" x14ac:dyDescent="0.2">
      <c r="B20" s="108" t="s">
        <v>12</v>
      </c>
      <c r="C20" s="109"/>
      <c r="D20" s="109"/>
      <c r="E20" s="109"/>
      <c r="F20" s="109"/>
      <c r="G20" s="109"/>
      <c r="H20" s="110"/>
      <c r="N20" s="82" t="s">
        <v>595</v>
      </c>
      <c r="Q20" s="82">
        <v>73</v>
      </c>
    </row>
    <row r="21" spans="2:37" ht="21" customHeight="1" x14ac:dyDescent="0.2">
      <c r="B21" s="100" t="s">
        <v>2</v>
      </c>
      <c r="C21" s="100" t="s">
        <v>16</v>
      </c>
      <c r="D21" s="252" t="s">
        <v>8</v>
      </c>
      <c r="E21" s="254"/>
      <c r="F21" s="100" t="s">
        <v>3</v>
      </c>
      <c r="G21" s="100" t="s">
        <v>11</v>
      </c>
      <c r="H21" s="100" t="s">
        <v>4</v>
      </c>
      <c r="N21" s="82" t="s">
        <v>596</v>
      </c>
      <c r="Q21" s="82">
        <v>74</v>
      </c>
    </row>
    <row r="22" spans="2:37" s="118" customFormat="1" x14ac:dyDescent="0.25">
      <c r="B22" s="90">
        <v>1600301</v>
      </c>
      <c r="C22" s="140" t="s">
        <v>562</v>
      </c>
      <c r="D22" s="245" t="s">
        <v>602</v>
      </c>
      <c r="E22" s="247"/>
      <c r="F22" s="129">
        <v>0</v>
      </c>
      <c r="G22" s="92">
        <f t="shared" ref="G22:G39" si="0">SUMIFS($H$46:$H$75,$B$46:$B$75,$B22,$C$46:$C$75,$C22,$D$46:$D$75,$D22)</f>
        <v>0</v>
      </c>
      <c r="H22" s="92">
        <f t="shared" ref="H22:H39" si="1">IF(F22="-","",F22-G22)</f>
        <v>0</v>
      </c>
      <c r="I22" s="117"/>
    </row>
    <row r="23" spans="2:37" s="118" customFormat="1" x14ac:dyDescent="0.25">
      <c r="B23" s="90">
        <v>1500121</v>
      </c>
      <c r="C23" s="140" t="s">
        <v>563</v>
      </c>
      <c r="D23" s="245" t="s">
        <v>602</v>
      </c>
      <c r="E23" s="247"/>
      <c r="F23" s="93">
        <v>1478094.25</v>
      </c>
      <c r="G23" s="92">
        <f t="shared" si="0"/>
        <v>109925</v>
      </c>
      <c r="H23" s="92">
        <f t="shared" si="1"/>
        <v>1368169.25</v>
      </c>
    </row>
    <row r="24" spans="2:37" s="118" customFormat="1" x14ac:dyDescent="0.25">
      <c r="B24" s="90">
        <v>1600301</v>
      </c>
      <c r="C24" s="140" t="s">
        <v>564</v>
      </c>
      <c r="D24" s="245" t="s">
        <v>603</v>
      </c>
      <c r="E24" s="247"/>
      <c r="F24" s="93">
        <v>0</v>
      </c>
      <c r="G24" s="92">
        <f t="shared" si="0"/>
        <v>0</v>
      </c>
      <c r="H24" s="92">
        <f t="shared" si="1"/>
        <v>0</v>
      </c>
    </row>
    <row r="25" spans="2:37" s="118" customFormat="1" x14ac:dyDescent="0.25">
      <c r="B25" s="90">
        <v>1600305006</v>
      </c>
      <c r="C25" s="134" t="s">
        <v>601</v>
      </c>
      <c r="D25" s="245" t="s">
        <v>603</v>
      </c>
      <c r="E25" s="247"/>
      <c r="F25" s="130">
        <v>358250</v>
      </c>
      <c r="G25" s="92">
        <f t="shared" si="0"/>
        <v>358250</v>
      </c>
      <c r="H25" s="92">
        <f t="shared" si="1"/>
        <v>0</v>
      </c>
    </row>
    <row r="26" spans="2:37" x14ac:dyDescent="0.2">
      <c r="B26" s="90">
        <v>1500121</v>
      </c>
      <c r="C26" s="94" t="s">
        <v>565</v>
      </c>
      <c r="D26" s="245" t="s">
        <v>603</v>
      </c>
      <c r="E26" s="247"/>
      <c r="F26" s="93">
        <v>1859832.41</v>
      </c>
      <c r="G26" s="92">
        <f t="shared" si="0"/>
        <v>0</v>
      </c>
      <c r="H26" s="92">
        <f t="shared" si="1"/>
        <v>1859832.41</v>
      </c>
    </row>
    <row r="27" spans="2:37" x14ac:dyDescent="0.2">
      <c r="B27" s="90">
        <v>1500121</v>
      </c>
      <c r="C27" s="94" t="s">
        <v>566</v>
      </c>
      <c r="D27" s="245" t="s">
        <v>604</v>
      </c>
      <c r="E27" s="247"/>
      <c r="F27" s="93">
        <v>759064.19</v>
      </c>
      <c r="G27" s="92">
        <f t="shared" si="0"/>
        <v>265300</v>
      </c>
      <c r="H27" s="92">
        <f t="shared" si="1"/>
        <v>493764.18999999994</v>
      </c>
    </row>
    <row r="28" spans="2:37" x14ac:dyDescent="0.2">
      <c r="B28" s="90">
        <v>1500121</v>
      </c>
      <c r="C28" s="94" t="s">
        <v>565</v>
      </c>
      <c r="D28" s="245" t="s">
        <v>605</v>
      </c>
      <c r="E28" s="247"/>
      <c r="F28" s="93">
        <v>50313.19</v>
      </c>
      <c r="G28" s="92">
        <f t="shared" si="0"/>
        <v>0</v>
      </c>
      <c r="H28" s="92">
        <f t="shared" si="1"/>
        <v>50313.19</v>
      </c>
    </row>
    <row r="29" spans="2:37" x14ac:dyDescent="0.2">
      <c r="B29" s="90">
        <v>1500121</v>
      </c>
      <c r="C29" s="94" t="s">
        <v>567</v>
      </c>
      <c r="D29" s="245" t="s">
        <v>606</v>
      </c>
      <c r="E29" s="247"/>
      <c r="F29" s="93">
        <v>2311761.46</v>
      </c>
      <c r="G29" s="92">
        <f t="shared" si="0"/>
        <v>500000</v>
      </c>
      <c r="H29" s="92">
        <f t="shared" si="1"/>
        <v>1811761.46</v>
      </c>
    </row>
    <row r="30" spans="2:37" x14ac:dyDescent="0.2">
      <c r="B30" s="90">
        <v>1600301</v>
      </c>
      <c r="C30" s="94" t="s">
        <v>568</v>
      </c>
      <c r="D30" s="256" t="s">
        <v>607</v>
      </c>
      <c r="E30" s="257"/>
      <c r="F30" s="93">
        <v>0</v>
      </c>
      <c r="G30" s="92">
        <f t="shared" si="0"/>
        <v>0</v>
      </c>
      <c r="H30" s="92">
        <f t="shared" si="1"/>
        <v>0</v>
      </c>
    </row>
    <row r="31" spans="2:37" ht="12.75" customHeight="1" x14ac:dyDescent="0.2">
      <c r="B31" s="90">
        <v>1500121</v>
      </c>
      <c r="C31" s="94" t="s">
        <v>569</v>
      </c>
      <c r="D31" s="256" t="s">
        <v>607</v>
      </c>
      <c r="E31" s="257"/>
      <c r="F31" s="93">
        <v>242122.87</v>
      </c>
      <c r="G31" s="92">
        <f t="shared" si="0"/>
        <v>50000</v>
      </c>
      <c r="H31" s="92">
        <f t="shared" si="1"/>
        <v>192122.87</v>
      </c>
    </row>
    <row r="32" spans="2:37" ht="12.75" customHeight="1" x14ac:dyDescent="0.2">
      <c r="B32" s="90">
        <v>1600301</v>
      </c>
      <c r="C32" s="94" t="s">
        <v>570</v>
      </c>
      <c r="D32" s="256" t="s">
        <v>607</v>
      </c>
      <c r="E32" s="257"/>
      <c r="F32" s="93">
        <v>0</v>
      </c>
      <c r="G32" s="92">
        <f t="shared" si="0"/>
        <v>0</v>
      </c>
      <c r="H32" s="92">
        <f t="shared" si="1"/>
        <v>0</v>
      </c>
    </row>
    <row r="33" spans="2:8" ht="12.75" customHeight="1" x14ac:dyDescent="0.2">
      <c r="B33" s="90">
        <v>1500121</v>
      </c>
      <c r="C33" s="94" t="s">
        <v>571</v>
      </c>
      <c r="D33" s="256" t="s">
        <v>607</v>
      </c>
      <c r="E33" s="257"/>
      <c r="F33" s="93">
        <v>321023.01</v>
      </c>
      <c r="G33" s="92">
        <f t="shared" si="0"/>
        <v>62250</v>
      </c>
      <c r="H33" s="92">
        <f t="shared" si="1"/>
        <v>258773.01</v>
      </c>
    </row>
    <row r="34" spans="2:8" x14ac:dyDescent="0.2">
      <c r="B34" s="90">
        <v>1500121</v>
      </c>
      <c r="C34" s="94" t="s">
        <v>572</v>
      </c>
      <c r="D34" s="256" t="s">
        <v>608</v>
      </c>
      <c r="E34" s="257"/>
      <c r="F34" s="93">
        <v>1826703.22</v>
      </c>
      <c r="G34" s="92">
        <f t="shared" si="0"/>
        <v>328100</v>
      </c>
      <c r="H34" s="92">
        <f t="shared" si="1"/>
        <v>1498603.22</v>
      </c>
    </row>
    <row r="35" spans="2:8" hidden="1" x14ac:dyDescent="0.2">
      <c r="B35" s="90"/>
      <c r="C35" s="94"/>
      <c r="D35" s="256"/>
      <c r="E35" s="257"/>
      <c r="F35" s="93"/>
      <c r="G35" s="92">
        <f t="shared" si="0"/>
        <v>0</v>
      </c>
      <c r="H35" s="92">
        <f t="shared" si="1"/>
        <v>0</v>
      </c>
    </row>
    <row r="36" spans="2:8" hidden="1" x14ac:dyDescent="0.2">
      <c r="B36" s="90"/>
      <c r="C36" s="94"/>
      <c r="D36" s="256"/>
      <c r="E36" s="257"/>
      <c r="F36" s="93"/>
      <c r="G36" s="92">
        <f t="shared" si="0"/>
        <v>0</v>
      </c>
      <c r="H36" s="92">
        <f t="shared" si="1"/>
        <v>0</v>
      </c>
    </row>
    <row r="37" spans="2:8" hidden="1" x14ac:dyDescent="0.2">
      <c r="B37" s="90"/>
      <c r="C37" s="94"/>
      <c r="D37" s="256"/>
      <c r="E37" s="257"/>
      <c r="F37" s="93"/>
      <c r="G37" s="92">
        <f t="shared" si="0"/>
        <v>0</v>
      </c>
      <c r="H37" s="92">
        <f t="shared" si="1"/>
        <v>0</v>
      </c>
    </row>
    <row r="38" spans="2:8" hidden="1" x14ac:dyDescent="0.2">
      <c r="B38" s="90"/>
      <c r="C38" s="94"/>
      <c r="D38" s="256"/>
      <c r="E38" s="257"/>
      <c r="F38" s="93"/>
      <c r="G38" s="92">
        <f t="shared" si="0"/>
        <v>0</v>
      </c>
      <c r="H38" s="92">
        <f t="shared" si="1"/>
        <v>0</v>
      </c>
    </row>
    <row r="39" spans="2:8" hidden="1" x14ac:dyDescent="0.2">
      <c r="B39" s="90"/>
      <c r="C39" s="94"/>
      <c r="D39" s="256"/>
      <c r="E39" s="257"/>
      <c r="F39" s="93"/>
      <c r="G39" s="92">
        <f t="shared" si="0"/>
        <v>0</v>
      </c>
      <c r="H39" s="92">
        <f t="shared" si="1"/>
        <v>0</v>
      </c>
    </row>
    <row r="40" spans="2:8" x14ac:dyDescent="0.2">
      <c r="D40" s="255" t="s">
        <v>14</v>
      </c>
      <c r="E40" s="255"/>
      <c r="F40" s="95">
        <f>SUMIF($B$22:$B$39,1500121,$F$22:$F$39)+SUMIF($B$22:$B$39,122,$F$22:$F$39)+SUMIF($B$22:$B$39,139,$F$22:$F$39)+SUMIF($B$22:$B$39,130,$F$22:$F$39)</f>
        <v>8848914.5999999996</v>
      </c>
      <c r="G40" s="95">
        <f>SUMIF($B$22:$B$39,1500121,$G$22:$G$39)+SUMIF($B$22:$B$39,122,$G$22:$G$39)+SUMIF($B$22:$B$39,139,$G$22:$G$39)+SUMIF($B$22:$B$39,130,$G$22:$G$39)</f>
        <v>1315575</v>
      </c>
      <c r="H40" s="95">
        <f>SUMIF($B$22:$B$39,1500121,$H$22:$H$39)+SUMIF($B$22:$B$39,122,$H$22:$H$39)+SUMIF($B$22:$B$39,139,$H$22:$H$39)+SUMIF($B$22:$B$39,130,$H$22:$H$39)</f>
        <v>7533339.5999999996</v>
      </c>
    </row>
    <row r="41" spans="2:8" x14ac:dyDescent="0.2">
      <c r="D41" s="96" t="s">
        <v>13</v>
      </c>
      <c r="E41" s="96"/>
      <c r="F41" s="95">
        <f>F42-F40</f>
        <v>358250</v>
      </c>
      <c r="G41" s="95">
        <f>G42-G40</f>
        <v>358250</v>
      </c>
      <c r="H41" s="95">
        <f>H42-H40</f>
        <v>0</v>
      </c>
    </row>
    <row r="42" spans="2:8" x14ac:dyDescent="0.2">
      <c r="D42" s="97" t="s">
        <v>15</v>
      </c>
      <c r="E42" s="97"/>
      <c r="F42" s="98">
        <f>SUM($F$22:$F$39)</f>
        <v>9207164.5999999996</v>
      </c>
      <c r="G42" s="99">
        <f>SUM($G$22:$G$39)</f>
        <v>1673825</v>
      </c>
      <c r="H42" s="99">
        <f>SUM($H$22:$H$39)</f>
        <v>7533339.5999999996</v>
      </c>
    </row>
    <row r="44" spans="2:8" x14ac:dyDescent="0.2">
      <c r="B44" s="108" t="s">
        <v>507</v>
      </c>
      <c r="C44" s="96"/>
      <c r="D44" s="96"/>
      <c r="E44" s="96"/>
      <c r="F44" s="96"/>
      <c r="G44" s="96"/>
      <c r="H44" s="96"/>
    </row>
    <row r="45" spans="2:8" ht="25.5" x14ac:dyDescent="0.2">
      <c r="B45" s="100" t="s">
        <v>2</v>
      </c>
      <c r="C45" s="100" t="s">
        <v>16</v>
      </c>
      <c r="D45" s="252" t="s">
        <v>8</v>
      </c>
      <c r="E45" s="253"/>
      <c r="F45" s="254"/>
      <c r="G45" s="116" t="s">
        <v>204</v>
      </c>
      <c r="H45" s="115" t="s">
        <v>11</v>
      </c>
    </row>
    <row r="46" spans="2:8" x14ac:dyDescent="0.2">
      <c r="B46" s="90">
        <v>1500121</v>
      </c>
      <c r="C46" s="140" t="s">
        <v>563</v>
      </c>
      <c r="D46" s="245" t="s">
        <v>602</v>
      </c>
      <c r="E46" s="246"/>
      <c r="F46" s="247"/>
      <c r="G46" s="111">
        <v>45219</v>
      </c>
      <c r="H46" s="93">
        <v>109925</v>
      </c>
    </row>
    <row r="47" spans="2:8" x14ac:dyDescent="0.2">
      <c r="B47" s="90">
        <v>1500121</v>
      </c>
      <c r="C47" s="94" t="s">
        <v>569</v>
      </c>
      <c r="D47" s="245" t="s">
        <v>607</v>
      </c>
      <c r="E47" s="246"/>
      <c r="F47" s="247"/>
      <c r="G47" s="111">
        <v>45219</v>
      </c>
      <c r="H47" s="93">
        <v>50000</v>
      </c>
    </row>
    <row r="48" spans="2:8" x14ac:dyDescent="0.2">
      <c r="B48" s="90">
        <v>1500121</v>
      </c>
      <c r="C48" s="94" t="s">
        <v>571</v>
      </c>
      <c r="D48" s="245" t="s">
        <v>607</v>
      </c>
      <c r="E48" s="246"/>
      <c r="F48" s="247"/>
      <c r="G48" s="111">
        <v>45219</v>
      </c>
      <c r="H48" s="93">
        <v>62250</v>
      </c>
    </row>
    <row r="49" spans="2:8" x14ac:dyDescent="0.2">
      <c r="B49" s="90">
        <v>1500121</v>
      </c>
      <c r="C49" s="94" t="s">
        <v>572</v>
      </c>
      <c r="D49" s="245" t="s">
        <v>608</v>
      </c>
      <c r="E49" s="246"/>
      <c r="F49" s="247"/>
      <c r="G49" s="111">
        <v>45219</v>
      </c>
      <c r="H49" s="93">
        <v>328100</v>
      </c>
    </row>
    <row r="50" spans="2:8" x14ac:dyDescent="0.2">
      <c r="B50" s="90">
        <v>1500121</v>
      </c>
      <c r="C50" s="94" t="s">
        <v>567</v>
      </c>
      <c r="D50" s="245" t="s">
        <v>606</v>
      </c>
      <c r="E50" s="246"/>
      <c r="F50" s="247"/>
      <c r="G50" s="111">
        <v>45219</v>
      </c>
      <c r="H50" s="93">
        <v>500000</v>
      </c>
    </row>
    <row r="51" spans="2:8" x14ac:dyDescent="0.2">
      <c r="B51" s="90">
        <v>1500121</v>
      </c>
      <c r="C51" s="94" t="s">
        <v>566</v>
      </c>
      <c r="D51" s="245" t="s">
        <v>604</v>
      </c>
      <c r="E51" s="246"/>
      <c r="F51" s="247"/>
      <c r="G51" s="111">
        <v>45219</v>
      </c>
      <c r="H51" s="93">
        <v>265300</v>
      </c>
    </row>
    <row r="52" spans="2:8" x14ac:dyDescent="0.2">
      <c r="B52" s="90">
        <v>1600305006</v>
      </c>
      <c r="C52" s="134" t="s">
        <v>601</v>
      </c>
      <c r="D52" s="245" t="s">
        <v>603</v>
      </c>
      <c r="E52" s="246"/>
      <c r="F52" s="247"/>
      <c r="G52" s="111">
        <v>45219</v>
      </c>
      <c r="H52" s="93">
        <v>358250</v>
      </c>
    </row>
    <row r="53" spans="2:8" hidden="1" x14ac:dyDescent="0.2">
      <c r="B53" s="90"/>
      <c r="C53" s="91"/>
      <c r="D53" s="266"/>
      <c r="E53" s="267"/>
      <c r="F53" s="268"/>
      <c r="G53" s="111"/>
      <c r="H53" s="93"/>
    </row>
    <row r="54" spans="2:8" hidden="1" x14ac:dyDescent="0.2">
      <c r="B54" s="90"/>
      <c r="C54" s="91"/>
      <c r="D54" s="266"/>
      <c r="E54" s="267"/>
      <c r="F54" s="268"/>
      <c r="G54" s="111"/>
      <c r="H54" s="93"/>
    </row>
    <row r="55" spans="2:8" hidden="1" x14ac:dyDescent="0.2">
      <c r="B55" s="90"/>
      <c r="C55" s="91"/>
      <c r="D55" s="266"/>
      <c r="E55" s="267"/>
      <c r="F55" s="268"/>
      <c r="G55" s="111"/>
      <c r="H55" s="93"/>
    </row>
    <row r="56" spans="2:8" hidden="1" x14ac:dyDescent="0.2">
      <c r="B56" s="90"/>
      <c r="C56" s="91"/>
      <c r="D56" s="266"/>
      <c r="E56" s="267"/>
      <c r="F56" s="268"/>
      <c r="G56" s="111"/>
      <c r="H56" s="93"/>
    </row>
    <row r="57" spans="2:8" hidden="1" x14ac:dyDescent="0.2">
      <c r="B57" s="90"/>
      <c r="C57" s="91"/>
      <c r="D57" s="266"/>
      <c r="E57" s="267"/>
      <c r="F57" s="268"/>
      <c r="G57" s="111"/>
      <c r="H57" s="93"/>
    </row>
    <row r="58" spans="2:8" hidden="1" x14ac:dyDescent="0.2">
      <c r="B58" s="90"/>
      <c r="C58" s="91"/>
      <c r="D58" s="266"/>
      <c r="E58" s="267"/>
      <c r="F58" s="268"/>
      <c r="G58" s="111"/>
      <c r="H58" s="93"/>
    </row>
    <row r="59" spans="2:8" hidden="1" x14ac:dyDescent="0.2">
      <c r="B59" s="90"/>
      <c r="C59" s="91"/>
      <c r="D59" s="266"/>
      <c r="E59" s="267"/>
      <c r="F59" s="268"/>
      <c r="G59" s="111"/>
      <c r="H59" s="93"/>
    </row>
    <row r="60" spans="2:8" hidden="1" x14ac:dyDescent="0.2">
      <c r="B60" s="90"/>
      <c r="C60" s="91"/>
      <c r="D60" s="266"/>
      <c r="E60" s="267"/>
      <c r="F60" s="268"/>
      <c r="G60" s="111"/>
      <c r="H60" s="93"/>
    </row>
    <row r="61" spans="2:8" hidden="1" x14ac:dyDescent="0.2">
      <c r="B61" s="90"/>
      <c r="C61" s="91"/>
      <c r="D61" s="266"/>
      <c r="E61" s="267"/>
      <c r="F61" s="268"/>
      <c r="G61" s="111"/>
      <c r="H61" s="93"/>
    </row>
    <row r="62" spans="2:8" hidden="1" x14ac:dyDescent="0.2">
      <c r="B62" s="90"/>
      <c r="C62" s="91"/>
      <c r="D62" s="266"/>
      <c r="E62" s="267"/>
      <c r="F62" s="268"/>
      <c r="G62" s="111"/>
      <c r="H62" s="93"/>
    </row>
    <row r="63" spans="2:8" hidden="1" x14ac:dyDescent="0.2">
      <c r="B63" s="90"/>
      <c r="C63" s="91"/>
      <c r="D63" s="266"/>
      <c r="E63" s="267"/>
      <c r="F63" s="268"/>
      <c r="G63" s="111"/>
      <c r="H63" s="93"/>
    </row>
    <row r="64" spans="2:8" hidden="1" x14ac:dyDescent="0.2">
      <c r="B64" s="90"/>
      <c r="C64" s="91"/>
      <c r="D64" s="266"/>
      <c r="E64" s="267"/>
      <c r="F64" s="268"/>
      <c r="G64" s="111"/>
      <c r="H64" s="93"/>
    </row>
    <row r="65" spans="2:8" hidden="1" x14ac:dyDescent="0.2">
      <c r="B65" s="90"/>
      <c r="C65" s="91"/>
      <c r="D65" s="266"/>
      <c r="E65" s="267"/>
      <c r="F65" s="268"/>
      <c r="G65" s="111"/>
      <c r="H65" s="93"/>
    </row>
    <row r="66" spans="2:8" hidden="1" x14ac:dyDescent="0.2">
      <c r="B66" s="90"/>
      <c r="C66" s="91"/>
      <c r="D66" s="266"/>
      <c r="E66" s="267"/>
      <c r="F66" s="268"/>
      <c r="G66" s="111"/>
      <c r="H66" s="93"/>
    </row>
    <row r="67" spans="2:8" hidden="1" x14ac:dyDescent="0.2">
      <c r="B67" s="90"/>
      <c r="C67" s="91"/>
      <c r="D67" s="266"/>
      <c r="E67" s="267"/>
      <c r="F67" s="268"/>
      <c r="G67" s="111"/>
      <c r="H67" s="93"/>
    </row>
    <row r="68" spans="2:8" hidden="1" x14ac:dyDescent="0.2">
      <c r="B68" s="90"/>
      <c r="C68" s="91"/>
      <c r="D68" s="266"/>
      <c r="E68" s="267"/>
      <c r="F68" s="268"/>
      <c r="G68" s="111"/>
      <c r="H68" s="93"/>
    </row>
    <row r="69" spans="2:8" hidden="1" x14ac:dyDescent="0.2">
      <c r="B69" s="90"/>
      <c r="C69" s="91"/>
      <c r="D69" s="266"/>
      <c r="E69" s="267"/>
      <c r="F69" s="268"/>
      <c r="G69" s="111"/>
      <c r="H69" s="93"/>
    </row>
    <row r="70" spans="2:8" hidden="1" x14ac:dyDescent="0.2">
      <c r="B70" s="90"/>
      <c r="C70" s="91"/>
      <c r="D70" s="266"/>
      <c r="E70" s="267"/>
      <c r="F70" s="268"/>
      <c r="G70" s="111"/>
      <c r="H70" s="93"/>
    </row>
    <row r="71" spans="2:8" hidden="1" x14ac:dyDescent="0.2">
      <c r="B71" s="90"/>
      <c r="C71" s="91"/>
      <c r="D71" s="266"/>
      <c r="E71" s="267"/>
      <c r="F71" s="268"/>
      <c r="G71" s="111"/>
      <c r="H71" s="93"/>
    </row>
    <row r="72" spans="2:8" hidden="1" x14ac:dyDescent="0.2">
      <c r="B72" s="90"/>
      <c r="C72" s="91"/>
      <c r="D72" s="266"/>
      <c r="E72" s="267"/>
      <c r="F72" s="268"/>
      <c r="G72" s="111"/>
      <c r="H72" s="93"/>
    </row>
    <row r="73" spans="2:8" hidden="1" x14ac:dyDescent="0.2">
      <c r="B73" s="90"/>
      <c r="C73" s="91"/>
      <c r="D73" s="266"/>
      <c r="E73" s="267"/>
      <c r="F73" s="268"/>
      <c r="G73" s="111"/>
      <c r="H73" s="93"/>
    </row>
    <row r="74" spans="2:8" hidden="1" x14ac:dyDescent="0.2">
      <c r="B74" s="90"/>
      <c r="C74" s="91"/>
      <c r="D74" s="266"/>
      <c r="E74" s="267"/>
      <c r="F74" s="268"/>
      <c r="G74" s="111"/>
      <c r="H74" s="93"/>
    </row>
    <row r="75" spans="2:8" hidden="1" x14ac:dyDescent="0.2">
      <c r="B75" s="90"/>
      <c r="C75" s="90"/>
      <c r="D75" s="272"/>
      <c r="E75" s="272"/>
      <c r="F75" s="272"/>
      <c r="G75" s="111"/>
      <c r="H75" s="93"/>
    </row>
    <row r="76" spans="2:8" x14ac:dyDescent="0.2">
      <c r="B76" s="122"/>
      <c r="C76" s="122"/>
      <c r="D76" s="248"/>
      <c r="E76" s="248"/>
      <c r="F76" s="248"/>
      <c r="G76" s="119" t="s">
        <v>391</v>
      </c>
      <c r="H76" s="120">
        <f>SUMIF($B$46:$B$75,1500121000,$H$46:$H$75)+SUMIF($B$46:$B$75,122,$H$46:$H$75)+SUMIF($B$46:$B$75,139,$H$46:$H$75)+SUMIF($B$46:$B$75,130,$H$46:$H$75)+SUMIF($B$46:$B$75,1500121,$H$46:$H$75)</f>
        <v>1315575</v>
      </c>
    </row>
    <row r="77" spans="2:8" x14ac:dyDescent="0.2">
      <c r="D77" s="249"/>
      <c r="E77" s="249"/>
      <c r="F77" s="249"/>
      <c r="G77" s="96" t="s">
        <v>392</v>
      </c>
      <c r="H77" s="121">
        <f>H78-H76</f>
        <v>358250</v>
      </c>
    </row>
    <row r="78" spans="2:8" x14ac:dyDescent="0.2">
      <c r="D78" s="249"/>
      <c r="E78" s="249"/>
      <c r="F78" s="249"/>
      <c r="G78" s="97" t="s">
        <v>15</v>
      </c>
      <c r="H78" s="101">
        <f>SUM($H$46:$H$75)</f>
        <v>1673825</v>
      </c>
    </row>
    <row r="79" spans="2:8" x14ac:dyDescent="0.2">
      <c r="D79" s="249"/>
      <c r="E79" s="249"/>
      <c r="F79" s="249"/>
      <c r="G79" s="102"/>
      <c r="H79" s="103"/>
    </row>
    <row r="80" spans="2:8" x14ac:dyDescent="0.2">
      <c r="G80" s="102"/>
      <c r="H80" s="103"/>
    </row>
    <row r="81" spans="4:8" x14ac:dyDescent="0.2">
      <c r="D81" s="233" t="s">
        <v>597</v>
      </c>
      <c r="E81" s="233"/>
      <c r="F81" s="233"/>
      <c r="G81" s="102"/>
      <c r="H81" s="103"/>
    </row>
    <row r="82" spans="4:8" x14ac:dyDescent="0.2">
      <c r="G82" s="102"/>
      <c r="H82" s="103"/>
    </row>
    <row r="83" spans="4:8" x14ac:dyDescent="0.2">
      <c r="G83" s="102"/>
      <c r="H83" s="103"/>
    </row>
    <row r="84" spans="4:8" x14ac:dyDescent="0.2">
      <c r="G84" s="102"/>
      <c r="H84" s="103"/>
    </row>
    <row r="85" spans="4:8" x14ac:dyDescent="0.2">
      <c r="G85" s="102"/>
      <c r="H85" s="103"/>
    </row>
    <row r="86" spans="4:8" x14ac:dyDescent="0.2">
      <c r="D86" s="249"/>
      <c r="E86" s="249"/>
      <c r="F86" s="249"/>
      <c r="G86" s="102"/>
      <c r="H86" s="103"/>
    </row>
    <row r="87" spans="4:8" x14ac:dyDescent="0.2">
      <c r="D87" s="250" t="s">
        <v>586</v>
      </c>
      <c r="E87" s="250"/>
      <c r="F87" s="250"/>
      <c r="G87" s="102"/>
      <c r="H87" s="103"/>
    </row>
    <row r="88" spans="4:8" x14ac:dyDescent="0.2">
      <c r="D88" s="233" t="s">
        <v>505</v>
      </c>
      <c r="E88" s="233"/>
      <c r="F88" s="233"/>
      <c r="G88" s="102"/>
      <c r="H88" s="103"/>
    </row>
    <row r="89" spans="4:8" x14ac:dyDescent="0.2">
      <c r="D89" s="234" t="s">
        <v>589</v>
      </c>
      <c r="E89" s="234"/>
      <c r="F89" s="234"/>
    </row>
    <row r="101" spans="2:4" x14ac:dyDescent="0.2">
      <c r="B101" s="80" t="s">
        <v>598</v>
      </c>
      <c r="C101" s="82" t="s">
        <v>599</v>
      </c>
      <c r="D101" s="82" t="str">
        <f>CONCATENATE($B$104,C101)</f>
        <v xml:space="preserve">        Considerando a solicitação de readequação da instrução processual informada às folhas 73 e 74 encaminhamos os autos com o devido ajuste solicitado. E ainda, tendo em vista o pagamento total referente à parcela especificada abaixo e não restando mais pendências quanto a este, e conforme Relatório de Conformidade emitido pelo Departamento de Controle Interno, encaminhamos os autos para digitalização e arquivamento.</v>
      </c>
    </row>
    <row r="102" spans="2:4" x14ac:dyDescent="0.2">
      <c r="B102" s="80" t="s">
        <v>17</v>
      </c>
      <c r="C102" s="82" t="s">
        <v>600</v>
      </c>
      <c r="D102" s="82" t="str">
        <f>CONCATENATE($B$104,C102)</f>
        <v xml:space="preserve">        Considerando a solicitação de readequação da instrução processual informada às folhas 73 e 74 encaminhamos os autos com o devido ajuste solicitado. E ainda, tendo em vista a existência de saldo a pagar, encaminhem-se os autos à V.S.ª com os pagamentos efetuados até a presente data, referentes à parcela especificada abaixo, para conhecimento e acompanhamento.</v>
      </c>
    </row>
    <row r="104" spans="2:4" x14ac:dyDescent="0.2">
      <c r="B104" s="82" t="str">
        <f>CONCATENATE("        Considerando a solicitação de readequação da instrução processual informada às folhas ",Q20," e ",Q21," encaminhamos os autos com o devido ajuste solicitado. E ainda, ")</f>
        <v xml:space="preserve">        Considerando a solicitação de readequação da instrução processual informada às folhas 73 e 74 encaminhamos os autos com o devido ajuste solicitado. E ainda, </v>
      </c>
    </row>
  </sheetData>
  <sheetProtection formatRows="0" insertRows="0"/>
  <dataConsolidate/>
  <mergeCells count="68">
    <mergeCell ref="D89:F89"/>
    <mergeCell ref="D78:F78"/>
    <mergeCell ref="D79:F79"/>
    <mergeCell ref="D81:F81"/>
    <mergeCell ref="D86:F86"/>
    <mergeCell ref="D87:F87"/>
    <mergeCell ref="D88:F88"/>
    <mergeCell ref="D77:F77"/>
    <mergeCell ref="D66:F66"/>
    <mergeCell ref="D67:F67"/>
    <mergeCell ref="D68:F68"/>
    <mergeCell ref="D69:F69"/>
    <mergeCell ref="D70:F70"/>
    <mergeCell ref="D71:F71"/>
    <mergeCell ref="D72:F72"/>
    <mergeCell ref="D73:F73"/>
    <mergeCell ref="D74:F74"/>
    <mergeCell ref="D75:F75"/>
    <mergeCell ref="D76:F76"/>
    <mergeCell ref="D65:F65"/>
    <mergeCell ref="D54:F54"/>
    <mergeCell ref="D55:F55"/>
    <mergeCell ref="D56:F56"/>
    <mergeCell ref="D57:F57"/>
    <mergeCell ref="D58:F58"/>
    <mergeCell ref="D59:F59"/>
    <mergeCell ref="D60:F60"/>
    <mergeCell ref="D61:F61"/>
    <mergeCell ref="D62:F62"/>
    <mergeCell ref="D63:F63"/>
    <mergeCell ref="D64:F64"/>
    <mergeCell ref="D53:F53"/>
    <mergeCell ref="D38:E38"/>
    <mergeCell ref="D39:E39"/>
    <mergeCell ref="D40:E40"/>
    <mergeCell ref="D45:F45"/>
    <mergeCell ref="D46:F46"/>
    <mergeCell ref="D47:F47"/>
    <mergeCell ref="D48:F48"/>
    <mergeCell ref="D49:F49"/>
    <mergeCell ref="D50:F50"/>
    <mergeCell ref="D51:F51"/>
    <mergeCell ref="D52:F52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25:E25"/>
    <mergeCell ref="G2:H2"/>
    <mergeCell ref="C10:E10"/>
    <mergeCell ref="B12:H12"/>
    <mergeCell ref="B15:H15"/>
    <mergeCell ref="B16:B17"/>
    <mergeCell ref="C16:D17"/>
    <mergeCell ref="F16:H16"/>
    <mergeCell ref="C18:D18"/>
    <mergeCell ref="D21:E21"/>
    <mergeCell ref="D22:E22"/>
    <mergeCell ref="D23:E23"/>
    <mergeCell ref="D24:E24"/>
  </mergeCells>
  <dataValidations count="9">
    <dataValidation type="list" allowBlank="1" showInputMessage="1" showErrorMessage="1" sqref="B53:B75" xr:uid="{00000000-0002-0000-0F00-000000000000}">
      <formula1>$B$22:$B$39</formula1>
    </dataValidation>
    <dataValidation type="list" allowBlank="1" showInputMessage="1" showErrorMessage="1" sqref="D46:D75 E47:F75" xr:uid="{00000000-0002-0000-0F00-000001000000}">
      <formula1>$D$22:$D$39</formula1>
    </dataValidation>
    <dataValidation type="list" allowBlank="1" showInputMessage="1" showErrorMessage="1" sqref="C53:C75" xr:uid="{00000000-0002-0000-0F00-000002000000}">
      <formula1>$C$22:$C$39</formula1>
    </dataValidation>
    <dataValidation type="list" allowBlank="1" showInputMessage="1" showErrorMessage="1" sqref="C19" xr:uid="{00000000-0002-0000-0F00-000003000000}">
      <formula1>INDIRECT($AK$9)</formula1>
    </dataValidation>
    <dataValidation type="list" allowBlank="1" showInputMessage="1" showErrorMessage="1" sqref="F17" xr:uid="{00000000-0002-0000-0F00-000004000000}">
      <formula1>"Única,1ª,2ª,3ª,4ª,5ª,6ª,7ª,8ª,9ª,10ª,11ª,12ª,13ª,14ª,15ª,16ª,17ª,18ª,19ª,20ª,21ª,22ª,23ª,24ª,25ª"</formula1>
    </dataValidation>
    <dataValidation type="list" allowBlank="1" showInputMessage="1" showErrorMessage="1" sqref="H17" xr:uid="{00000000-0002-0000-0F00-000005000000}">
      <formula1>"Única,1º,2º,3º,4º,5º,6º,7º,8º,9º,10º,11º,12º,13º,14º,15º,16º,17º,18º,19º,20º,21º,22º,23º,24º,25º"</formula1>
    </dataValidation>
    <dataValidation type="list" allowBlank="1" showInputMessage="1" showErrorMessage="1" sqref="F18" xr:uid="{00000000-0002-0000-0F00-000006000000}">
      <formula1>"Janeiro,Fevereiro,Março,Abril,Maio,Junho,Julho,Agosto,Setembro,Outubro,Novembro,Dezembro"</formula1>
    </dataValidation>
    <dataValidation type="list" allowBlank="1" showInputMessage="1" showErrorMessage="1" sqref="H18" xr:uid="{00000000-0002-0000-0F00-000007000000}">
      <formula1>"2012,2013,2014,2015,2016,2017,2018,2019,2020,2021,2022,2023,2024,2025"</formula1>
    </dataValidation>
    <dataValidation type="list" allowBlank="1" showInputMessage="1" showErrorMessage="1" sqref="C18:D18" xr:uid="{00000000-0002-0000-0F00-000008000000}">
      <formula1>INDIRECT($AK$11)</formula1>
    </dataValidation>
  </dataValidations>
  <pageMargins left="0.25" right="0.25" top="0.75" bottom="0.75" header="0.3" footer="0.3"/>
  <pageSetup paperSize="9" scale="81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2:AI107"/>
  <sheetViews>
    <sheetView showGridLines="0" tabSelected="1" topLeftCell="A28" zoomScale="115" zoomScaleNormal="115" workbookViewId="0">
      <selection activeCell="F42" sqref="F42"/>
    </sheetView>
  </sheetViews>
  <sheetFormatPr defaultRowHeight="12.75" x14ac:dyDescent="0.2"/>
  <cols>
    <col min="1" max="1" width="9.140625" style="82" customWidth="1"/>
    <col min="2" max="2" width="14.7109375" style="82" customWidth="1"/>
    <col min="3" max="3" width="14" style="82" customWidth="1"/>
    <col min="4" max="4" width="7.42578125" style="82" customWidth="1"/>
    <col min="5" max="5" width="24.85546875" style="82" customWidth="1"/>
    <col min="6" max="6" width="15" style="82" bestFit="1" customWidth="1"/>
    <col min="7" max="7" width="15.42578125" style="82" customWidth="1"/>
    <col min="8" max="8" width="14.85546875" style="82" customWidth="1"/>
    <col min="9" max="9" width="5.5703125" style="82" customWidth="1"/>
    <col min="10" max="10" width="9.140625" style="82"/>
    <col min="11" max="11" width="16.28515625" style="82" customWidth="1"/>
    <col min="12" max="12" width="10.42578125" style="82" bestFit="1" customWidth="1"/>
    <col min="13" max="16384" width="9.140625" style="82"/>
  </cols>
  <sheetData>
    <row r="2" spans="2:35" x14ac:dyDescent="0.2">
      <c r="G2" s="232" t="s">
        <v>510</v>
      </c>
      <c r="H2" s="232"/>
    </row>
    <row r="3" spans="2:35" x14ac:dyDescent="0.2">
      <c r="G3" s="123" t="s">
        <v>511</v>
      </c>
      <c r="H3" s="123"/>
    </row>
    <row r="4" spans="2:35" x14ac:dyDescent="0.2">
      <c r="G4" s="123" t="s">
        <v>512</v>
      </c>
      <c r="H4" s="123"/>
      <c r="AG4" s="82" t="s">
        <v>61</v>
      </c>
      <c r="AH4" s="82" t="s">
        <v>161</v>
      </c>
      <c r="AI4" s="82" t="s">
        <v>61</v>
      </c>
    </row>
    <row r="5" spans="2:35" x14ac:dyDescent="0.2">
      <c r="AG5" s="82" t="s">
        <v>38</v>
      </c>
      <c r="AH5" s="82" t="s">
        <v>162</v>
      </c>
      <c r="AI5" s="82" t="s">
        <v>38</v>
      </c>
    </row>
    <row r="6" spans="2:35" x14ac:dyDescent="0.2">
      <c r="AG6" s="82" t="s">
        <v>35</v>
      </c>
      <c r="AH6" s="82" t="s">
        <v>163</v>
      </c>
      <c r="AI6" s="82" t="s">
        <v>35</v>
      </c>
    </row>
    <row r="7" spans="2:35" x14ac:dyDescent="0.2">
      <c r="AG7" s="82" t="s">
        <v>151</v>
      </c>
      <c r="AH7" s="82" t="s">
        <v>164</v>
      </c>
      <c r="AI7" s="82" t="s">
        <v>151</v>
      </c>
    </row>
    <row r="8" spans="2:35" x14ac:dyDescent="0.2">
      <c r="B8" s="104"/>
      <c r="C8" s="104"/>
      <c r="D8" s="104"/>
      <c r="E8" s="104"/>
      <c r="F8" s="104"/>
      <c r="G8" s="104"/>
      <c r="H8" s="104"/>
    </row>
    <row r="9" spans="2:35" x14ac:dyDescent="0.2">
      <c r="B9" s="80" t="s">
        <v>7</v>
      </c>
      <c r="C9" s="81" t="s">
        <v>609</v>
      </c>
      <c r="D9" s="81"/>
      <c r="E9" s="81"/>
      <c r="AG9" s="82" t="s">
        <v>288</v>
      </c>
      <c r="AH9" s="82" t="str">
        <f>$C$16</f>
        <v>INVISA INSTITUTO VIDA E SAUDE</v>
      </c>
    </row>
    <row r="10" spans="2:35" x14ac:dyDescent="0.2">
      <c r="B10" s="80" t="s">
        <v>202</v>
      </c>
      <c r="C10" s="82" t="str">
        <f>IF($H$43=0,$B$106,$B$107)</f>
        <v>ASSESSORIA DE FINANÇAS</v>
      </c>
      <c r="D10" s="81"/>
      <c r="E10" s="81"/>
      <c r="AG10" s="82" t="s">
        <v>289</v>
      </c>
      <c r="AH10" s="82" t="str">
        <f>IF($AH$9=0,"",VLOOKUP($AH$9,$AH$4:$AI$7,2,FALSE))</f>
        <v>INVISA</v>
      </c>
    </row>
    <row r="11" spans="2:35" x14ac:dyDescent="0.2">
      <c r="B11" s="80" t="s">
        <v>203</v>
      </c>
      <c r="C11" s="273" t="s">
        <v>390</v>
      </c>
      <c r="D11" s="273"/>
      <c r="E11" s="273"/>
      <c r="F11" s="106"/>
      <c r="G11" s="106"/>
      <c r="H11" s="106"/>
      <c r="AG11" s="82" t="s">
        <v>290</v>
      </c>
      <c r="AH11" s="82" t="str">
        <f>$C$18</f>
        <v>04/2018</v>
      </c>
    </row>
    <row r="12" spans="2:35" hidden="1" x14ac:dyDescent="0.2">
      <c r="B12" s="80"/>
      <c r="C12" s="118"/>
      <c r="D12" s="118"/>
      <c r="E12" s="118"/>
      <c r="F12" s="106"/>
      <c r="G12" s="106"/>
      <c r="H12" s="106"/>
    </row>
    <row r="13" spans="2:35" ht="15" customHeight="1" x14ac:dyDescent="0.2">
      <c r="B13" s="275" t="s">
        <v>561</v>
      </c>
      <c r="C13" s="275"/>
      <c r="D13" s="275"/>
      <c r="E13" s="275"/>
      <c r="F13" s="275"/>
      <c r="G13" s="275"/>
      <c r="H13" s="275"/>
    </row>
    <row r="14" spans="2:35" x14ac:dyDescent="0.2">
      <c r="B14" s="80"/>
      <c r="C14" s="118"/>
      <c r="D14" s="118"/>
      <c r="E14" s="118"/>
      <c r="F14" s="106"/>
      <c r="G14" s="106"/>
      <c r="H14" s="106"/>
    </row>
    <row r="15" spans="2:35" ht="40.5" customHeight="1" x14ac:dyDescent="0.2">
      <c r="B15" s="276" t="str">
        <f>IF($C$10=$B$106,$C$106,$C$107)</f>
        <v xml:space="preserve">                   Tendo em vista a existência de saldo a pagar, encaminhem-se os autos à V.S.ª com os pagamentos efetuados até a presente data, referentes à parcela especificada abaixo, para conhecimento e acompanhamento.</v>
      </c>
      <c r="C15" s="276"/>
      <c r="D15" s="276"/>
      <c r="E15" s="276"/>
      <c r="F15" s="276"/>
      <c r="G15" s="276"/>
      <c r="H15" s="276"/>
      <c r="AG15" s="82" t="s">
        <v>291</v>
      </c>
      <c r="AH15" s="82" t="str">
        <f>IFERROR(IF($AH$11=0,"",CONCATENATE(TRIM($AH$10),"-",$AH$11)),_xlfn.CONCAT(TRIM($AH$10),"-",$AH$11))</f>
        <v>INVISA-04/2018</v>
      </c>
    </row>
    <row r="16" spans="2:35" ht="61.5" customHeight="1" x14ac:dyDescent="0.2">
      <c r="B16" s="235" t="s">
        <v>0</v>
      </c>
      <c r="C16" s="236" t="s">
        <v>164</v>
      </c>
      <c r="D16" s="237"/>
      <c r="E16" s="84" t="s">
        <v>8</v>
      </c>
      <c r="F16" s="251" t="str">
        <f>$AH$16</f>
        <v>HOSPITAL GERAL DE MONÇÃO,NINA RODRIGUES,CAPS UNIDADES TERAPÊUTCAS AD E UAA,CAPS RESIDÊNCIAS TERAPÊUTICAS I, II, III,HOSPITAL REGIONAL DE VIANA</v>
      </c>
      <c r="G16" s="251"/>
      <c r="H16" s="251"/>
      <c r="AG16" s="82" t="s">
        <v>199</v>
      </c>
      <c r="AH16" s="82" t="str">
        <f>IFERROR(VLOOKUP($AH$15,Planilha1!$C$2:$E$49,3,FALSE),"")</f>
        <v>HOSPITAL GERAL DE MONÇÃO,NINA RODRIGUES,CAPS UNIDADES TERAPÊUTCAS AD E UAA,CAPS RESIDÊNCIAS TERAPÊUTICAS I, II, III,HOSPITAL REGIONAL DE VIANA</v>
      </c>
    </row>
    <row r="17" spans="2:34" x14ac:dyDescent="0.2">
      <c r="B17" s="235"/>
      <c r="C17" s="238"/>
      <c r="D17" s="239"/>
      <c r="E17" s="85" t="s">
        <v>3</v>
      </c>
      <c r="F17" s="136" t="s">
        <v>221</v>
      </c>
      <c r="G17" s="87" t="s">
        <v>205</v>
      </c>
      <c r="H17" s="137" t="s">
        <v>168</v>
      </c>
      <c r="AG17" s="107" t="s">
        <v>387</v>
      </c>
      <c r="AH17" s="82" t="str">
        <f>SUBSTITUTE($AH$11,"/","")</f>
        <v>042018</v>
      </c>
    </row>
    <row r="18" spans="2:34" ht="15" customHeight="1" x14ac:dyDescent="0.2">
      <c r="B18" s="113" t="s">
        <v>1</v>
      </c>
      <c r="C18" s="259" t="s">
        <v>393</v>
      </c>
      <c r="D18" s="260"/>
      <c r="E18" s="85" t="s">
        <v>5</v>
      </c>
      <c r="F18" s="135" t="s">
        <v>28</v>
      </c>
      <c r="G18" s="87" t="s">
        <v>206</v>
      </c>
      <c r="H18" s="133">
        <v>2023</v>
      </c>
      <c r="AG18" s="107" t="s">
        <v>388</v>
      </c>
      <c r="AH18" s="82" t="str">
        <f>IF(AH10="","",IFERROR(_xlfn.CONCAT(TRIM($AH$10),$AH$17),CONCATENATE(TRIM($AH$10),$AH$17)))</f>
        <v>INVISA042018</v>
      </c>
    </row>
    <row r="19" spans="2:34" ht="15" customHeight="1" x14ac:dyDescent="0.2">
      <c r="AG19" s="112"/>
    </row>
    <row r="20" spans="2:34" ht="15.75" customHeight="1" x14ac:dyDescent="0.2">
      <c r="B20" s="108" t="s">
        <v>12</v>
      </c>
      <c r="C20" s="109"/>
      <c r="D20" s="109"/>
      <c r="E20" s="109"/>
      <c r="F20" s="109"/>
      <c r="G20" s="109"/>
      <c r="H20" s="110"/>
      <c r="AG20" s="82" t="s">
        <v>528</v>
      </c>
    </row>
    <row r="21" spans="2:34" ht="21" customHeight="1" x14ac:dyDescent="0.2">
      <c r="B21" s="100" t="s">
        <v>2</v>
      </c>
      <c r="C21" s="100" t="s">
        <v>16</v>
      </c>
      <c r="D21" s="252" t="s">
        <v>8</v>
      </c>
      <c r="E21" s="254"/>
      <c r="F21" s="100" t="s">
        <v>3</v>
      </c>
      <c r="G21" s="100" t="s">
        <v>11</v>
      </c>
      <c r="H21" s="100" t="s">
        <v>4</v>
      </c>
    </row>
    <row r="22" spans="2:34" s="118" customFormat="1" ht="12.75" customHeight="1" x14ac:dyDescent="0.2">
      <c r="B22" s="90">
        <v>1600301</v>
      </c>
      <c r="C22" s="124" t="s">
        <v>562</v>
      </c>
      <c r="D22" s="261" t="s">
        <v>516</v>
      </c>
      <c r="E22" s="262"/>
      <c r="F22" s="128">
        <v>155125</v>
      </c>
      <c r="G22" s="127">
        <f t="shared" ref="G22:G40" si="0">SUMIFS($H$50:$H$80,$B$50:$B$80,$B22,$C$50:$C$80,$C22,$D$50:$D$80,$D22)</f>
        <v>155125</v>
      </c>
      <c r="H22" s="92">
        <f>F22-G22</f>
        <v>0</v>
      </c>
    </row>
    <row r="23" spans="2:34" s="118" customFormat="1" ht="12.75" customHeight="1" x14ac:dyDescent="0.2">
      <c r="B23" s="90">
        <v>1500121</v>
      </c>
      <c r="C23" s="124" t="s">
        <v>563</v>
      </c>
      <c r="D23" s="261" t="s">
        <v>516</v>
      </c>
      <c r="E23" s="262"/>
      <c r="F23" s="128">
        <v>2692709.09</v>
      </c>
      <c r="G23" s="127">
        <f t="shared" si="0"/>
        <v>1321585.43</v>
      </c>
      <c r="H23" s="92">
        <f t="shared" ref="H23:H25" si="1">F23-G23</f>
        <v>1371123.66</v>
      </c>
    </row>
    <row r="24" spans="2:34" s="118" customFormat="1" ht="12.75" customHeight="1" x14ac:dyDescent="0.2">
      <c r="B24" s="90">
        <v>1600301</v>
      </c>
      <c r="C24" s="124" t="s">
        <v>564</v>
      </c>
      <c r="D24" s="261" t="s">
        <v>520</v>
      </c>
      <c r="E24" s="262"/>
      <c r="F24" s="128">
        <v>444623.58</v>
      </c>
      <c r="G24" s="127">
        <f t="shared" si="0"/>
        <v>444623.58</v>
      </c>
      <c r="H24" s="92">
        <f t="shared" si="1"/>
        <v>0</v>
      </c>
    </row>
    <row r="25" spans="2:34" s="118" customFormat="1" ht="12.75" customHeight="1" x14ac:dyDescent="0.2">
      <c r="B25" s="90">
        <v>1500121</v>
      </c>
      <c r="C25" s="124" t="s">
        <v>565</v>
      </c>
      <c r="D25" s="261" t="s">
        <v>520</v>
      </c>
      <c r="E25" s="262"/>
      <c r="F25" s="128">
        <v>4250497.08</v>
      </c>
      <c r="G25" s="127">
        <f t="shared" si="0"/>
        <v>2390163.9699999997</v>
      </c>
      <c r="H25" s="92">
        <f t="shared" si="1"/>
        <v>1860333.1100000003</v>
      </c>
    </row>
    <row r="26" spans="2:34" s="118" customFormat="1" ht="26.25" customHeight="1" x14ac:dyDescent="0.2">
      <c r="B26" s="90">
        <v>1500121</v>
      </c>
      <c r="C26" s="124" t="s">
        <v>566</v>
      </c>
      <c r="D26" s="261" t="s">
        <v>484</v>
      </c>
      <c r="E26" s="262"/>
      <c r="F26" s="128">
        <v>1169186.1299999999</v>
      </c>
      <c r="G26" s="127">
        <f t="shared" si="0"/>
        <v>676771.44</v>
      </c>
      <c r="H26" s="92">
        <f>F26-G26</f>
        <v>492414.68999999994</v>
      </c>
    </row>
    <row r="27" spans="2:34" ht="26.25" customHeight="1" x14ac:dyDescent="0.2">
      <c r="B27" s="90">
        <v>1500121</v>
      </c>
      <c r="C27" s="124" t="s">
        <v>565</v>
      </c>
      <c r="D27" s="261" t="s">
        <v>485</v>
      </c>
      <c r="E27" s="262"/>
      <c r="F27" s="128">
        <v>50313.19</v>
      </c>
      <c r="G27" s="127">
        <f t="shared" si="0"/>
        <v>0</v>
      </c>
      <c r="H27" s="138">
        <f>F27-G27</f>
        <v>50313.19</v>
      </c>
    </row>
    <row r="28" spans="2:34" ht="29.25" customHeight="1" x14ac:dyDescent="0.2">
      <c r="B28" s="90">
        <v>1500121</v>
      </c>
      <c r="C28" s="124" t="s">
        <v>567</v>
      </c>
      <c r="D28" s="261" t="s">
        <v>539</v>
      </c>
      <c r="E28" s="262"/>
      <c r="F28" s="128">
        <v>3500047.42</v>
      </c>
      <c r="G28" s="127">
        <f t="shared" si="0"/>
        <v>1688287.21</v>
      </c>
      <c r="H28" s="92">
        <f>F28-G28</f>
        <v>1811760.21</v>
      </c>
    </row>
    <row r="29" spans="2:34" x14ac:dyDescent="0.2">
      <c r="B29" s="90">
        <v>1600301</v>
      </c>
      <c r="C29" s="124" t="s">
        <v>568</v>
      </c>
      <c r="D29" s="261" t="s">
        <v>543</v>
      </c>
      <c r="E29" s="262"/>
      <c r="F29" s="128">
        <v>92820</v>
      </c>
      <c r="G29" s="127">
        <f t="shared" si="0"/>
        <v>92820</v>
      </c>
      <c r="H29" s="92">
        <f>F29-G29</f>
        <v>0</v>
      </c>
    </row>
    <row r="30" spans="2:34" ht="12.75" customHeight="1" x14ac:dyDescent="0.2">
      <c r="B30" s="90">
        <v>1500121</v>
      </c>
      <c r="C30" s="124" t="s">
        <v>569</v>
      </c>
      <c r="D30" s="261" t="s">
        <v>543</v>
      </c>
      <c r="E30" s="262"/>
      <c r="F30" s="128">
        <v>508113.08</v>
      </c>
      <c r="G30" s="127">
        <f t="shared" si="0"/>
        <v>316012.51</v>
      </c>
      <c r="H30" s="92">
        <f>F30-G30</f>
        <v>192100.57</v>
      </c>
    </row>
    <row r="31" spans="2:34" x14ac:dyDescent="0.2">
      <c r="B31" s="90">
        <v>1600301</v>
      </c>
      <c r="C31" s="134" t="s">
        <v>570</v>
      </c>
      <c r="D31" s="256" t="s">
        <v>552</v>
      </c>
      <c r="E31" s="257"/>
      <c r="F31" s="93">
        <v>348315</v>
      </c>
      <c r="G31" s="92">
        <f>SUMIFS($H$50:$H$80,$B$50:$B$80,$B31,$C$50:$C$80,$C31,$D$50:$D$80,$D31)</f>
        <v>348315</v>
      </c>
      <c r="H31" s="92">
        <f t="shared" ref="H31:H40" si="2">IF(F31="-","",F31-G31)</f>
        <v>0</v>
      </c>
    </row>
    <row r="32" spans="2:34" x14ac:dyDescent="0.2">
      <c r="B32" s="90">
        <v>1500121</v>
      </c>
      <c r="C32" s="134" t="s">
        <v>571</v>
      </c>
      <c r="D32" s="256" t="s">
        <v>552</v>
      </c>
      <c r="E32" s="257"/>
      <c r="F32" s="93">
        <v>438269.94</v>
      </c>
      <c r="G32" s="92">
        <f t="shared" si="0"/>
        <v>179473.86</v>
      </c>
      <c r="H32" s="92">
        <f t="shared" si="2"/>
        <v>258796.08000000002</v>
      </c>
    </row>
    <row r="33" spans="2:12" x14ac:dyDescent="0.2">
      <c r="B33" s="90">
        <v>1500121</v>
      </c>
      <c r="C33" s="134" t="s">
        <v>572</v>
      </c>
      <c r="D33" s="256" t="s">
        <v>549</v>
      </c>
      <c r="E33" s="257"/>
      <c r="F33" s="93">
        <v>3318494.8</v>
      </c>
      <c r="G33" s="92">
        <f t="shared" si="0"/>
        <v>1805395.31</v>
      </c>
      <c r="H33" s="92">
        <f t="shared" si="2"/>
        <v>1513099.4899999998</v>
      </c>
    </row>
    <row r="34" spans="2:12" ht="26.25" hidden="1" customHeight="1" x14ac:dyDescent="0.2">
      <c r="B34" s="94"/>
      <c r="C34" s="134"/>
      <c r="D34" s="256"/>
      <c r="E34" s="257"/>
      <c r="F34" s="93"/>
      <c r="G34" s="92">
        <f t="shared" si="0"/>
        <v>0</v>
      </c>
      <c r="H34" s="92">
        <f t="shared" si="2"/>
        <v>0</v>
      </c>
    </row>
    <row r="35" spans="2:12" ht="27" hidden="1" customHeight="1" x14ac:dyDescent="0.2">
      <c r="B35" s="94"/>
      <c r="C35" s="134"/>
      <c r="D35" s="256"/>
      <c r="E35" s="257"/>
      <c r="F35" s="93"/>
      <c r="G35" s="92">
        <f t="shared" si="0"/>
        <v>0</v>
      </c>
      <c r="H35" s="92">
        <f t="shared" si="2"/>
        <v>0</v>
      </c>
    </row>
    <row r="36" spans="2:12" ht="12.75" hidden="1" customHeight="1" x14ac:dyDescent="0.2">
      <c r="B36" s="94"/>
      <c r="C36" s="134"/>
      <c r="D36" s="256"/>
      <c r="E36" s="257"/>
      <c r="F36" s="93"/>
      <c r="G36" s="92">
        <f t="shared" si="0"/>
        <v>0</v>
      </c>
      <c r="H36" s="92">
        <f t="shared" si="2"/>
        <v>0</v>
      </c>
    </row>
    <row r="37" spans="2:12" ht="26.25" hidden="1" customHeight="1" x14ac:dyDescent="0.2">
      <c r="B37" s="94"/>
      <c r="C37" s="134"/>
      <c r="D37" s="256"/>
      <c r="E37" s="257"/>
      <c r="F37" s="93"/>
      <c r="G37" s="92">
        <f t="shared" si="0"/>
        <v>0</v>
      </c>
      <c r="H37" s="92">
        <f t="shared" si="2"/>
        <v>0</v>
      </c>
    </row>
    <row r="38" spans="2:12" hidden="1" x14ac:dyDescent="0.2">
      <c r="B38" s="94"/>
      <c r="C38" s="134"/>
      <c r="D38" s="256"/>
      <c r="E38" s="257"/>
      <c r="F38" s="93"/>
      <c r="G38" s="92">
        <f t="shared" si="0"/>
        <v>0</v>
      </c>
      <c r="H38" s="92">
        <f t="shared" si="2"/>
        <v>0</v>
      </c>
    </row>
    <row r="39" spans="2:12" hidden="1" x14ac:dyDescent="0.2">
      <c r="B39" s="94"/>
      <c r="C39" s="134"/>
      <c r="D39" s="256"/>
      <c r="E39" s="257"/>
      <c r="F39" s="93"/>
      <c r="G39" s="92">
        <f t="shared" si="0"/>
        <v>0</v>
      </c>
      <c r="H39" s="92">
        <f t="shared" si="2"/>
        <v>0</v>
      </c>
    </row>
    <row r="40" spans="2:12" hidden="1" x14ac:dyDescent="0.2">
      <c r="B40" s="94"/>
      <c r="C40" s="134"/>
      <c r="D40" s="256"/>
      <c r="E40" s="257"/>
      <c r="F40" s="93"/>
      <c r="G40" s="92">
        <f t="shared" si="0"/>
        <v>0</v>
      </c>
      <c r="H40" s="92">
        <f t="shared" si="2"/>
        <v>0</v>
      </c>
    </row>
    <row r="41" spans="2:12" x14ac:dyDescent="0.2">
      <c r="C41" s="118"/>
      <c r="D41" s="255" t="s">
        <v>14</v>
      </c>
      <c r="E41" s="255"/>
      <c r="F41" s="95">
        <f>SUMIF($B$22:$B$40,121,$F$22:$F$40)+SUMIF($B$22:$B$40,122,$F$22:$F$40)+SUMIF($B$22:$B$40,139,$F$22:$F$40)+SUMIF($B$22:$B$40,1500121,$F$22:$F$40)</f>
        <v>15927630.73</v>
      </c>
      <c r="G41" s="95">
        <f>SUMIF($B$22:$B$40,121,$G$22:$G$40)+SUMIF($B$22:$B$40,122,$G$22:$G$40)+SUMIF($B$22:$B$40,139,$G$22:$G$40)+SUMIF($B$22:$B$40,1500121,$G$22:$G$40)</f>
        <v>8377689.7300000004</v>
      </c>
      <c r="H41" s="95">
        <f>SUMIF($B$22:$B$40,121,$H$22:$H$40)+SUMIF($B$22:$B$40,122,$H$22:$H$40)+SUMIF($B$22:$B$40,139,$H$22:$H$40)+SUMIF($B$22:$B$40,1500121,$H$22:$H$40)</f>
        <v>7549941</v>
      </c>
    </row>
    <row r="42" spans="2:12" x14ac:dyDescent="0.2">
      <c r="D42" s="96" t="s">
        <v>13</v>
      </c>
      <c r="E42" s="96"/>
      <c r="F42" s="95">
        <f>F43-F41</f>
        <v>1040883.5799999982</v>
      </c>
      <c r="G42" s="95">
        <f>G43-G41</f>
        <v>1040883.5800000001</v>
      </c>
      <c r="H42" s="95">
        <f>H43-H41</f>
        <v>0</v>
      </c>
    </row>
    <row r="43" spans="2:12" x14ac:dyDescent="0.2">
      <c r="D43" s="97" t="s">
        <v>15</v>
      </c>
      <c r="E43" s="97"/>
      <c r="F43" s="98">
        <f>SUM($F$22:$F$40)</f>
        <v>16968514.309999999</v>
      </c>
      <c r="G43" s="99">
        <f>SUM($G$22:$G$40)</f>
        <v>9418573.3100000005</v>
      </c>
      <c r="H43" s="99">
        <f>SUM($H$22:$H$40)</f>
        <v>7549941</v>
      </c>
    </row>
    <row r="45" spans="2:12" hidden="1" x14ac:dyDescent="0.2"/>
    <row r="46" spans="2:12" hidden="1" x14ac:dyDescent="0.2"/>
    <row r="47" spans="2:12" hidden="1" x14ac:dyDescent="0.2"/>
    <row r="48" spans="2:12" x14ac:dyDescent="0.2">
      <c r="B48" s="108" t="s">
        <v>507</v>
      </c>
      <c r="C48" s="96"/>
      <c r="D48" s="96"/>
      <c r="E48" s="96"/>
      <c r="F48" s="96"/>
      <c r="G48" s="96"/>
      <c r="H48" s="96"/>
      <c r="L48" s="139"/>
    </row>
    <row r="49" spans="2:12" ht="25.5" x14ac:dyDescent="0.2">
      <c r="B49" s="100" t="s">
        <v>2</v>
      </c>
      <c r="C49" s="100" t="s">
        <v>16</v>
      </c>
      <c r="D49" s="252" t="s">
        <v>8</v>
      </c>
      <c r="E49" s="253"/>
      <c r="F49" s="254"/>
      <c r="G49" s="116" t="s">
        <v>204</v>
      </c>
      <c r="H49" s="115" t="s">
        <v>11</v>
      </c>
    </row>
    <row r="50" spans="2:12" x14ac:dyDescent="0.2">
      <c r="B50" s="90">
        <v>1500121</v>
      </c>
      <c r="C50" s="124" t="s">
        <v>569</v>
      </c>
      <c r="D50" s="245" t="s">
        <v>543</v>
      </c>
      <c r="E50" s="246"/>
      <c r="F50" s="247"/>
      <c r="G50" s="111">
        <v>45237</v>
      </c>
      <c r="H50" s="128">
        <v>266012.51</v>
      </c>
      <c r="L50" s="139"/>
    </row>
    <row r="51" spans="2:12" x14ac:dyDescent="0.2">
      <c r="B51" s="90">
        <v>1500121</v>
      </c>
      <c r="C51" s="134" t="s">
        <v>571</v>
      </c>
      <c r="D51" s="245" t="s">
        <v>552</v>
      </c>
      <c r="E51" s="246"/>
      <c r="F51" s="247"/>
      <c r="G51" s="111">
        <v>45237</v>
      </c>
      <c r="H51" s="128">
        <v>117223.86</v>
      </c>
    </row>
    <row r="52" spans="2:12" x14ac:dyDescent="0.2">
      <c r="B52" s="90">
        <v>1500121</v>
      </c>
      <c r="C52" s="134" t="s">
        <v>572</v>
      </c>
      <c r="D52" s="245" t="s">
        <v>549</v>
      </c>
      <c r="E52" s="246"/>
      <c r="F52" s="247"/>
      <c r="G52" s="111">
        <v>45237</v>
      </c>
      <c r="H52" s="93">
        <v>1477295.31</v>
      </c>
    </row>
    <row r="53" spans="2:12" x14ac:dyDescent="0.2">
      <c r="B53" s="90">
        <v>1500121</v>
      </c>
      <c r="C53" s="124" t="s">
        <v>563</v>
      </c>
      <c r="D53" s="245" t="s">
        <v>516</v>
      </c>
      <c r="E53" s="246"/>
      <c r="F53" s="247"/>
      <c r="G53" s="111">
        <v>45237</v>
      </c>
      <c r="H53" s="93">
        <v>1211660.43</v>
      </c>
    </row>
    <row r="54" spans="2:12" x14ac:dyDescent="0.2">
      <c r="B54" s="90">
        <v>1500121</v>
      </c>
      <c r="C54" s="124" t="s">
        <v>565</v>
      </c>
      <c r="D54" s="245" t="s">
        <v>520</v>
      </c>
      <c r="E54" s="246"/>
      <c r="F54" s="247"/>
      <c r="G54" s="111">
        <v>45237</v>
      </c>
      <c r="H54" s="93">
        <v>2031913.97</v>
      </c>
    </row>
    <row r="55" spans="2:12" x14ac:dyDescent="0.2">
      <c r="B55" s="90">
        <v>1500121</v>
      </c>
      <c r="C55" s="124" t="s">
        <v>566</v>
      </c>
      <c r="D55" s="245" t="s">
        <v>484</v>
      </c>
      <c r="E55" s="246"/>
      <c r="F55" s="247"/>
      <c r="G55" s="111">
        <v>45237</v>
      </c>
      <c r="H55" s="93">
        <v>411471.44</v>
      </c>
    </row>
    <row r="56" spans="2:12" x14ac:dyDescent="0.2">
      <c r="B56" s="90">
        <v>1500121</v>
      </c>
      <c r="C56" s="124" t="s">
        <v>567</v>
      </c>
      <c r="D56" s="245" t="s">
        <v>539</v>
      </c>
      <c r="E56" s="246"/>
      <c r="F56" s="247"/>
      <c r="G56" s="111">
        <v>45237</v>
      </c>
      <c r="H56" s="93">
        <v>1188287.21</v>
      </c>
    </row>
    <row r="57" spans="2:12" x14ac:dyDescent="0.2">
      <c r="B57" s="90">
        <v>1600301</v>
      </c>
      <c r="C57" s="124" t="s">
        <v>568</v>
      </c>
      <c r="D57" s="245" t="s">
        <v>543</v>
      </c>
      <c r="E57" s="246"/>
      <c r="F57" s="247"/>
      <c r="G57" s="111">
        <v>45236</v>
      </c>
      <c r="H57" s="93">
        <v>92820</v>
      </c>
    </row>
    <row r="58" spans="2:12" x14ac:dyDescent="0.2">
      <c r="B58" s="90">
        <v>1600301</v>
      </c>
      <c r="C58" s="134" t="s">
        <v>570</v>
      </c>
      <c r="D58" s="242" t="s">
        <v>552</v>
      </c>
      <c r="E58" s="243"/>
      <c r="F58" s="244"/>
      <c r="G58" s="111">
        <v>45236</v>
      </c>
      <c r="H58" s="93">
        <v>348315</v>
      </c>
    </row>
    <row r="59" spans="2:12" x14ac:dyDescent="0.2">
      <c r="B59" s="90">
        <v>1600301</v>
      </c>
      <c r="C59" s="124" t="s">
        <v>562</v>
      </c>
      <c r="D59" s="245" t="s">
        <v>516</v>
      </c>
      <c r="E59" s="246"/>
      <c r="F59" s="247"/>
      <c r="G59" s="111">
        <v>45236</v>
      </c>
      <c r="H59" s="93">
        <v>155125</v>
      </c>
    </row>
    <row r="60" spans="2:12" x14ac:dyDescent="0.2">
      <c r="B60" s="90">
        <v>1600301</v>
      </c>
      <c r="C60" s="124" t="s">
        <v>564</v>
      </c>
      <c r="D60" s="245" t="s">
        <v>520</v>
      </c>
      <c r="E60" s="246"/>
      <c r="F60" s="247"/>
      <c r="G60" s="111">
        <v>45236</v>
      </c>
      <c r="H60" s="93">
        <v>444623.58</v>
      </c>
    </row>
    <row r="61" spans="2:12" x14ac:dyDescent="0.2">
      <c r="B61" s="90">
        <v>1500121</v>
      </c>
      <c r="C61" s="124" t="s">
        <v>563</v>
      </c>
      <c r="D61" s="245" t="s">
        <v>516</v>
      </c>
      <c r="E61" s="246"/>
      <c r="F61" s="247"/>
      <c r="G61" s="111">
        <v>45253</v>
      </c>
      <c r="H61" s="93">
        <v>109925</v>
      </c>
    </row>
    <row r="62" spans="2:12" x14ac:dyDescent="0.2">
      <c r="B62" s="90">
        <v>1500121</v>
      </c>
      <c r="C62" s="124" t="s">
        <v>565</v>
      </c>
      <c r="D62" s="245" t="s">
        <v>520</v>
      </c>
      <c r="E62" s="246"/>
      <c r="F62" s="247"/>
      <c r="G62" s="111">
        <v>45253</v>
      </c>
      <c r="H62" s="93">
        <v>358250</v>
      </c>
    </row>
    <row r="63" spans="2:12" x14ac:dyDescent="0.2">
      <c r="B63" s="90">
        <v>1500121</v>
      </c>
      <c r="C63" s="124" t="s">
        <v>569</v>
      </c>
      <c r="D63" s="245" t="s">
        <v>543</v>
      </c>
      <c r="E63" s="246"/>
      <c r="F63" s="247"/>
      <c r="G63" s="111">
        <v>45253</v>
      </c>
      <c r="H63" s="93">
        <v>50000</v>
      </c>
    </row>
    <row r="64" spans="2:12" x14ac:dyDescent="0.2">
      <c r="B64" s="90">
        <v>1500121</v>
      </c>
      <c r="C64" s="134" t="s">
        <v>571</v>
      </c>
      <c r="D64" s="245" t="s">
        <v>552</v>
      </c>
      <c r="E64" s="246"/>
      <c r="F64" s="247"/>
      <c r="G64" s="111">
        <v>45253</v>
      </c>
      <c r="H64" s="93">
        <v>62250</v>
      </c>
    </row>
    <row r="65" spans="2:8" x14ac:dyDescent="0.2">
      <c r="B65" s="90">
        <v>1500121</v>
      </c>
      <c r="C65" s="134" t="s">
        <v>572</v>
      </c>
      <c r="D65" s="245" t="s">
        <v>549</v>
      </c>
      <c r="E65" s="246"/>
      <c r="F65" s="247"/>
      <c r="G65" s="111">
        <v>45253</v>
      </c>
      <c r="H65" s="93">
        <v>328100</v>
      </c>
    </row>
    <row r="66" spans="2:8" ht="12.75" customHeight="1" x14ac:dyDescent="0.2">
      <c r="B66" s="90">
        <v>1500121</v>
      </c>
      <c r="C66" s="124" t="s">
        <v>566</v>
      </c>
      <c r="D66" s="245" t="s">
        <v>484</v>
      </c>
      <c r="E66" s="246"/>
      <c r="F66" s="247"/>
      <c r="G66" s="111">
        <v>45253</v>
      </c>
      <c r="H66" s="93">
        <v>265300</v>
      </c>
    </row>
    <row r="67" spans="2:8" x14ac:dyDescent="0.2">
      <c r="B67" s="90">
        <v>1500121</v>
      </c>
      <c r="C67" s="124" t="s">
        <v>567</v>
      </c>
      <c r="D67" s="245" t="s">
        <v>539</v>
      </c>
      <c r="E67" s="246"/>
      <c r="F67" s="247"/>
      <c r="G67" s="111">
        <v>45253</v>
      </c>
      <c r="H67" s="93">
        <v>500000</v>
      </c>
    </row>
    <row r="68" spans="2:8" hidden="1" x14ac:dyDescent="0.2">
      <c r="B68" s="90"/>
      <c r="C68" s="134"/>
      <c r="D68" s="245"/>
      <c r="E68" s="246"/>
      <c r="F68" s="247"/>
      <c r="G68" s="111"/>
      <c r="H68" s="93"/>
    </row>
    <row r="69" spans="2:8" hidden="1" x14ac:dyDescent="0.2">
      <c r="B69" s="90"/>
      <c r="C69" s="124"/>
      <c r="D69" s="245"/>
      <c r="E69" s="246"/>
      <c r="F69" s="247"/>
      <c r="G69" s="111"/>
      <c r="H69" s="93"/>
    </row>
    <row r="70" spans="2:8" hidden="1" x14ac:dyDescent="0.2">
      <c r="B70" s="90"/>
      <c r="C70" s="124"/>
      <c r="D70" s="245"/>
      <c r="E70" s="246"/>
      <c r="F70" s="247"/>
      <c r="G70" s="111"/>
      <c r="H70" s="93"/>
    </row>
    <row r="71" spans="2:8" hidden="1" x14ac:dyDescent="0.2">
      <c r="B71" s="90"/>
      <c r="C71" s="124"/>
      <c r="D71" s="245"/>
      <c r="E71" s="246"/>
      <c r="F71" s="247"/>
      <c r="G71" s="111"/>
      <c r="H71" s="93"/>
    </row>
    <row r="72" spans="2:8" hidden="1" x14ac:dyDescent="0.2">
      <c r="B72" s="90"/>
      <c r="C72" s="124"/>
      <c r="D72" s="245"/>
      <c r="E72" s="246"/>
      <c r="F72" s="247"/>
      <c r="G72" s="111"/>
      <c r="H72" s="93"/>
    </row>
    <row r="73" spans="2:8" hidden="1" x14ac:dyDescent="0.2">
      <c r="B73" s="90"/>
      <c r="C73" s="124"/>
      <c r="D73" s="242"/>
      <c r="E73" s="243"/>
      <c r="F73" s="244"/>
      <c r="G73" s="111"/>
      <c r="H73" s="93"/>
    </row>
    <row r="74" spans="2:8" hidden="1" x14ac:dyDescent="0.2">
      <c r="B74" s="90"/>
      <c r="C74" s="124"/>
      <c r="D74" s="242"/>
      <c r="E74" s="243"/>
      <c r="F74" s="244"/>
      <c r="G74" s="111"/>
      <c r="H74" s="93"/>
    </row>
    <row r="75" spans="2:8" hidden="1" x14ac:dyDescent="0.2">
      <c r="B75" s="90"/>
      <c r="C75" s="134"/>
      <c r="D75" s="242"/>
      <c r="E75" s="243"/>
      <c r="F75" s="244"/>
      <c r="G75" s="111"/>
      <c r="H75" s="93"/>
    </row>
    <row r="76" spans="2:8" hidden="1" x14ac:dyDescent="0.2">
      <c r="B76" s="90"/>
      <c r="C76" s="124"/>
      <c r="D76" s="242"/>
      <c r="E76" s="243"/>
      <c r="F76" s="244"/>
      <c r="G76" s="111"/>
      <c r="H76" s="93"/>
    </row>
    <row r="77" spans="2:8" hidden="1" x14ac:dyDescent="0.2">
      <c r="B77" s="90"/>
      <c r="C77" s="91"/>
      <c r="D77" s="242"/>
      <c r="E77" s="243"/>
      <c r="F77" s="244"/>
      <c r="G77" s="111"/>
      <c r="H77" s="93"/>
    </row>
    <row r="78" spans="2:8" hidden="1" x14ac:dyDescent="0.2">
      <c r="B78" s="90"/>
      <c r="C78" s="91"/>
      <c r="D78" s="242"/>
      <c r="E78" s="243"/>
      <c r="F78" s="244"/>
      <c r="G78" s="111"/>
      <c r="H78" s="93"/>
    </row>
    <row r="79" spans="2:8" hidden="1" x14ac:dyDescent="0.2">
      <c r="B79" s="90"/>
      <c r="C79" s="91"/>
      <c r="D79" s="242"/>
      <c r="E79" s="243"/>
      <c r="F79" s="244"/>
      <c r="G79" s="111"/>
      <c r="H79" s="93"/>
    </row>
    <row r="80" spans="2:8" hidden="1" x14ac:dyDescent="0.2">
      <c r="B80" s="90"/>
      <c r="C80" s="90"/>
      <c r="D80" s="258"/>
      <c r="E80" s="258"/>
      <c r="F80" s="258"/>
      <c r="G80" s="111"/>
      <c r="H80" s="93"/>
    </row>
    <row r="81" spans="2:8" x14ac:dyDescent="0.2">
      <c r="B81" s="122"/>
      <c r="C81" s="122"/>
      <c r="D81" s="248"/>
      <c r="E81" s="248"/>
      <c r="F81" s="248"/>
      <c r="G81" s="119" t="s">
        <v>391</v>
      </c>
      <c r="H81" s="120">
        <f>SUMIF($B$50:$B$80,121,$H$50:$H$80)+SUMIF($B$50:$B$80,122,$H$50:$H$80)+SUMIF($B$50:$B$80,139,$H$50:$H$80)+SUMIF($B$50:$B$80,1500121,$H$50:$H$80)</f>
        <v>8377689.7300000004</v>
      </c>
    </row>
    <row r="82" spans="2:8" x14ac:dyDescent="0.2">
      <c r="D82" s="249"/>
      <c r="E82" s="249"/>
      <c r="F82" s="249"/>
      <c r="G82" s="96" t="s">
        <v>392</v>
      </c>
      <c r="H82" s="121">
        <f>H83-H81</f>
        <v>1040883.5800000001</v>
      </c>
    </row>
    <row r="83" spans="2:8" x14ac:dyDescent="0.2">
      <c r="D83" s="249"/>
      <c r="E83" s="249"/>
      <c r="F83" s="249"/>
      <c r="G83" s="97" t="s">
        <v>15</v>
      </c>
      <c r="H83" s="101">
        <f>SUM($H$50:$H$80)</f>
        <v>9418573.3100000005</v>
      </c>
    </row>
    <row r="84" spans="2:8" x14ac:dyDescent="0.2">
      <c r="D84" s="249"/>
      <c r="E84" s="249"/>
      <c r="F84" s="249"/>
      <c r="G84" s="102"/>
      <c r="H84" s="103"/>
    </row>
    <row r="85" spans="2:8" x14ac:dyDescent="0.2">
      <c r="G85" s="102"/>
      <c r="H85" s="103"/>
    </row>
    <row r="86" spans="2:8" x14ac:dyDescent="0.2">
      <c r="D86" s="233" t="s">
        <v>610</v>
      </c>
      <c r="E86" s="233"/>
      <c r="F86" s="233"/>
      <c r="G86" s="102"/>
      <c r="H86" s="103"/>
    </row>
    <row r="87" spans="2:8" x14ac:dyDescent="0.2">
      <c r="G87" s="102"/>
      <c r="H87" s="103"/>
    </row>
    <row r="88" spans="2:8" x14ac:dyDescent="0.2">
      <c r="G88" s="102"/>
      <c r="H88" s="103"/>
    </row>
    <row r="89" spans="2:8" x14ac:dyDescent="0.2">
      <c r="G89" s="102"/>
      <c r="H89" s="103"/>
    </row>
    <row r="90" spans="2:8" x14ac:dyDescent="0.2">
      <c r="G90" s="102"/>
      <c r="H90" s="103"/>
    </row>
    <row r="91" spans="2:8" x14ac:dyDescent="0.2">
      <c r="D91" s="249"/>
      <c r="E91" s="249"/>
      <c r="F91" s="249"/>
      <c r="G91" s="102"/>
      <c r="H91" s="103"/>
    </row>
    <row r="92" spans="2:8" x14ac:dyDescent="0.2">
      <c r="D92" s="250" t="s">
        <v>586</v>
      </c>
      <c r="E92" s="250"/>
      <c r="F92" s="250"/>
      <c r="G92" s="102"/>
      <c r="H92" s="103"/>
    </row>
    <row r="93" spans="2:8" x14ac:dyDescent="0.2">
      <c r="D93" s="233" t="s">
        <v>505</v>
      </c>
      <c r="E93" s="233"/>
      <c r="F93" s="233"/>
      <c r="G93" s="102"/>
      <c r="H93" s="103"/>
    </row>
    <row r="94" spans="2:8" x14ac:dyDescent="0.2">
      <c r="D94" s="234" t="s">
        <v>589</v>
      </c>
      <c r="E94" s="234"/>
      <c r="F94" s="234"/>
    </row>
    <row r="106" spans="2:3" x14ac:dyDescent="0.2">
      <c r="B106" s="80" t="s">
        <v>18</v>
      </c>
      <c r="C106" s="82" t="s">
        <v>576</v>
      </c>
    </row>
    <row r="107" spans="2:3" x14ac:dyDescent="0.2">
      <c r="B107" s="80" t="s">
        <v>17</v>
      </c>
      <c r="C107" s="82" t="s">
        <v>575</v>
      </c>
    </row>
  </sheetData>
  <sheetProtection formatRows="0" insertRows="0"/>
  <dataConsolidate/>
  <mergeCells count="70">
    <mergeCell ref="D86:F86"/>
    <mergeCell ref="D91:F91"/>
    <mergeCell ref="D92:F92"/>
    <mergeCell ref="D93:F93"/>
    <mergeCell ref="D94:F94"/>
    <mergeCell ref="D84:F84"/>
    <mergeCell ref="D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72:F72"/>
    <mergeCell ref="D57:F57"/>
    <mergeCell ref="D58:F58"/>
    <mergeCell ref="D59:F59"/>
    <mergeCell ref="D60:F60"/>
    <mergeCell ref="D65:F65"/>
    <mergeCell ref="D66:F66"/>
    <mergeCell ref="D61:F61"/>
    <mergeCell ref="D62:F62"/>
    <mergeCell ref="D63:F63"/>
    <mergeCell ref="D64:F64"/>
    <mergeCell ref="D67:F67"/>
    <mergeCell ref="D68:F68"/>
    <mergeCell ref="D69:F69"/>
    <mergeCell ref="D70:F70"/>
    <mergeCell ref="D71:F71"/>
    <mergeCell ref="D56:F56"/>
    <mergeCell ref="D38:E38"/>
    <mergeCell ref="D39:E39"/>
    <mergeCell ref="D40:E40"/>
    <mergeCell ref="D41:E41"/>
    <mergeCell ref="D49:F49"/>
    <mergeCell ref="D50:F50"/>
    <mergeCell ref="D51:F51"/>
    <mergeCell ref="D52:F52"/>
    <mergeCell ref="D53:F53"/>
    <mergeCell ref="D54:F54"/>
    <mergeCell ref="D55:F55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25:E25"/>
    <mergeCell ref="G2:H2"/>
    <mergeCell ref="C11:E11"/>
    <mergeCell ref="B13:H13"/>
    <mergeCell ref="B15:H15"/>
    <mergeCell ref="B16:B17"/>
    <mergeCell ref="C16:D17"/>
    <mergeCell ref="F16:H16"/>
    <mergeCell ref="C18:D18"/>
    <mergeCell ref="D21:E21"/>
    <mergeCell ref="D22:E22"/>
    <mergeCell ref="D23:E23"/>
    <mergeCell ref="D24:E24"/>
  </mergeCells>
  <dataValidations count="8">
    <dataValidation type="list" allowBlank="1" showInputMessage="1" showErrorMessage="1" sqref="B77:B80" xr:uid="{00000000-0002-0000-1000-000000000000}">
      <formula1>$B$22:$B$40</formula1>
    </dataValidation>
    <dataValidation type="list" allowBlank="1" showInputMessage="1" showErrorMessage="1" sqref="E50:F51 D50:D57 E57:F57 D73:F80 D58:F60 D61:D72 E63:F64" xr:uid="{00000000-0002-0000-1000-000001000000}">
      <formula1>$D$22:$D$40</formula1>
    </dataValidation>
    <dataValidation type="list" allowBlank="1" showInputMessage="1" showErrorMessage="1" sqref="C77:C80" xr:uid="{00000000-0002-0000-1000-000002000000}">
      <formula1>$C$22:$C$40</formula1>
    </dataValidation>
    <dataValidation type="list" allowBlank="1" showInputMessage="1" showErrorMessage="1" sqref="C19 C18:D18" xr:uid="{00000000-0002-0000-1000-000003000000}">
      <formula1>INDIRECT($AH$10)</formula1>
    </dataValidation>
    <dataValidation type="list" allowBlank="1" showInputMessage="1" showErrorMessage="1" sqref="D22:D40" xr:uid="{00000000-0002-0000-1000-000004000000}">
      <formula1>INDIRECT(AH$18)</formula1>
    </dataValidation>
    <dataValidation type="list" allowBlank="1" showInputMessage="1" showErrorMessage="1" sqref="H17" xr:uid="{00000000-0002-0000-1000-000005000000}">
      <formula1>INDIRECT("aditivo")</formula1>
    </dataValidation>
    <dataValidation type="list" allowBlank="1" showInputMessage="1" showErrorMessage="1" sqref="H18" xr:uid="{00000000-0002-0000-1000-000006000000}">
      <formula1>INDIRECT("ano")</formula1>
    </dataValidation>
    <dataValidation type="list" allowBlank="1" showInputMessage="1" showErrorMessage="1" sqref="F18" xr:uid="{00000000-0002-0000-1000-000007000000}">
      <formula1>INDIRECT("mes")</formula1>
    </dataValidation>
  </dataValidations>
  <pageMargins left="0.25" right="0.25" top="0.75" bottom="0.75" header="0.3" footer="0.3"/>
  <pageSetup paperSize="9" scale="79" fitToWidth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1000-000009000000}">
          <x14:formula1>
            <xm:f>Planilha1!$H$4:$H$7</xm:f>
          </x14:formula1>
          <xm:sqref>C16:D17</xm:sqref>
        </x14:dataValidation>
        <x14:dataValidation type="list" allowBlank="1" showInputMessage="1" showErrorMessage="1" xr:uid="{00000000-0002-0000-1000-00000A000000}">
          <x14:formula1>
            <xm:f>Planilha1!$R$2:$R$13</xm:f>
          </x14:formula1>
          <xm:sqref>F19</xm:sqref>
        </x14:dataValidation>
        <x14:dataValidation type="list" allowBlank="1" showInputMessage="1" showErrorMessage="1" xr:uid="{00000000-0002-0000-1000-00000B000000}">
          <x14:formula1>
            <xm:f>Planilha1!$S$2:$S$13</xm:f>
          </x14:formula1>
          <xm:sqref>H19</xm:sqref>
        </x14:dataValidation>
        <x14:dataValidation type="list" allowBlank="1" showInputMessage="1" showErrorMessage="1" xr:uid="{00000000-0002-0000-1000-00000C000000}">
          <x14:formula1>
            <xm:f>Planilha1!$V$2:$V$51</xm:f>
          </x14:formula1>
          <xm:sqref>H19</xm:sqref>
        </x14:dataValidation>
        <x14:dataValidation type="list" allowBlank="1" showInputMessage="1" showErrorMessage="1" xr:uid="{00000000-0002-0000-1000-00000D000000}">
          <x14:formula1>
            <xm:f>Planilha1!$U$2:$U$52</xm:f>
          </x14:formula1>
          <xm:sqref>F17 F19</xm:sqref>
        </x14:dataValidation>
        <x14:dataValidation type="list" allowBlank="1" showInputMessage="1" showErrorMessage="1" xr:uid="{00000000-0002-0000-1000-00000E000000}">
          <x14:formula1>
            <xm:f>'UNIDADES DE SAÚDE'!$S$1:$S$7</xm:f>
          </x14:formula1>
          <xm:sqref>D92:F92</xm:sqref>
        </x14:dataValidation>
        <x14:dataValidation type="list" allowBlank="1" showInputMessage="1" showErrorMessage="1" xr:uid="{00000000-0002-0000-1000-000008000000}">
          <x14:formula1>
            <xm:f>Planilha1!$S2:S$13</xm:f>
          </x14:formula1>
          <xm:sqref>H18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D2" sqref="D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2"/>
  <sheetViews>
    <sheetView workbookViewId="0">
      <selection activeCell="L17" sqref="L17"/>
    </sheetView>
  </sheetViews>
  <sheetFormatPr defaultRowHeight="15" x14ac:dyDescent="0.25"/>
  <cols>
    <col min="1" max="1" width="13.42578125" bestFit="1" customWidth="1"/>
    <col min="2" max="2" width="11.85546875" bestFit="1" customWidth="1"/>
    <col min="3" max="3" width="63.140625" bestFit="1" customWidth="1"/>
  </cols>
  <sheetData>
    <row r="1" spans="1:19" ht="16.5" thickBot="1" x14ac:dyDescent="0.3">
      <c r="A1" s="25" t="s">
        <v>0</v>
      </c>
      <c r="B1" s="26" t="s">
        <v>1</v>
      </c>
      <c r="C1" s="27" t="s">
        <v>396</v>
      </c>
      <c r="S1" t="s">
        <v>500</v>
      </c>
    </row>
    <row r="2" spans="1:19" ht="15.75" x14ac:dyDescent="0.25">
      <c r="A2" s="225" t="s">
        <v>201</v>
      </c>
      <c r="B2" s="227" t="s">
        <v>37</v>
      </c>
      <c r="C2" s="28" t="s">
        <v>397</v>
      </c>
      <c r="S2" t="s">
        <v>501</v>
      </c>
    </row>
    <row r="3" spans="1:19" ht="15.75" x14ac:dyDescent="0.25">
      <c r="A3" s="226"/>
      <c r="B3" s="228" t="s">
        <v>37</v>
      </c>
      <c r="C3" s="28" t="s">
        <v>398</v>
      </c>
      <c r="S3" t="s">
        <v>504</v>
      </c>
    </row>
    <row r="4" spans="1:19" ht="15.75" x14ac:dyDescent="0.25">
      <c r="A4" s="226"/>
      <c r="B4" s="228"/>
      <c r="C4" s="28" t="s">
        <v>399</v>
      </c>
      <c r="S4" t="s">
        <v>503</v>
      </c>
    </row>
    <row r="5" spans="1:19" ht="15.75" x14ac:dyDescent="0.25">
      <c r="A5" s="226"/>
      <c r="B5" s="228"/>
      <c r="C5" s="28" t="s">
        <v>400</v>
      </c>
      <c r="S5" t="s">
        <v>502</v>
      </c>
    </row>
    <row r="6" spans="1:19" ht="15.75" x14ac:dyDescent="0.25">
      <c r="A6" s="226"/>
      <c r="B6" s="228" t="s">
        <v>37</v>
      </c>
      <c r="C6" s="28" t="s">
        <v>401</v>
      </c>
      <c r="S6" t="s">
        <v>499</v>
      </c>
    </row>
    <row r="7" spans="1:19" ht="15.75" x14ac:dyDescent="0.25">
      <c r="A7" s="226"/>
      <c r="B7" s="228"/>
      <c r="C7" s="28" t="s">
        <v>402</v>
      </c>
      <c r="S7" t="s">
        <v>586</v>
      </c>
    </row>
    <row r="8" spans="1:19" ht="15.75" x14ac:dyDescent="0.25">
      <c r="A8" s="226"/>
      <c r="B8" s="228"/>
      <c r="C8" s="28" t="s">
        <v>403</v>
      </c>
    </row>
    <row r="9" spans="1:19" ht="15.75" x14ac:dyDescent="0.25">
      <c r="A9" s="226"/>
      <c r="B9" s="228"/>
      <c r="C9" s="28" t="s">
        <v>404</v>
      </c>
    </row>
    <row r="10" spans="1:19" ht="15.75" x14ac:dyDescent="0.25">
      <c r="A10" s="226"/>
      <c r="B10" s="228" t="s">
        <v>37</v>
      </c>
      <c r="C10" s="28" t="s">
        <v>405</v>
      </c>
    </row>
    <row r="11" spans="1:19" ht="15.75" x14ac:dyDescent="0.25">
      <c r="A11" s="226"/>
      <c r="B11" s="228" t="s">
        <v>37</v>
      </c>
      <c r="C11" s="28" t="s">
        <v>406</v>
      </c>
    </row>
    <row r="12" spans="1:19" ht="15.75" x14ac:dyDescent="0.25">
      <c r="A12" s="226"/>
      <c r="B12" s="228"/>
      <c r="C12" s="28" t="s">
        <v>407</v>
      </c>
    </row>
    <row r="13" spans="1:19" ht="15.75" x14ac:dyDescent="0.25">
      <c r="A13" s="226"/>
      <c r="B13" s="228"/>
      <c r="C13" s="28" t="s">
        <v>408</v>
      </c>
    </row>
    <row r="14" spans="1:19" ht="15.75" x14ac:dyDescent="0.25">
      <c r="A14" s="226"/>
      <c r="B14" s="228"/>
      <c r="C14" s="28"/>
    </row>
    <row r="15" spans="1:19" ht="15.75" x14ac:dyDescent="0.25">
      <c r="A15" s="226"/>
      <c r="B15" s="228"/>
      <c r="C15" s="28"/>
    </row>
    <row r="16" spans="1:19" ht="16.5" thickBot="1" x14ac:dyDescent="0.3">
      <c r="A16" s="226"/>
      <c r="B16" s="228"/>
      <c r="C16" s="28"/>
    </row>
    <row r="17" spans="1:3" ht="15.75" x14ac:dyDescent="0.25">
      <c r="A17" s="205" t="s">
        <v>201</v>
      </c>
      <c r="B17" s="210" t="s">
        <v>42</v>
      </c>
      <c r="C17" s="33" t="s">
        <v>410</v>
      </c>
    </row>
    <row r="18" spans="1:3" ht="15.75" x14ac:dyDescent="0.25">
      <c r="A18" s="207"/>
      <c r="B18" s="210" t="s">
        <v>42</v>
      </c>
      <c r="C18" s="34"/>
    </row>
    <row r="19" spans="1:3" ht="15.75" x14ac:dyDescent="0.25">
      <c r="A19" s="208"/>
      <c r="B19" s="210" t="s">
        <v>42</v>
      </c>
      <c r="C19" s="29"/>
    </row>
    <row r="20" spans="1:3" ht="16.5" thickBot="1" x14ac:dyDescent="0.3">
      <c r="A20" s="209"/>
      <c r="B20" s="210" t="s">
        <v>42</v>
      </c>
      <c r="C20" s="29"/>
    </row>
    <row r="21" spans="1:3" ht="15.75" x14ac:dyDescent="0.25">
      <c r="A21" s="231" t="s">
        <v>201</v>
      </c>
      <c r="B21" s="210" t="s">
        <v>44</v>
      </c>
      <c r="C21" s="28" t="s">
        <v>411</v>
      </c>
    </row>
    <row r="22" spans="1:3" ht="15.75" x14ac:dyDescent="0.25">
      <c r="A22" s="216"/>
      <c r="B22" s="210" t="s">
        <v>44</v>
      </c>
      <c r="C22" s="28" t="s">
        <v>412</v>
      </c>
    </row>
    <row r="23" spans="1:3" ht="15.75" x14ac:dyDescent="0.25">
      <c r="A23" s="216"/>
      <c r="B23" s="210"/>
      <c r="C23" s="28" t="s">
        <v>413</v>
      </c>
    </row>
    <row r="24" spans="1:3" ht="15.75" x14ac:dyDescent="0.25">
      <c r="A24" s="216"/>
      <c r="B24" s="210"/>
      <c r="C24" s="28" t="s">
        <v>414</v>
      </c>
    </row>
    <row r="25" spans="1:3" ht="15.75" x14ac:dyDescent="0.25">
      <c r="A25" s="216"/>
      <c r="B25" s="210"/>
      <c r="C25" s="35"/>
    </row>
    <row r="26" spans="1:3" ht="15.75" x14ac:dyDescent="0.25">
      <c r="A26" s="217"/>
      <c r="B26" s="210" t="s">
        <v>44</v>
      </c>
      <c r="C26" s="35"/>
    </row>
    <row r="27" spans="1:3" ht="15.75" x14ac:dyDescent="0.25">
      <c r="A27" s="218"/>
      <c r="B27" s="210" t="s">
        <v>44</v>
      </c>
      <c r="C27" s="35"/>
    </row>
    <row r="28" spans="1:3" ht="16.5" thickBot="1" x14ac:dyDescent="0.3">
      <c r="A28" s="219"/>
      <c r="B28" s="210" t="s">
        <v>44</v>
      </c>
      <c r="C28" s="35"/>
    </row>
    <row r="29" spans="1:3" ht="15.75" x14ac:dyDescent="0.25">
      <c r="A29" s="229" t="s">
        <v>201</v>
      </c>
      <c r="B29" s="220" t="s">
        <v>46</v>
      </c>
      <c r="C29" s="36" t="s">
        <v>415</v>
      </c>
    </row>
    <row r="30" spans="1:3" ht="15.75" x14ac:dyDescent="0.25">
      <c r="A30" s="229"/>
      <c r="B30" s="230"/>
      <c r="C30" s="37" t="s">
        <v>416</v>
      </c>
    </row>
    <row r="31" spans="1:3" ht="15.75" x14ac:dyDescent="0.25">
      <c r="A31" s="229"/>
      <c r="B31" s="230"/>
      <c r="C31" s="37" t="s">
        <v>417</v>
      </c>
    </row>
    <row r="32" spans="1:3" ht="15.75" x14ac:dyDescent="0.25">
      <c r="A32" s="229"/>
      <c r="B32" s="230"/>
      <c r="C32" s="37" t="s">
        <v>418</v>
      </c>
    </row>
    <row r="33" spans="1:3" ht="15.75" x14ac:dyDescent="0.25">
      <c r="A33" s="229"/>
      <c r="B33" s="230"/>
      <c r="C33" s="37" t="s">
        <v>419</v>
      </c>
    </row>
    <row r="34" spans="1:3" ht="15.75" x14ac:dyDescent="0.25">
      <c r="A34" s="229"/>
      <c r="B34" s="230"/>
      <c r="C34" s="35"/>
    </row>
    <row r="35" spans="1:3" ht="15.75" x14ac:dyDescent="0.25">
      <c r="A35" s="229"/>
      <c r="B35" s="230" t="s">
        <v>46</v>
      </c>
      <c r="C35" s="35"/>
    </row>
    <row r="36" spans="1:3" ht="15.75" x14ac:dyDescent="0.25">
      <c r="A36" s="229"/>
      <c r="B36" s="230" t="s">
        <v>46</v>
      </c>
      <c r="C36" s="35"/>
    </row>
    <row r="37" spans="1:3" ht="16.5" thickBot="1" x14ac:dyDescent="0.3">
      <c r="A37" s="229"/>
      <c r="B37" s="230" t="s">
        <v>46</v>
      </c>
      <c r="C37" s="35"/>
    </row>
    <row r="38" spans="1:3" ht="15.75" x14ac:dyDescent="0.25">
      <c r="A38" s="231" t="s">
        <v>201</v>
      </c>
      <c r="B38" s="210" t="s">
        <v>48</v>
      </c>
      <c r="C38" s="33" t="s">
        <v>420</v>
      </c>
    </row>
    <row r="39" spans="1:3" ht="15.75" x14ac:dyDescent="0.25">
      <c r="A39" s="216"/>
      <c r="B39" s="210"/>
      <c r="C39" s="33" t="s">
        <v>421</v>
      </c>
    </row>
    <row r="40" spans="1:3" ht="15.75" x14ac:dyDescent="0.25">
      <c r="A40" s="217"/>
      <c r="B40" s="210" t="s">
        <v>48</v>
      </c>
      <c r="C40" s="35"/>
    </row>
    <row r="41" spans="1:3" ht="15.75" x14ac:dyDescent="0.25">
      <c r="A41" s="218"/>
      <c r="B41" s="210" t="s">
        <v>48</v>
      </c>
      <c r="C41" s="35"/>
    </row>
    <row r="42" spans="1:3" ht="16.5" thickBot="1" x14ac:dyDescent="0.3">
      <c r="A42" s="219"/>
      <c r="B42" s="210" t="s">
        <v>48</v>
      </c>
      <c r="C42" s="35"/>
    </row>
    <row r="43" spans="1:3" ht="15.75" x14ac:dyDescent="0.25">
      <c r="A43" s="221" t="s">
        <v>201</v>
      </c>
      <c r="B43" s="223" t="s">
        <v>50</v>
      </c>
      <c r="C43" s="38" t="s">
        <v>422</v>
      </c>
    </row>
    <row r="44" spans="1:3" ht="15.75" x14ac:dyDescent="0.25">
      <c r="A44" s="221"/>
      <c r="B44" s="223"/>
      <c r="C44" s="38" t="s">
        <v>423</v>
      </c>
    </row>
    <row r="45" spans="1:3" ht="15.75" x14ac:dyDescent="0.25">
      <c r="A45" s="221"/>
      <c r="B45" s="223"/>
      <c r="C45" s="39" t="s">
        <v>424</v>
      </c>
    </row>
    <row r="46" spans="1:3" ht="15.75" x14ac:dyDescent="0.25">
      <c r="A46" s="221"/>
      <c r="B46" s="223"/>
      <c r="C46" s="39" t="s">
        <v>425</v>
      </c>
    </row>
    <row r="47" spans="1:3" ht="15.75" x14ac:dyDescent="0.25">
      <c r="A47" s="221"/>
      <c r="B47" s="223"/>
      <c r="C47" s="39" t="s">
        <v>426</v>
      </c>
    </row>
    <row r="48" spans="1:3" ht="15.75" x14ac:dyDescent="0.25">
      <c r="A48" s="221"/>
      <c r="B48" s="223"/>
      <c r="C48" s="39" t="s">
        <v>427</v>
      </c>
    </row>
    <row r="49" spans="1:3" ht="15.75" x14ac:dyDescent="0.25">
      <c r="A49" s="221"/>
      <c r="B49" s="223"/>
      <c r="C49" s="39" t="s">
        <v>428</v>
      </c>
    </row>
    <row r="50" spans="1:3" ht="15.75" x14ac:dyDescent="0.25">
      <c r="A50" s="221"/>
      <c r="B50" s="223" t="s">
        <v>50</v>
      </c>
      <c r="C50" s="35"/>
    </row>
    <row r="51" spans="1:3" ht="15.75" x14ac:dyDescent="0.25">
      <c r="A51" s="221"/>
      <c r="B51" s="223" t="s">
        <v>50</v>
      </c>
      <c r="C51" s="35"/>
    </row>
    <row r="52" spans="1:3" ht="16.5" thickBot="1" x14ac:dyDescent="0.3">
      <c r="A52" s="222"/>
      <c r="B52" s="224" t="s">
        <v>50</v>
      </c>
      <c r="C52" s="35"/>
    </row>
    <row r="53" spans="1:3" ht="15.75" x14ac:dyDescent="0.25">
      <c r="A53" s="205" t="s">
        <v>201</v>
      </c>
      <c r="B53" s="210" t="s">
        <v>52</v>
      </c>
      <c r="C53" s="33" t="s">
        <v>53</v>
      </c>
    </row>
    <row r="54" spans="1:3" ht="15.75" x14ac:dyDescent="0.25">
      <c r="A54" s="207"/>
      <c r="B54" s="210" t="s">
        <v>52</v>
      </c>
      <c r="C54" s="35"/>
    </row>
    <row r="55" spans="1:3" ht="15.75" x14ac:dyDescent="0.25">
      <c r="A55" s="208"/>
      <c r="B55" s="210" t="s">
        <v>52</v>
      </c>
      <c r="C55" s="35"/>
    </row>
    <row r="56" spans="1:3" ht="16.5" thickBot="1" x14ac:dyDescent="0.3">
      <c r="A56" s="209"/>
      <c r="B56" s="210" t="s">
        <v>52</v>
      </c>
      <c r="C56" s="35"/>
    </row>
    <row r="57" spans="1:3" ht="16.5" hidden="1" thickBot="1" x14ac:dyDescent="0.3">
      <c r="A57" s="30"/>
      <c r="B57" s="31" t="s">
        <v>409</v>
      </c>
      <c r="C57" s="32" t="s">
        <v>409</v>
      </c>
    </row>
    <row r="58" spans="1:3" ht="15.75" x14ac:dyDescent="0.25">
      <c r="A58" s="205" t="s">
        <v>201</v>
      </c>
      <c r="B58" s="211" t="s">
        <v>54</v>
      </c>
      <c r="C58" s="28" t="s">
        <v>429</v>
      </c>
    </row>
    <row r="59" spans="1:3" ht="15.75" x14ac:dyDescent="0.25">
      <c r="A59" s="206"/>
      <c r="B59" s="212" t="s">
        <v>54</v>
      </c>
      <c r="C59" s="33" t="s">
        <v>430</v>
      </c>
    </row>
    <row r="60" spans="1:3" ht="15.75" x14ac:dyDescent="0.25">
      <c r="A60" s="206"/>
      <c r="B60" s="212"/>
      <c r="C60" s="35"/>
    </row>
    <row r="61" spans="1:3" ht="15.75" x14ac:dyDescent="0.25">
      <c r="A61" s="207"/>
      <c r="B61" s="213" t="s">
        <v>54</v>
      </c>
      <c r="C61" s="35"/>
    </row>
    <row r="62" spans="1:3" ht="15.75" x14ac:dyDescent="0.25">
      <c r="A62" s="208"/>
      <c r="B62" s="214" t="s">
        <v>54</v>
      </c>
      <c r="C62" s="35"/>
    </row>
    <row r="63" spans="1:3" ht="16.5" thickBot="1" x14ac:dyDescent="0.3">
      <c r="A63" s="209"/>
      <c r="B63" s="215" t="s">
        <v>54</v>
      </c>
      <c r="C63" s="35"/>
    </row>
    <row r="64" spans="1:3" ht="15.75" x14ac:dyDescent="0.25">
      <c r="A64" s="216" t="s">
        <v>201</v>
      </c>
      <c r="B64" s="220" t="s">
        <v>56</v>
      </c>
      <c r="C64" s="33" t="s">
        <v>431</v>
      </c>
    </row>
    <row r="65" spans="1:3" ht="15.75" x14ac:dyDescent="0.25">
      <c r="A65" s="216"/>
      <c r="B65" s="220" t="s">
        <v>56</v>
      </c>
      <c r="C65" s="33" t="s">
        <v>432</v>
      </c>
    </row>
    <row r="66" spans="1:3" ht="15.75" x14ac:dyDescent="0.25">
      <c r="A66" s="216"/>
      <c r="B66" s="220"/>
      <c r="C66" s="33" t="s">
        <v>433</v>
      </c>
    </row>
    <row r="67" spans="1:3" ht="15.75" x14ac:dyDescent="0.25">
      <c r="A67" s="216"/>
      <c r="B67" s="220"/>
      <c r="C67" s="33" t="s">
        <v>434</v>
      </c>
    </row>
    <row r="68" spans="1:3" ht="15.75" x14ac:dyDescent="0.25">
      <c r="A68" s="217"/>
      <c r="B68" s="220" t="s">
        <v>56</v>
      </c>
      <c r="C68" s="33" t="s">
        <v>508</v>
      </c>
    </row>
    <row r="69" spans="1:3" ht="15.75" x14ac:dyDescent="0.25">
      <c r="A69" s="218"/>
      <c r="B69" s="220" t="s">
        <v>56</v>
      </c>
      <c r="C69" s="35"/>
    </row>
    <row r="70" spans="1:3" ht="16.5" thickBot="1" x14ac:dyDescent="0.3">
      <c r="A70" s="219"/>
      <c r="B70" s="220" t="s">
        <v>56</v>
      </c>
      <c r="C70" s="35"/>
    </row>
    <row r="71" spans="1:3" ht="15.75" x14ac:dyDescent="0.25">
      <c r="A71" s="205" t="s">
        <v>201</v>
      </c>
      <c r="B71" s="210" t="s">
        <v>58</v>
      </c>
      <c r="C71" s="28" t="s">
        <v>435</v>
      </c>
    </row>
    <row r="72" spans="1:3" ht="15.75" x14ac:dyDescent="0.25">
      <c r="A72" s="206"/>
      <c r="B72" s="210"/>
      <c r="C72" s="40" t="s">
        <v>436</v>
      </c>
    </row>
    <row r="73" spans="1:3" ht="15.75" x14ac:dyDescent="0.25">
      <c r="A73" s="206"/>
      <c r="B73" s="210"/>
      <c r="C73" s="40" t="s">
        <v>437</v>
      </c>
    </row>
    <row r="74" spans="1:3" ht="15.75" x14ac:dyDescent="0.25">
      <c r="A74" s="206"/>
      <c r="B74" s="210"/>
      <c r="C74" s="40" t="s">
        <v>438</v>
      </c>
    </row>
    <row r="75" spans="1:3" ht="15.75" x14ac:dyDescent="0.25">
      <c r="A75" s="206"/>
      <c r="B75" s="210"/>
      <c r="C75" s="40" t="s">
        <v>439</v>
      </c>
    </row>
    <row r="76" spans="1:3" ht="15.75" x14ac:dyDescent="0.25">
      <c r="A76" s="206"/>
      <c r="B76" s="210"/>
      <c r="C76" s="41" t="s">
        <v>440</v>
      </c>
    </row>
    <row r="77" spans="1:3" ht="15.75" x14ac:dyDescent="0.25">
      <c r="A77" s="206"/>
      <c r="B77" s="210"/>
      <c r="C77" s="41" t="s">
        <v>441</v>
      </c>
    </row>
    <row r="78" spans="1:3" ht="15.75" x14ac:dyDescent="0.25">
      <c r="A78" s="206"/>
      <c r="B78" s="210"/>
      <c r="C78" s="29"/>
    </row>
    <row r="79" spans="1:3" ht="15.75" x14ac:dyDescent="0.25">
      <c r="A79" s="206"/>
      <c r="B79" s="210"/>
      <c r="C79" s="29"/>
    </row>
    <row r="80" spans="1:3" ht="15.75" x14ac:dyDescent="0.25">
      <c r="A80" s="206"/>
      <c r="B80" s="210"/>
      <c r="C80" s="29"/>
    </row>
    <row r="81" spans="1:3" ht="15.75" x14ac:dyDescent="0.25">
      <c r="A81" s="207"/>
      <c r="B81" s="210" t="s">
        <v>58</v>
      </c>
      <c r="C81" s="29"/>
    </row>
    <row r="82" spans="1:3" ht="15.75" x14ac:dyDescent="0.25">
      <c r="A82" s="208"/>
      <c r="B82" s="210" t="s">
        <v>58</v>
      </c>
      <c r="C82" s="35"/>
    </row>
    <row r="83" spans="1:3" ht="16.5" thickBot="1" x14ac:dyDescent="0.3">
      <c r="A83" s="209"/>
      <c r="B83" s="210" t="s">
        <v>58</v>
      </c>
      <c r="C83" s="35"/>
    </row>
    <row r="84" spans="1:3" ht="15.75" x14ac:dyDescent="0.25">
      <c r="A84" s="204" t="s">
        <v>61</v>
      </c>
      <c r="B84" s="190" t="s">
        <v>130</v>
      </c>
      <c r="C84" s="42" t="s">
        <v>442</v>
      </c>
    </row>
    <row r="85" spans="1:3" ht="15.75" x14ac:dyDescent="0.25">
      <c r="A85" s="196"/>
      <c r="B85" s="190"/>
      <c r="C85" s="42"/>
    </row>
    <row r="86" spans="1:3" ht="15.75" x14ac:dyDescent="0.25">
      <c r="A86" s="196"/>
      <c r="B86" s="190" t="s">
        <v>130</v>
      </c>
      <c r="C86" s="43"/>
    </row>
    <row r="87" spans="1:3" ht="15.75" x14ac:dyDescent="0.25">
      <c r="A87" s="196"/>
      <c r="B87" s="190" t="s">
        <v>130</v>
      </c>
      <c r="C87" s="44"/>
    </row>
    <row r="88" spans="1:3" ht="15.75" x14ac:dyDescent="0.25">
      <c r="A88" s="197"/>
      <c r="B88" s="190" t="s">
        <v>130</v>
      </c>
      <c r="C88" s="44"/>
    </row>
    <row r="89" spans="1:3" ht="15.75" x14ac:dyDescent="0.25">
      <c r="A89" s="189" t="s">
        <v>61</v>
      </c>
      <c r="B89" s="190" t="s">
        <v>140</v>
      </c>
      <c r="C89" s="42" t="s">
        <v>443</v>
      </c>
    </row>
    <row r="90" spans="1:3" ht="15.75" x14ac:dyDescent="0.25">
      <c r="A90" s="189"/>
      <c r="B90" s="190" t="s">
        <v>140</v>
      </c>
      <c r="C90" s="42" t="s">
        <v>444</v>
      </c>
    </row>
    <row r="91" spans="1:3" ht="15.75" x14ac:dyDescent="0.25">
      <c r="A91" s="189"/>
      <c r="B91" s="190"/>
      <c r="C91" s="45" t="s">
        <v>445</v>
      </c>
    </row>
    <row r="92" spans="1:3" ht="15.75" x14ac:dyDescent="0.25">
      <c r="A92" s="189"/>
      <c r="B92" s="190"/>
      <c r="C92" s="46"/>
    </row>
    <row r="93" spans="1:3" ht="15.75" x14ac:dyDescent="0.25">
      <c r="A93" s="189"/>
      <c r="B93" s="190" t="s">
        <v>140</v>
      </c>
      <c r="C93" s="46"/>
    </row>
    <row r="94" spans="1:3" ht="15.75" x14ac:dyDescent="0.25">
      <c r="A94" s="189"/>
      <c r="B94" s="190" t="s">
        <v>140</v>
      </c>
      <c r="C94" s="44"/>
    </row>
    <row r="95" spans="1:3" ht="15.75" x14ac:dyDescent="0.25">
      <c r="A95" s="189"/>
      <c r="B95" s="190" t="s">
        <v>140</v>
      </c>
      <c r="C95" s="44"/>
    </row>
    <row r="96" spans="1:3" ht="15.75" x14ac:dyDescent="0.25">
      <c r="A96" s="204" t="s">
        <v>61</v>
      </c>
      <c r="B96" s="190" t="s">
        <v>73</v>
      </c>
      <c r="C96" s="47" t="s">
        <v>446</v>
      </c>
    </row>
    <row r="97" spans="1:3" ht="15.75" x14ac:dyDescent="0.25">
      <c r="A97" s="196"/>
      <c r="B97" s="190"/>
      <c r="C97" s="47" t="s">
        <v>447</v>
      </c>
    </row>
    <row r="98" spans="1:3" ht="15.75" x14ac:dyDescent="0.25">
      <c r="A98" s="196"/>
      <c r="B98" s="190"/>
      <c r="C98" s="42" t="s">
        <v>75</v>
      </c>
    </row>
    <row r="99" spans="1:3" ht="15.75" x14ac:dyDescent="0.25">
      <c r="A99" s="196"/>
      <c r="B99" s="190" t="s">
        <v>73</v>
      </c>
      <c r="C99" s="42" t="s">
        <v>76</v>
      </c>
    </row>
    <row r="100" spans="1:3" ht="15.75" x14ac:dyDescent="0.25">
      <c r="A100" s="196"/>
      <c r="B100" s="190" t="s">
        <v>73</v>
      </c>
      <c r="C100" s="42" t="s">
        <v>448</v>
      </c>
    </row>
    <row r="101" spans="1:3" ht="15.75" x14ac:dyDescent="0.25">
      <c r="A101" s="196"/>
      <c r="B101" s="190"/>
      <c r="C101" s="42" t="s">
        <v>449</v>
      </c>
    </row>
    <row r="102" spans="1:3" ht="15.75" x14ac:dyDescent="0.25">
      <c r="A102" s="196"/>
      <c r="B102" s="190"/>
      <c r="C102" s="43"/>
    </row>
    <row r="103" spans="1:3" ht="15.75" x14ac:dyDescent="0.25">
      <c r="A103" s="196"/>
      <c r="B103" s="190"/>
      <c r="C103" s="43"/>
    </row>
    <row r="104" spans="1:3" ht="15.75" x14ac:dyDescent="0.25">
      <c r="A104" s="196"/>
      <c r="B104" s="190"/>
      <c r="C104" s="43"/>
    </row>
    <row r="105" spans="1:3" ht="15.75" x14ac:dyDescent="0.25">
      <c r="A105" s="196"/>
      <c r="B105" s="190" t="s">
        <v>73</v>
      </c>
      <c r="C105" s="43"/>
    </row>
    <row r="106" spans="1:3" ht="15.75" x14ac:dyDescent="0.25">
      <c r="A106" s="196"/>
      <c r="B106" s="190" t="s">
        <v>73</v>
      </c>
      <c r="C106" s="44"/>
    </row>
    <row r="107" spans="1:3" ht="15.75" x14ac:dyDescent="0.25">
      <c r="A107" s="197"/>
      <c r="B107" s="190" t="s">
        <v>73</v>
      </c>
      <c r="C107" s="44"/>
    </row>
    <row r="108" spans="1:3" ht="15.75" x14ac:dyDescent="0.25">
      <c r="A108" s="194" t="s">
        <v>61</v>
      </c>
      <c r="B108" s="178" t="s">
        <v>77</v>
      </c>
      <c r="C108" s="42" t="s">
        <v>78</v>
      </c>
    </row>
    <row r="109" spans="1:3" ht="15.75" x14ac:dyDescent="0.25">
      <c r="A109" s="196"/>
      <c r="B109" s="187" t="s">
        <v>77</v>
      </c>
      <c r="C109" s="42"/>
    </row>
    <row r="110" spans="1:3" ht="15.75" x14ac:dyDescent="0.25">
      <c r="A110" s="196"/>
      <c r="B110" s="187" t="s">
        <v>77</v>
      </c>
      <c r="C110" s="43"/>
    </row>
    <row r="111" spans="1:3" ht="15.75" x14ac:dyDescent="0.25">
      <c r="A111" s="196"/>
      <c r="B111" s="187" t="s">
        <v>77</v>
      </c>
      <c r="C111" s="44"/>
    </row>
    <row r="112" spans="1:3" ht="15.75" x14ac:dyDescent="0.25">
      <c r="A112" s="197"/>
      <c r="B112" s="188" t="s">
        <v>77</v>
      </c>
      <c r="C112" s="44"/>
    </row>
    <row r="113" spans="1:3" ht="15.75" x14ac:dyDescent="0.25">
      <c r="A113" s="202" t="s">
        <v>61</v>
      </c>
      <c r="B113" s="203" t="s">
        <v>79</v>
      </c>
      <c r="C113" s="42" t="s">
        <v>80</v>
      </c>
    </row>
    <row r="114" spans="1:3" ht="15.75" x14ac:dyDescent="0.25">
      <c r="A114" s="202"/>
      <c r="B114" s="203" t="s">
        <v>79</v>
      </c>
      <c r="C114" s="47" t="s">
        <v>450</v>
      </c>
    </row>
    <row r="115" spans="1:3" ht="15.75" x14ac:dyDescent="0.25">
      <c r="A115" s="202"/>
      <c r="B115" s="203"/>
      <c r="C115" s="47" t="s">
        <v>451</v>
      </c>
    </row>
    <row r="116" spans="1:3" ht="15.75" x14ac:dyDescent="0.25">
      <c r="A116" s="202"/>
      <c r="B116" s="203"/>
      <c r="C116" s="42" t="s">
        <v>81</v>
      </c>
    </row>
    <row r="117" spans="1:3" ht="15.75" x14ac:dyDescent="0.25">
      <c r="A117" s="202"/>
      <c r="B117" s="203" t="s">
        <v>79</v>
      </c>
      <c r="C117" s="42" t="s">
        <v>82</v>
      </c>
    </row>
    <row r="118" spans="1:3" ht="15.75" x14ac:dyDescent="0.25">
      <c r="A118" s="202"/>
      <c r="B118" s="203" t="s">
        <v>79</v>
      </c>
      <c r="C118" s="42" t="s">
        <v>83</v>
      </c>
    </row>
    <row r="119" spans="1:3" ht="15.75" x14ac:dyDescent="0.25">
      <c r="A119" s="202"/>
      <c r="B119" s="203" t="s">
        <v>79</v>
      </c>
      <c r="C119" s="42"/>
    </row>
    <row r="120" spans="1:3" ht="15.75" x14ac:dyDescent="0.25">
      <c r="A120" s="202"/>
      <c r="B120" s="203" t="s">
        <v>79</v>
      </c>
      <c r="C120" s="42"/>
    </row>
    <row r="121" spans="1:3" ht="15.75" x14ac:dyDescent="0.25">
      <c r="A121" s="202"/>
      <c r="B121" s="203" t="s">
        <v>79</v>
      </c>
      <c r="C121" s="42"/>
    </row>
    <row r="122" spans="1:3" ht="15.75" x14ac:dyDescent="0.25">
      <c r="A122" s="202"/>
      <c r="B122" s="203" t="s">
        <v>79</v>
      </c>
      <c r="C122" s="42"/>
    </row>
    <row r="123" spans="1:3" ht="15.75" x14ac:dyDescent="0.25">
      <c r="A123" s="202"/>
      <c r="B123" s="203" t="s">
        <v>79</v>
      </c>
      <c r="C123" s="46"/>
    </row>
    <row r="124" spans="1:3" ht="15.75" x14ac:dyDescent="0.25">
      <c r="A124" s="202"/>
      <c r="B124" s="203" t="s">
        <v>79</v>
      </c>
      <c r="C124" s="44"/>
    </row>
    <row r="125" spans="1:3" ht="15.75" x14ac:dyDescent="0.25">
      <c r="A125" s="202"/>
      <c r="B125" s="203" t="s">
        <v>79</v>
      </c>
      <c r="C125" s="44"/>
    </row>
    <row r="126" spans="1:3" ht="15.75" x14ac:dyDescent="0.25">
      <c r="A126" s="194" t="s">
        <v>61</v>
      </c>
      <c r="B126" s="178" t="s">
        <v>89</v>
      </c>
      <c r="C126" s="48" t="s">
        <v>90</v>
      </c>
    </row>
    <row r="127" spans="1:3" ht="15.75" x14ac:dyDescent="0.25">
      <c r="A127" s="196"/>
      <c r="B127" s="187" t="s">
        <v>89</v>
      </c>
      <c r="C127" s="48" t="s">
        <v>452</v>
      </c>
    </row>
    <row r="128" spans="1:3" ht="15.75" x14ac:dyDescent="0.25">
      <c r="A128" s="196"/>
      <c r="B128" s="187" t="s">
        <v>89</v>
      </c>
      <c r="C128" s="47" t="s">
        <v>92</v>
      </c>
    </row>
    <row r="129" spans="1:3" ht="15.75" x14ac:dyDescent="0.25">
      <c r="A129" s="196"/>
      <c r="B129" s="187"/>
      <c r="C129" s="48" t="s">
        <v>453</v>
      </c>
    </row>
    <row r="130" spans="1:3" ht="15.75" x14ac:dyDescent="0.25">
      <c r="A130" s="196"/>
      <c r="B130" s="187" t="s">
        <v>89</v>
      </c>
      <c r="C130" s="47" t="s">
        <v>454</v>
      </c>
    </row>
    <row r="131" spans="1:3" ht="15.75" x14ac:dyDescent="0.25">
      <c r="A131" s="196"/>
      <c r="B131" s="187" t="s">
        <v>89</v>
      </c>
      <c r="C131" s="49" t="s">
        <v>455</v>
      </c>
    </row>
    <row r="132" spans="1:3" ht="15.75" x14ac:dyDescent="0.25">
      <c r="A132" s="196"/>
      <c r="B132" s="187"/>
      <c r="C132" s="47" t="s">
        <v>514</v>
      </c>
    </row>
    <row r="133" spans="1:3" ht="15.75" x14ac:dyDescent="0.25">
      <c r="A133" s="196"/>
      <c r="B133" s="187" t="s">
        <v>89</v>
      </c>
      <c r="C133" s="47"/>
    </row>
    <row r="134" spans="1:3" ht="15.75" x14ac:dyDescent="0.25">
      <c r="A134" s="196"/>
      <c r="B134" s="187"/>
      <c r="C134" s="47"/>
    </row>
    <row r="135" spans="1:3" ht="15.75" x14ac:dyDescent="0.25">
      <c r="A135" s="196"/>
      <c r="B135" s="187" t="s">
        <v>89</v>
      </c>
      <c r="C135" s="47"/>
    </row>
    <row r="136" spans="1:3" ht="15.75" x14ac:dyDescent="0.25">
      <c r="A136" s="196"/>
      <c r="B136" s="187" t="s">
        <v>89</v>
      </c>
      <c r="C136" s="44"/>
    </row>
    <row r="137" spans="1:3" ht="15.75" x14ac:dyDescent="0.25">
      <c r="A137" s="197"/>
      <c r="B137" s="188" t="s">
        <v>89</v>
      </c>
      <c r="C137" s="44"/>
    </row>
    <row r="138" spans="1:3" ht="15.75" x14ac:dyDescent="0.25">
      <c r="A138" s="194" t="s">
        <v>61</v>
      </c>
      <c r="B138" s="178" t="s">
        <v>95</v>
      </c>
      <c r="C138" s="50" t="s">
        <v>96</v>
      </c>
    </row>
    <row r="139" spans="1:3" ht="15.75" x14ac:dyDescent="0.25">
      <c r="A139" s="195"/>
      <c r="B139" s="179"/>
      <c r="C139" s="51" t="s">
        <v>456</v>
      </c>
    </row>
    <row r="140" spans="1:3" ht="15.75" x14ac:dyDescent="0.25">
      <c r="A140" s="195"/>
      <c r="B140" s="179"/>
      <c r="C140" s="51" t="s">
        <v>457</v>
      </c>
    </row>
    <row r="141" spans="1:3" ht="15.75" x14ac:dyDescent="0.25">
      <c r="A141" s="195"/>
      <c r="B141" s="179"/>
      <c r="C141" s="46"/>
    </row>
    <row r="142" spans="1:3" ht="15.75" x14ac:dyDescent="0.25">
      <c r="A142" s="195"/>
      <c r="B142" s="179"/>
      <c r="C142" s="46"/>
    </row>
    <row r="143" spans="1:3" ht="15.75" x14ac:dyDescent="0.25">
      <c r="A143" s="195"/>
      <c r="B143" s="179"/>
      <c r="C143" s="46"/>
    </row>
    <row r="144" spans="1:3" ht="15.75" x14ac:dyDescent="0.25">
      <c r="A144" s="195"/>
      <c r="B144" s="179"/>
      <c r="C144" s="44"/>
    </row>
    <row r="145" spans="1:3" ht="15.75" x14ac:dyDescent="0.25">
      <c r="A145" s="198"/>
      <c r="B145" s="180"/>
      <c r="C145" s="44"/>
    </row>
    <row r="146" spans="1:3" ht="15.75" x14ac:dyDescent="0.25">
      <c r="A146" s="194" t="s">
        <v>61</v>
      </c>
      <c r="B146" s="52"/>
      <c r="C146" s="51" t="s">
        <v>458</v>
      </c>
    </row>
    <row r="147" spans="1:3" ht="15.75" x14ac:dyDescent="0.25">
      <c r="A147" s="195"/>
      <c r="B147" s="53"/>
      <c r="C147" s="51" t="s">
        <v>459</v>
      </c>
    </row>
    <row r="148" spans="1:3" ht="15.75" x14ac:dyDescent="0.25">
      <c r="A148" s="195"/>
      <c r="B148" s="53"/>
      <c r="C148" s="49" t="s">
        <v>460</v>
      </c>
    </row>
    <row r="149" spans="1:3" ht="15.75" x14ac:dyDescent="0.25">
      <c r="A149" s="195"/>
      <c r="B149" s="53" t="s">
        <v>98</v>
      </c>
      <c r="C149" s="51"/>
    </row>
    <row r="150" spans="1:3" ht="15.75" x14ac:dyDescent="0.25">
      <c r="A150" s="195"/>
      <c r="B150" s="53"/>
      <c r="C150" s="51"/>
    </row>
    <row r="151" spans="1:3" ht="15.75" x14ac:dyDescent="0.25">
      <c r="A151" s="195"/>
      <c r="B151" s="53"/>
      <c r="C151" s="46"/>
    </row>
    <row r="152" spans="1:3" ht="15.75" x14ac:dyDescent="0.25">
      <c r="A152" s="195"/>
      <c r="B152" s="53"/>
      <c r="C152" s="44"/>
    </row>
    <row r="153" spans="1:3" ht="15.75" x14ac:dyDescent="0.25">
      <c r="A153" s="198"/>
      <c r="B153" s="53"/>
      <c r="C153" s="44"/>
    </row>
    <row r="154" spans="1:3" ht="15.75" x14ac:dyDescent="0.25">
      <c r="A154" s="175" t="s">
        <v>61</v>
      </c>
      <c r="B154" s="199" t="s">
        <v>102</v>
      </c>
      <c r="C154" s="48" t="s">
        <v>105</v>
      </c>
    </row>
    <row r="155" spans="1:3" ht="15.75" x14ac:dyDescent="0.25">
      <c r="A155" s="176"/>
      <c r="B155" s="200"/>
      <c r="C155" s="48" t="s">
        <v>106</v>
      </c>
    </row>
    <row r="156" spans="1:3" ht="15.75" x14ac:dyDescent="0.25">
      <c r="A156" s="176"/>
      <c r="B156" s="200"/>
      <c r="C156" s="48" t="s">
        <v>103</v>
      </c>
    </row>
    <row r="157" spans="1:3" ht="15.75" x14ac:dyDescent="0.25">
      <c r="A157" s="176"/>
      <c r="B157" s="200"/>
      <c r="C157" s="48" t="s">
        <v>104</v>
      </c>
    </row>
    <row r="158" spans="1:3" ht="15.75" x14ac:dyDescent="0.25">
      <c r="A158" s="176"/>
      <c r="B158" s="200"/>
      <c r="C158" s="48" t="s">
        <v>107</v>
      </c>
    </row>
    <row r="159" spans="1:3" ht="15.75" x14ac:dyDescent="0.25">
      <c r="A159" s="176"/>
      <c r="B159" s="200"/>
      <c r="C159" s="48"/>
    </row>
    <row r="160" spans="1:3" ht="15.75" x14ac:dyDescent="0.25">
      <c r="A160" s="176"/>
      <c r="B160" s="200"/>
      <c r="C160" s="48"/>
    </row>
    <row r="161" spans="1:3" ht="15.75" x14ac:dyDescent="0.25">
      <c r="A161" s="176"/>
      <c r="B161" s="200"/>
      <c r="C161" s="48"/>
    </row>
    <row r="162" spans="1:3" ht="15.75" x14ac:dyDescent="0.25">
      <c r="A162" s="176"/>
      <c r="B162" s="200"/>
      <c r="C162" s="48"/>
    </row>
    <row r="163" spans="1:3" ht="15.75" x14ac:dyDescent="0.25">
      <c r="A163" s="176"/>
      <c r="B163" s="200"/>
      <c r="C163" s="48"/>
    </row>
    <row r="164" spans="1:3" ht="15.75" x14ac:dyDescent="0.25">
      <c r="A164" s="176"/>
      <c r="B164" s="200"/>
      <c r="C164" s="54"/>
    </row>
    <row r="165" spans="1:3" ht="15.75" x14ac:dyDescent="0.25">
      <c r="A165" s="176"/>
      <c r="B165" s="200"/>
      <c r="C165" s="55"/>
    </row>
    <row r="166" spans="1:3" ht="15.75" x14ac:dyDescent="0.25">
      <c r="A166" s="177"/>
      <c r="B166" s="201"/>
      <c r="C166" s="55"/>
    </row>
    <row r="167" spans="1:3" ht="15.75" x14ac:dyDescent="0.25">
      <c r="A167" s="196" t="s">
        <v>61</v>
      </c>
      <c r="B167" s="187" t="s">
        <v>108</v>
      </c>
      <c r="C167" s="51" t="s">
        <v>461</v>
      </c>
    </row>
    <row r="168" spans="1:3" ht="15.75" x14ac:dyDescent="0.25">
      <c r="A168" s="196"/>
      <c r="B168" s="187"/>
      <c r="C168" s="50" t="s">
        <v>462</v>
      </c>
    </row>
    <row r="169" spans="1:3" ht="15.75" x14ac:dyDescent="0.25">
      <c r="A169" s="196"/>
      <c r="B169" s="187"/>
      <c r="C169" s="46"/>
    </row>
    <row r="170" spans="1:3" ht="15.75" x14ac:dyDescent="0.25">
      <c r="A170" s="196"/>
      <c r="B170" s="187" t="s">
        <v>108</v>
      </c>
      <c r="C170" s="46"/>
    </row>
    <row r="171" spans="1:3" ht="15.75" x14ac:dyDescent="0.25">
      <c r="A171" s="196"/>
      <c r="B171" s="187" t="s">
        <v>108</v>
      </c>
      <c r="C171" s="44"/>
    </row>
    <row r="172" spans="1:3" ht="15.75" x14ac:dyDescent="0.25">
      <c r="A172" s="197"/>
      <c r="B172" s="188" t="s">
        <v>108</v>
      </c>
      <c r="C172" s="44"/>
    </row>
    <row r="173" spans="1:3" ht="15.75" x14ac:dyDescent="0.25">
      <c r="A173" s="194" t="s">
        <v>61</v>
      </c>
      <c r="B173" s="178" t="s">
        <v>111</v>
      </c>
      <c r="C173" s="50" t="s">
        <v>113</v>
      </c>
    </row>
    <row r="174" spans="1:3" ht="15.75" x14ac:dyDescent="0.25">
      <c r="A174" s="195"/>
      <c r="B174" s="179"/>
      <c r="C174" s="50" t="s">
        <v>112</v>
      </c>
    </row>
    <row r="175" spans="1:3" ht="15.75" x14ac:dyDescent="0.25">
      <c r="A175" s="196"/>
      <c r="B175" s="187" t="s">
        <v>111</v>
      </c>
      <c r="C175" s="51" t="s">
        <v>114</v>
      </c>
    </row>
    <row r="176" spans="1:3" ht="15.75" x14ac:dyDescent="0.25">
      <c r="A176" s="196"/>
      <c r="B176" s="187" t="s">
        <v>111</v>
      </c>
      <c r="C176" s="46"/>
    </row>
    <row r="177" spans="1:3" ht="15.75" x14ac:dyDescent="0.25">
      <c r="A177" s="196"/>
      <c r="B177" s="187" t="s">
        <v>111</v>
      </c>
      <c r="C177" s="44"/>
    </row>
    <row r="178" spans="1:3" ht="15.75" x14ac:dyDescent="0.25">
      <c r="A178" s="197"/>
      <c r="B178" s="188" t="s">
        <v>111</v>
      </c>
      <c r="C178" s="44"/>
    </row>
    <row r="179" spans="1:3" ht="15.75" x14ac:dyDescent="0.25">
      <c r="A179" s="196" t="s">
        <v>61</v>
      </c>
      <c r="B179" s="187" t="s">
        <v>115</v>
      </c>
      <c r="C179" s="51" t="s">
        <v>116</v>
      </c>
    </row>
    <row r="180" spans="1:3" ht="15.75" x14ac:dyDescent="0.25">
      <c r="A180" s="196"/>
      <c r="B180" s="187" t="s">
        <v>115</v>
      </c>
      <c r="C180" s="56"/>
    </row>
    <row r="181" spans="1:3" ht="15.75" x14ac:dyDescent="0.25">
      <c r="A181" s="196"/>
      <c r="B181" s="187" t="s">
        <v>115</v>
      </c>
      <c r="C181" s="44"/>
    </row>
    <row r="182" spans="1:3" ht="15.75" x14ac:dyDescent="0.25">
      <c r="A182" s="197"/>
      <c r="B182" s="188" t="s">
        <v>115</v>
      </c>
      <c r="C182" s="44"/>
    </row>
    <row r="183" spans="1:3" ht="15.75" x14ac:dyDescent="0.25">
      <c r="A183" s="189" t="s">
        <v>61</v>
      </c>
      <c r="B183" s="187" t="s">
        <v>117</v>
      </c>
      <c r="C183" s="51" t="s">
        <v>463</v>
      </c>
    </row>
    <row r="184" spans="1:3" ht="15.75" x14ac:dyDescent="0.25">
      <c r="A184" s="189"/>
      <c r="B184" s="187" t="s">
        <v>464</v>
      </c>
      <c r="C184" s="46"/>
    </row>
    <row r="185" spans="1:3" ht="15.75" x14ac:dyDescent="0.25">
      <c r="A185" s="189"/>
      <c r="B185" s="187" t="s">
        <v>464</v>
      </c>
      <c r="C185" s="46"/>
    </row>
    <row r="186" spans="1:3" ht="15.75" x14ac:dyDescent="0.25">
      <c r="A186" s="189"/>
      <c r="B186" s="188" t="s">
        <v>464</v>
      </c>
      <c r="C186" s="46"/>
    </row>
    <row r="187" spans="1:3" ht="15.75" x14ac:dyDescent="0.25">
      <c r="A187" s="191" t="s">
        <v>61</v>
      </c>
      <c r="B187" s="178" t="s">
        <v>6</v>
      </c>
      <c r="C187" s="50" t="s">
        <v>119</v>
      </c>
    </row>
    <row r="188" spans="1:3" ht="15.75" x14ac:dyDescent="0.25">
      <c r="A188" s="192"/>
      <c r="B188" s="179"/>
      <c r="C188" s="51" t="s">
        <v>465</v>
      </c>
    </row>
    <row r="189" spans="1:3" ht="15.75" x14ac:dyDescent="0.25">
      <c r="A189" s="192"/>
      <c r="B189" s="179"/>
      <c r="C189" s="50" t="s">
        <v>121</v>
      </c>
    </row>
    <row r="190" spans="1:3" ht="15.75" x14ac:dyDescent="0.25">
      <c r="A190" s="192"/>
      <c r="B190" s="179"/>
      <c r="C190" s="51" t="s">
        <v>466</v>
      </c>
    </row>
    <row r="191" spans="1:3" ht="15.75" x14ac:dyDescent="0.25">
      <c r="A191" s="192"/>
      <c r="B191" s="179"/>
      <c r="C191" s="51"/>
    </row>
    <row r="192" spans="1:3" ht="15.75" x14ac:dyDescent="0.25">
      <c r="A192" s="192"/>
      <c r="B192" s="179"/>
      <c r="C192" s="51"/>
    </row>
    <row r="193" spans="1:3" ht="15.75" x14ac:dyDescent="0.25">
      <c r="A193" s="192"/>
      <c r="B193" s="179"/>
      <c r="C193" s="57"/>
    </row>
    <row r="194" spans="1:3" ht="15.75" x14ac:dyDescent="0.25">
      <c r="A194" s="192"/>
      <c r="B194" s="179"/>
      <c r="C194" s="55"/>
    </row>
    <row r="195" spans="1:3" ht="15.75" x14ac:dyDescent="0.25">
      <c r="A195" s="193"/>
      <c r="B195" s="180"/>
      <c r="C195" s="55"/>
    </row>
    <row r="196" spans="1:3" ht="15.75" x14ac:dyDescent="0.25">
      <c r="A196" s="173" t="s">
        <v>61</v>
      </c>
      <c r="B196" s="183" t="s">
        <v>123</v>
      </c>
      <c r="C196" s="51" t="s">
        <v>498</v>
      </c>
    </row>
    <row r="197" spans="1:3" ht="15.75" x14ac:dyDescent="0.25">
      <c r="A197" s="189"/>
      <c r="B197" s="190" t="s">
        <v>123</v>
      </c>
      <c r="C197" s="51" t="s">
        <v>125</v>
      </c>
    </row>
    <row r="198" spans="1:3" ht="15.75" x14ac:dyDescent="0.25">
      <c r="A198" s="189"/>
      <c r="B198" s="190" t="s">
        <v>123</v>
      </c>
      <c r="C198" s="58" t="s">
        <v>467</v>
      </c>
    </row>
    <row r="199" spans="1:3" ht="15.75" x14ac:dyDescent="0.25">
      <c r="A199" s="189"/>
      <c r="B199" s="190" t="s">
        <v>123</v>
      </c>
      <c r="C199" s="51"/>
    </row>
    <row r="200" spans="1:3" ht="15.75" x14ac:dyDescent="0.25">
      <c r="A200" s="189"/>
      <c r="B200" s="190"/>
      <c r="C200" s="51"/>
    </row>
    <row r="201" spans="1:3" ht="15.75" x14ac:dyDescent="0.25">
      <c r="A201" s="189"/>
      <c r="B201" s="190" t="s">
        <v>123</v>
      </c>
      <c r="C201" s="57"/>
    </row>
    <row r="202" spans="1:3" ht="15.75" x14ac:dyDescent="0.25">
      <c r="A202" s="189"/>
      <c r="B202" s="190" t="s">
        <v>123</v>
      </c>
      <c r="C202" s="55"/>
    </row>
    <row r="203" spans="1:3" ht="15.75" x14ac:dyDescent="0.25">
      <c r="A203" s="189"/>
      <c r="B203" s="190" t="s">
        <v>123</v>
      </c>
      <c r="C203" s="55"/>
    </row>
    <row r="204" spans="1:3" ht="15.75" x14ac:dyDescent="0.25">
      <c r="A204" s="173" t="s">
        <v>61</v>
      </c>
      <c r="B204" s="183" t="s">
        <v>65</v>
      </c>
      <c r="C204" s="59" t="s">
        <v>468</v>
      </c>
    </row>
    <row r="205" spans="1:3" ht="15.75" x14ac:dyDescent="0.25">
      <c r="A205" s="189"/>
      <c r="B205" s="190" t="s">
        <v>65</v>
      </c>
      <c r="C205" s="54"/>
    </row>
    <row r="206" spans="1:3" ht="15.75" x14ac:dyDescent="0.25">
      <c r="A206" s="189"/>
      <c r="B206" s="190" t="s">
        <v>65</v>
      </c>
      <c r="C206" s="55"/>
    </row>
    <row r="207" spans="1:3" ht="15.75" x14ac:dyDescent="0.25">
      <c r="A207" s="189"/>
      <c r="B207" s="190" t="s">
        <v>65</v>
      </c>
      <c r="C207" s="55"/>
    </row>
    <row r="208" spans="1:3" ht="15.75" x14ac:dyDescent="0.25">
      <c r="A208" s="189" t="s">
        <v>61</v>
      </c>
      <c r="B208" s="183" t="s">
        <v>71</v>
      </c>
      <c r="C208" s="59" t="s">
        <v>469</v>
      </c>
    </row>
    <row r="209" spans="1:3" ht="15.75" x14ac:dyDescent="0.25">
      <c r="A209" s="189"/>
      <c r="B209" s="190" t="s">
        <v>71</v>
      </c>
      <c r="C209" s="54"/>
    </row>
    <row r="210" spans="1:3" ht="15.75" x14ac:dyDescent="0.25">
      <c r="A210" s="189"/>
      <c r="B210" s="190" t="s">
        <v>71</v>
      </c>
      <c r="C210" s="55"/>
    </row>
    <row r="211" spans="1:3" ht="15.75" x14ac:dyDescent="0.25">
      <c r="A211" s="189"/>
      <c r="B211" s="190" t="s">
        <v>71</v>
      </c>
      <c r="C211" s="55"/>
    </row>
    <row r="212" spans="1:3" ht="15.75" x14ac:dyDescent="0.25">
      <c r="A212" s="182" t="s">
        <v>61</v>
      </c>
      <c r="B212" s="183" t="s">
        <v>87</v>
      </c>
      <c r="C212" s="59" t="s">
        <v>88</v>
      </c>
    </row>
    <row r="213" spans="1:3" ht="15.75" x14ac:dyDescent="0.25">
      <c r="A213" s="182"/>
      <c r="B213" s="183"/>
      <c r="C213" s="59"/>
    </row>
    <row r="214" spans="1:3" ht="15.75" x14ac:dyDescent="0.25">
      <c r="A214" s="182"/>
      <c r="B214" s="190" t="s">
        <v>87</v>
      </c>
      <c r="C214" s="54"/>
    </row>
    <row r="215" spans="1:3" ht="15.75" x14ac:dyDescent="0.25">
      <c r="A215" s="182"/>
      <c r="B215" s="190" t="s">
        <v>87</v>
      </c>
      <c r="C215" s="55"/>
    </row>
    <row r="216" spans="1:3" ht="15.75" x14ac:dyDescent="0.25">
      <c r="A216" s="182"/>
      <c r="B216" s="190" t="s">
        <v>87</v>
      </c>
      <c r="C216" s="55"/>
    </row>
    <row r="217" spans="1:3" ht="15.75" x14ac:dyDescent="0.25">
      <c r="A217" s="175" t="s">
        <v>61</v>
      </c>
      <c r="B217" s="186" t="s">
        <v>126</v>
      </c>
      <c r="C217" s="59" t="s">
        <v>127</v>
      </c>
    </row>
    <row r="218" spans="1:3" ht="15.75" x14ac:dyDescent="0.25">
      <c r="A218" s="176"/>
      <c r="B218" s="187"/>
      <c r="C218" s="54"/>
    </row>
    <row r="219" spans="1:3" ht="15.75" x14ac:dyDescent="0.25">
      <c r="A219" s="176"/>
      <c r="B219" s="187"/>
      <c r="C219" s="55"/>
    </row>
    <row r="220" spans="1:3" ht="15.75" x14ac:dyDescent="0.25">
      <c r="A220" s="177"/>
      <c r="B220" s="188"/>
      <c r="C220" s="55"/>
    </row>
    <row r="221" spans="1:3" ht="15.75" x14ac:dyDescent="0.25">
      <c r="A221" s="173" t="s">
        <v>61</v>
      </c>
      <c r="B221" s="183" t="s">
        <v>128</v>
      </c>
      <c r="C221" s="59" t="s">
        <v>129</v>
      </c>
    </row>
    <row r="222" spans="1:3" ht="15.75" x14ac:dyDescent="0.25">
      <c r="A222" s="189"/>
      <c r="B222" s="190" t="s">
        <v>128</v>
      </c>
      <c r="C222" s="54"/>
    </row>
    <row r="223" spans="1:3" ht="15.75" x14ac:dyDescent="0.25">
      <c r="A223" s="189"/>
      <c r="B223" s="190" t="s">
        <v>128</v>
      </c>
      <c r="C223" s="55"/>
    </row>
    <row r="224" spans="1:3" ht="15.75" x14ac:dyDescent="0.25">
      <c r="A224" s="189"/>
      <c r="B224" s="190" t="s">
        <v>128</v>
      </c>
      <c r="C224" s="55"/>
    </row>
    <row r="225" spans="1:3" ht="15.75" x14ac:dyDescent="0.25">
      <c r="A225" s="182" t="s">
        <v>61</v>
      </c>
      <c r="B225" s="183" t="s">
        <v>134</v>
      </c>
      <c r="C225" s="59" t="s">
        <v>135</v>
      </c>
    </row>
    <row r="226" spans="1:3" ht="15.75" x14ac:dyDescent="0.25">
      <c r="A226" s="182"/>
      <c r="B226" s="183"/>
      <c r="C226" s="46"/>
    </row>
    <row r="227" spans="1:3" ht="15.75" x14ac:dyDescent="0.25">
      <c r="A227" s="182"/>
      <c r="B227" s="183"/>
      <c r="C227" s="46"/>
    </row>
    <row r="228" spans="1:3" ht="15.75" x14ac:dyDescent="0.25">
      <c r="A228" s="182"/>
      <c r="B228" s="183"/>
      <c r="C228" s="46"/>
    </row>
    <row r="229" spans="1:3" ht="15.75" x14ac:dyDescent="0.25">
      <c r="A229" s="184" t="s">
        <v>61</v>
      </c>
      <c r="B229" s="178" t="s">
        <v>136</v>
      </c>
      <c r="C229" s="59" t="s">
        <v>470</v>
      </c>
    </row>
    <row r="230" spans="1:3" ht="15.75" x14ac:dyDescent="0.25">
      <c r="A230" s="181"/>
      <c r="B230" s="179"/>
      <c r="C230" s="59" t="s">
        <v>471</v>
      </c>
    </row>
    <row r="231" spans="1:3" ht="15.75" x14ac:dyDescent="0.25">
      <c r="A231" s="181"/>
      <c r="B231" s="179"/>
      <c r="C231" s="54"/>
    </row>
    <row r="232" spans="1:3" ht="15.75" x14ac:dyDescent="0.25">
      <c r="A232" s="185"/>
      <c r="B232" s="180"/>
      <c r="C232" s="55"/>
    </row>
    <row r="233" spans="1:3" ht="15.75" x14ac:dyDescent="0.25">
      <c r="A233" s="175" t="s">
        <v>61</v>
      </c>
      <c r="B233" s="178" t="s">
        <v>138</v>
      </c>
      <c r="C233" s="59" t="s">
        <v>139</v>
      </c>
    </row>
    <row r="234" spans="1:3" ht="15.75" x14ac:dyDescent="0.25">
      <c r="A234" s="176"/>
      <c r="B234" s="179"/>
      <c r="C234" s="54"/>
    </row>
    <row r="235" spans="1:3" ht="15.75" x14ac:dyDescent="0.25">
      <c r="A235" s="176"/>
      <c r="B235" s="179"/>
      <c r="C235" s="55"/>
    </row>
    <row r="236" spans="1:3" ht="15.75" x14ac:dyDescent="0.25">
      <c r="A236" s="177"/>
      <c r="B236" s="180"/>
      <c r="C236" s="55"/>
    </row>
    <row r="237" spans="1:3" ht="15.75" x14ac:dyDescent="0.25">
      <c r="A237" s="181" t="s">
        <v>61</v>
      </c>
      <c r="B237" s="60"/>
      <c r="C237" s="59" t="s">
        <v>472</v>
      </c>
    </row>
    <row r="238" spans="1:3" ht="15.75" x14ac:dyDescent="0.25">
      <c r="A238" s="181"/>
      <c r="B238" s="61"/>
      <c r="C238" s="54"/>
    </row>
    <row r="239" spans="1:3" ht="15.75" x14ac:dyDescent="0.25">
      <c r="A239" s="181"/>
      <c r="B239" s="62" t="s">
        <v>34</v>
      </c>
      <c r="C239" s="55"/>
    </row>
    <row r="240" spans="1:3" ht="15.75" x14ac:dyDescent="0.25">
      <c r="A240" s="181"/>
      <c r="B240" s="63"/>
      <c r="C240" s="55"/>
    </row>
    <row r="241" spans="1:3" ht="15.75" x14ac:dyDescent="0.25">
      <c r="A241" s="173" t="s">
        <v>61</v>
      </c>
      <c r="B241" s="148" t="s">
        <v>148</v>
      </c>
      <c r="C241" s="59" t="s">
        <v>473</v>
      </c>
    </row>
    <row r="242" spans="1:3" ht="15.75" x14ac:dyDescent="0.25">
      <c r="A242" s="173"/>
      <c r="B242" s="149"/>
      <c r="C242" s="64"/>
    </row>
    <row r="243" spans="1:3" ht="15.75" x14ac:dyDescent="0.25">
      <c r="A243" s="173"/>
      <c r="B243" s="149"/>
      <c r="C243" s="46"/>
    </row>
    <row r="244" spans="1:3" ht="15.75" x14ac:dyDescent="0.25">
      <c r="A244" s="173"/>
      <c r="B244" s="150"/>
      <c r="C244" s="46"/>
    </row>
    <row r="245" spans="1:3" ht="15.75" x14ac:dyDescent="0.25">
      <c r="A245" s="173" t="s">
        <v>61</v>
      </c>
      <c r="B245" s="174" t="s">
        <v>69</v>
      </c>
      <c r="C245" s="65" t="s">
        <v>474</v>
      </c>
    </row>
    <row r="246" spans="1:3" ht="15.75" x14ac:dyDescent="0.25">
      <c r="A246" s="173"/>
      <c r="B246" s="174"/>
      <c r="C246" s="66"/>
    </row>
    <row r="247" spans="1:3" ht="15.75" x14ac:dyDescent="0.25">
      <c r="A247" s="173"/>
      <c r="B247" s="174"/>
      <c r="C247" s="46"/>
    </row>
    <row r="248" spans="1:3" ht="15.75" x14ac:dyDescent="0.25">
      <c r="A248" s="173"/>
      <c r="B248" s="174"/>
      <c r="C248" s="46"/>
    </row>
    <row r="249" spans="1:3" ht="15.75" x14ac:dyDescent="0.25">
      <c r="A249" s="149" t="s">
        <v>61</v>
      </c>
      <c r="B249" s="148" t="s">
        <v>146</v>
      </c>
      <c r="C249" s="65" t="s">
        <v>475</v>
      </c>
    </row>
    <row r="250" spans="1:3" ht="15.75" x14ac:dyDescent="0.25">
      <c r="A250" s="149"/>
      <c r="B250" s="149"/>
      <c r="C250" s="65" t="s">
        <v>509</v>
      </c>
    </row>
    <row r="251" spans="1:3" ht="15.75" x14ac:dyDescent="0.25">
      <c r="A251" s="149"/>
      <c r="B251" s="149"/>
      <c r="C251" s="46"/>
    </row>
    <row r="252" spans="1:3" ht="15.75" x14ac:dyDescent="0.25">
      <c r="A252" s="150"/>
      <c r="B252" s="150"/>
      <c r="C252" s="46"/>
    </row>
    <row r="253" spans="1:3" ht="15.75" x14ac:dyDescent="0.25">
      <c r="A253" s="145" t="s">
        <v>61</v>
      </c>
      <c r="B253" s="148" t="s">
        <v>144</v>
      </c>
      <c r="C253" s="65" t="s">
        <v>476</v>
      </c>
    </row>
    <row r="254" spans="1:3" ht="15.75" x14ac:dyDescent="0.25">
      <c r="A254" s="146"/>
      <c r="B254" s="149"/>
      <c r="C254" s="66"/>
    </row>
    <row r="255" spans="1:3" ht="15.75" x14ac:dyDescent="0.25">
      <c r="A255" s="146"/>
      <c r="B255" s="149"/>
      <c r="C255" s="46"/>
    </row>
    <row r="256" spans="1:3" ht="15.75" x14ac:dyDescent="0.25">
      <c r="A256" s="147"/>
      <c r="B256" s="150"/>
      <c r="C256" s="46"/>
    </row>
    <row r="257" spans="1:3" ht="15.75" x14ac:dyDescent="0.25">
      <c r="A257" s="148" t="s">
        <v>61</v>
      </c>
      <c r="B257" s="170" t="s">
        <v>60</v>
      </c>
      <c r="C257" s="65" t="s">
        <v>477</v>
      </c>
    </row>
    <row r="258" spans="1:3" ht="15.75" x14ac:dyDescent="0.25">
      <c r="A258" s="149"/>
      <c r="B258" s="171"/>
      <c r="C258" s="66"/>
    </row>
    <row r="259" spans="1:3" ht="15.75" x14ac:dyDescent="0.25">
      <c r="A259" s="149"/>
      <c r="B259" s="171"/>
      <c r="C259" s="46"/>
    </row>
    <row r="260" spans="1:3" ht="15.75" x14ac:dyDescent="0.25">
      <c r="A260" s="150"/>
      <c r="B260" s="172"/>
      <c r="C260" s="46"/>
    </row>
    <row r="261" spans="1:3" ht="15.75" x14ac:dyDescent="0.25">
      <c r="A261" s="146" t="s">
        <v>61</v>
      </c>
      <c r="B261" s="67"/>
      <c r="C261" s="65" t="s">
        <v>143</v>
      </c>
    </row>
    <row r="262" spans="1:3" ht="15.75" x14ac:dyDescent="0.25">
      <c r="A262" s="146"/>
      <c r="B262" s="68" t="s">
        <v>142</v>
      </c>
      <c r="C262" s="66"/>
    </row>
    <row r="263" spans="1:3" ht="15.75" x14ac:dyDescent="0.25">
      <c r="A263" s="146"/>
      <c r="B263" s="68"/>
      <c r="C263" s="46"/>
    </row>
    <row r="264" spans="1:3" ht="15.75" x14ac:dyDescent="0.25">
      <c r="A264" s="147"/>
      <c r="B264" s="62"/>
      <c r="C264" s="46"/>
    </row>
    <row r="265" spans="1:3" ht="15.75" x14ac:dyDescent="0.25">
      <c r="A265" s="164" t="s">
        <v>61</v>
      </c>
      <c r="B265" s="166" t="s">
        <v>67</v>
      </c>
      <c r="C265" s="69" t="s">
        <v>68</v>
      </c>
    </row>
    <row r="266" spans="1:3" ht="15.75" x14ac:dyDescent="0.25">
      <c r="A266" s="164"/>
      <c r="B266" s="167"/>
      <c r="C266" s="66"/>
    </row>
    <row r="267" spans="1:3" ht="15.75" x14ac:dyDescent="0.25">
      <c r="A267" s="164"/>
      <c r="B267" s="167"/>
      <c r="C267" s="46"/>
    </row>
    <row r="268" spans="1:3" ht="15.75" x14ac:dyDescent="0.25">
      <c r="A268" s="165"/>
      <c r="B268" s="168"/>
      <c r="C268" s="46"/>
    </row>
    <row r="269" spans="1:3" ht="15.75" x14ac:dyDescent="0.25">
      <c r="A269" s="158" t="s">
        <v>61</v>
      </c>
      <c r="B269" s="169" t="s">
        <v>132</v>
      </c>
      <c r="C269" s="70" t="s">
        <v>478</v>
      </c>
    </row>
    <row r="270" spans="1:3" ht="15.75" x14ac:dyDescent="0.25">
      <c r="A270" s="159"/>
      <c r="B270" s="169"/>
      <c r="C270" s="71"/>
    </row>
    <row r="271" spans="1:3" ht="15.75" x14ac:dyDescent="0.25">
      <c r="A271" s="159"/>
      <c r="B271" s="169"/>
      <c r="C271" s="46"/>
    </row>
    <row r="272" spans="1:3" ht="15.75" x14ac:dyDescent="0.25">
      <c r="A272" s="160"/>
      <c r="B272" s="169"/>
      <c r="C272" s="46"/>
    </row>
    <row r="273" spans="1:3" ht="15.75" x14ac:dyDescent="0.25">
      <c r="A273" s="158" t="s">
        <v>61</v>
      </c>
      <c r="B273" s="161" t="s">
        <v>479</v>
      </c>
      <c r="C273" s="70" t="s">
        <v>480</v>
      </c>
    </row>
    <row r="274" spans="1:3" ht="15.75" x14ac:dyDescent="0.25">
      <c r="A274" s="159"/>
      <c r="B274" s="162"/>
      <c r="C274" s="71"/>
    </row>
    <row r="275" spans="1:3" ht="15.75" x14ac:dyDescent="0.25">
      <c r="A275" s="159"/>
      <c r="B275" s="162"/>
      <c r="C275" s="46"/>
    </row>
    <row r="276" spans="1:3" ht="15.75" x14ac:dyDescent="0.25">
      <c r="A276" s="160"/>
      <c r="B276" s="163"/>
      <c r="C276" s="46"/>
    </row>
    <row r="277" spans="1:3" ht="15.75" x14ac:dyDescent="0.25">
      <c r="A277" s="151" t="s">
        <v>35</v>
      </c>
      <c r="B277" s="154" t="s">
        <v>34</v>
      </c>
      <c r="C277" s="72" t="s">
        <v>481</v>
      </c>
    </row>
    <row r="278" spans="1:3" ht="15.75" x14ac:dyDescent="0.25">
      <c r="A278" s="152"/>
      <c r="B278" s="155"/>
      <c r="C278" s="72"/>
    </row>
    <row r="279" spans="1:3" ht="15.75" x14ac:dyDescent="0.25">
      <c r="A279" s="152"/>
      <c r="B279" s="155"/>
      <c r="C279" s="73"/>
    </row>
    <row r="280" spans="1:3" ht="15.75" x14ac:dyDescent="0.25">
      <c r="A280" s="152"/>
      <c r="B280" s="155"/>
      <c r="C280" s="73"/>
    </row>
    <row r="281" spans="1:3" ht="15.75" x14ac:dyDescent="0.25">
      <c r="A281" s="153"/>
      <c r="B281" s="156"/>
      <c r="C281" s="73"/>
    </row>
    <row r="282" spans="1:3" ht="15.75" x14ac:dyDescent="0.25">
      <c r="A282" s="157" t="s">
        <v>151</v>
      </c>
      <c r="B282" s="144" t="s">
        <v>482</v>
      </c>
      <c r="C282" s="74" t="s">
        <v>516</v>
      </c>
    </row>
    <row r="283" spans="1:3" ht="15.75" x14ac:dyDescent="0.25">
      <c r="A283" s="157"/>
      <c r="B283" s="144"/>
      <c r="C283" s="75" t="s">
        <v>520</v>
      </c>
    </row>
    <row r="284" spans="1:3" ht="15.75" x14ac:dyDescent="0.25">
      <c r="A284" s="157"/>
      <c r="B284" s="144"/>
      <c r="C284" s="75" t="s">
        <v>484</v>
      </c>
    </row>
    <row r="285" spans="1:3" ht="15.75" x14ac:dyDescent="0.25">
      <c r="A285" s="157"/>
      <c r="B285" s="144"/>
      <c r="C285" s="75" t="s">
        <v>485</v>
      </c>
    </row>
    <row r="286" spans="1:3" ht="15.75" x14ac:dyDescent="0.25">
      <c r="A286" s="157"/>
      <c r="B286" s="144"/>
      <c r="C286" s="75" t="s">
        <v>486</v>
      </c>
    </row>
    <row r="287" spans="1:3" ht="15.75" x14ac:dyDescent="0.25">
      <c r="A287" s="157"/>
      <c r="B287" s="144"/>
      <c r="C287" s="75" t="s">
        <v>487</v>
      </c>
    </row>
    <row r="288" spans="1:3" ht="15.75" x14ac:dyDescent="0.25">
      <c r="A288" s="157"/>
      <c r="B288" s="144"/>
      <c r="C288" s="76" t="s">
        <v>543</v>
      </c>
    </row>
    <row r="289" spans="1:3" ht="15.75" x14ac:dyDescent="0.25">
      <c r="A289" s="157"/>
      <c r="B289" s="144"/>
      <c r="C289" s="76" t="s">
        <v>489</v>
      </c>
    </row>
    <row r="290" spans="1:3" ht="15.75" x14ac:dyDescent="0.25">
      <c r="A290" s="157"/>
      <c r="B290" s="144"/>
      <c r="C290" s="76" t="s">
        <v>490</v>
      </c>
    </row>
    <row r="291" spans="1:3" ht="15.75" x14ac:dyDescent="0.25">
      <c r="A291" s="157"/>
      <c r="B291" s="144"/>
      <c r="C291" s="75" t="s">
        <v>549</v>
      </c>
    </row>
    <row r="292" spans="1:3" ht="15.75" x14ac:dyDescent="0.25">
      <c r="A292" s="157"/>
      <c r="B292" s="144"/>
      <c r="C292" s="75" t="s">
        <v>550</v>
      </c>
    </row>
    <row r="293" spans="1:3" ht="15.75" x14ac:dyDescent="0.25">
      <c r="A293" s="157"/>
      <c r="B293" s="144"/>
      <c r="C293" s="74" t="s">
        <v>533</v>
      </c>
    </row>
    <row r="294" spans="1:3" ht="15.75" x14ac:dyDescent="0.25">
      <c r="A294" s="157"/>
      <c r="B294" s="144"/>
      <c r="C294" s="75" t="s">
        <v>536</v>
      </c>
    </row>
    <row r="295" spans="1:3" ht="15.75" x14ac:dyDescent="0.25">
      <c r="A295" s="157"/>
      <c r="B295" s="144"/>
      <c r="C295" s="76" t="s">
        <v>538</v>
      </c>
    </row>
    <row r="296" spans="1:3" ht="15.75" x14ac:dyDescent="0.25">
      <c r="A296" s="157"/>
      <c r="B296" s="144"/>
      <c r="C296" s="76" t="s">
        <v>539</v>
      </c>
    </row>
    <row r="297" spans="1:3" ht="15.75" x14ac:dyDescent="0.25">
      <c r="A297" s="157"/>
      <c r="B297" s="144"/>
      <c r="C297" s="76" t="s">
        <v>544</v>
      </c>
    </row>
    <row r="298" spans="1:3" ht="15.75" x14ac:dyDescent="0.25">
      <c r="A298" s="157"/>
      <c r="B298" s="144"/>
      <c r="C298" s="76" t="s">
        <v>552</v>
      </c>
    </row>
    <row r="299" spans="1:3" ht="15.75" x14ac:dyDescent="0.25">
      <c r="A299" s="143" t="s">
        <v>151</v>
      </c>
      <c r="B299" s="144" t="s">
        <v>157</v>
      </c>
      <c r="C299" s="74" t="s">
        <v>491</v>
      </c>
    </row>
    <row r="300" spans="1:3" ht="15.75" x14ac:dyDescent="0.25">
      <c r="A300" s="143"/>
      <c r="B300" s="144"/>
      <c r="C300" s="75" t="s">
        <v>492</v>
      </c>
    </row>
    <row r="301" spans="1:3" ht="15.75" x14ac:dyDescent="0.25">
      <c r="A301" s="143"/>
      <c r="B301" s="144"/>
      <c r="C301" s="75" t="s">
        <v>493</v>
      </c>
    </row>
    <row r="302" spans="1:3" ht="15.75" x14ac:dyDescent="0.25">
      <c r="A302" s="143"/>
      <c r="B302" s="144"/>
      <c r="C302" s="77"/>
    </row>
    <row r="303" spans="1:3" ht="15.75" x14ac:dyDescent="0.25">
      <c r="A303" s="143"/>
      <c r="B303" s="144" t="s">
        <v>157</v>
      </c>
      <c r="C303" s="77"/>
    </row>
    <row r="304" spans="1:3" ht="15.75" x14ac:dyDescent="0.25">
      <c r="A304" s="143"/>
      <c r="B304" s="144" t="s">
        <v>157</v>
      </c>
      <c r="C304" s="78"/>
    </row>
    <row r="305" spans="1:3" ht="15.75" x14ac:dyDescent="0.25">
      <c r="A305" s="143"/>
      <c r="B305" s="144" t="s">
        <v>157</v>
      </c>
      <c r="C305" s="78"/>
    </row>
    <row r="306" spans="1:3" ht="15.75" x14ac:dyDescent="0.25">
      <c r="A306" s="143" t="s">
        <v>151</v>
      </c>
      <c r="B306" s="144" t="s">
        <v>159</v>
      </c>
      <c r="C306" s="79" t="s">
        <v>494</v>
      </c>
    </row>
    <row r="307" spans="1:3" ht="15.75" x14ac:dyDescent="0.25">
      <c r="A307" s="143"/>
      <c r="B307" s="144"/>
      <c r="C307" s="79" t="s">
        <v>495</v>
      </c>
    </row>
    <row r="308" spans="1:3" ht="15.75" x14ac:dyDescent="0.25">
      <c r="A308" s="143"/>
      <c r="B308" s="144"/>
      <c r="C308" s="79" t="s">
        <v>496</v>
      </c>
    </row>
    <row r="309" spans="1:3" ht="15.75" x14ac:dyDescent="0.25">
      <c r="A309" s="143"/>
      <c r="B309" s="144"/>
      <c r="C309" s="77"/>
    </row>
    <row r="310" spans="1:3" ht="15.75" x14ac:dyDescent="0.25">
      <c r="A310" s="143"/>
      <c r="B310" s="144" t="s">
        <v>497</v>
      </c>
      <c r="C310" s="77"/>
    </row>
    <row r="311" spans="1:3" ht="15.75" x14ac:dyDescent="0.25">
      <c r="A311" s="143"/>
      <c r="B311" s="144" t="s">
        <v>497</v>
      </c>
      <c r="C311" s="78"/>
    </row>
    <row r="312" spans="1:3" ht="15.75" x14ac:dyDescent="0.25">
      <c r="A312" s="143"/>
      <c r="B312" s="144" t="s">
        <v>497</v>
      </c>
      <c r="C312" s="78"/>
    </row>
  </sheetData>
  <sortState xmlns:xlrd2="http://schemas.microsoft.com/office/spreadsheetml/2017/richdata2" ref="S1:S6">
    <sortCondition ref="S1:S6"/>
  </sortState>
  <mergeCells count="91">
    <mergeCell ref="A2:A16"/>
    <mergeCell ref="B2:B16"/>
    <mergeCell ref="A29:A37"/>
    <mergeCell ref="B29:B37"/>
    <mergeCell ref="A38:A42"/>
    <mergeCell ref="B38:B42"/>
    <mergeCell ref="A17:A20"/>
    <mergeCell ref="B17:B20"/>
    <mergeCell ref="A21:A28"/>
    <mergeCell ref="B21:B28"/>
    <mergeCell ref="A58:A63"/>
    <mergeCell ref="B58:B63"/>
    <mergeCell ref="A64:A70"/>
    <mergeCell ref="B64:B70"/>
    <mergeCell ref="A43:A52"/>
    <mergeCell ref="B43:B52"/>
    <mergeCell ref="A53:A56"/>
    <mergeCell ref="B53:B56"/>
    <mergeCell ref="A89:A95"/>
    <mergeCell ref="B89:B95"/>
    <mergeCell ref="A96:A107"/>
    <mergeCell ref="B96:B107"/>
    <mergeCell ref="A71:A83"/>
    <mergeCell ref="B71:B83"/>
    <mergeCell ref="A84:A88"/>
    <mergeCell ref="B84:B88"/>
    <mergeCell ref="A126:A137"/>
    <mergeCell ref="B126:B137"/>
    <mergeCell ref="A138:A145"/>
    <mergeCell ref="B138:B145"/>
    <mergeCell ref="A108:A112"/>
    <mergeCell ref="B108:B112"/>
    <mergeCell ref="A113:A125"/>
    <mergeCell ref="B113:B125"/>
    <mergeCell ref="A167:A172"/>
    <mergeCell ref="B167:B172"/>
    <mergeCell ref="A146:A153"/>
    <mergeCell ref="A154:A166"/>
    <mergeCell ref="B154:B166"/>
    <mergeCell ref="A183:A186"/>
    <mergeCell ref="B183:B186"/>
    <mergeCell ref="A187:A195"/>
    <mergeCell ref="B187:B195"/>
    <mergeCell ref="A173:A178"/>
    <mergeCell ref="B173:B178"/>
    <mergeCell ref="A179:A182"/>
    <mergeCell ref="B179:B182"/>
    <mergeCell ref="A208:A211"/>
    <mergeCell ref="B208:B211"/>
    <mergeCell ref="A212:A216"/>
    <mergeCell ref="B212:B216"/>
    <mergeCell ref="A196:A203"/>
    <mergeCell ref="B196:B203"/>
    <mergeCell ref="A204:A207"/>
    <mergeCell ref="B204:B207"/>
    <mergeCell ref="A225:A228"/>
    <mergeCell ref="B225:B228"/>
    <mergeCell ref="A229:A232"/>
    <mergeCell ref="B229:B232"/>
    <mergeCell ref="A217:A220"/>
    <mergeCell ref="B217:B220"/>
    <mergeCell ref="A221:A224"/>
    <mergeCell ref="B221:B224"/>
    <mergeCell ref="A241:A244"/>
    <mergeCell ref="B241:B244"/>
    <mergeCell ref="A245:A248"/>
    <mergeCell ref="B245:B248"/>
    <mergeCell ref="A233:A236"/>
    <mergeCell ref="B233:B236"/>
    <mergeCell ref="A237:A240"/>
    <mergeCell ref="B269:B272"/>
    <mergeCell ref="A249:A252"/>
    <mergeCell ref="B249:B252"/>
    <mergeCell ref="B253:B256"/>
    <mergeCell ref="B257:B260"/>
    <mergeCell ref="A306:A312"/>
    <mergeCell ref="B306:B312"/>
    <mergeCell ref="A253:A256"/>
    <mergeCell ref="A257:A260"/>
    <mergeCell ref="A277:A281"/>
    <mergeCell ref="A299:A305"/>
    <mergeCell ref="B299:B305"/>
    <mergeCell ref="B277:B281"/>
    <mergeCell ref="A282:A298"/>
    <mergeCell ref="B282:B298"/>
    <mergeCell ref="A273:A276"/>
    <mergeCell ref="B273:B276"/>
    <mergeCell ref="A261:A264"/>
    <mergeCell ref="A265:A268"/>
    <mergeCell ref="B265:B268"/>
    <mergeCell ref="A269:A27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AL100"/>
  <sheetViews>
    <sheetView showGridLines="0" zoomScaleNormal="100" workbookViewId="0">
      <selection activeCell="F15" sqref="F15"/>
    </sheetView>
  </sheetViews>
  <sheetFormatPr defaultRowHeight="12.75" x14ac:dyDescent="0.2"/>
  <cols>
    <col min="1" max="1" width="9.140625" style="82"/>
    <col min="2" max="2" width="14.140625" style="82" customWidth="1"/>
    <col min="3" max="3" width="14" style="82" customWidth="1"/>
    <col min="4" max="4" width="7.42578125" style="82" customWidth="1"/>
    <col min="5" max="5" width="19.42578125" style="82" customWidth="1"/>
    <col min="6" max="6" width="14.140625" style="82" customWidth="1"/>
    <col min="7" max="7" width="15.42578125" style="82" customWidth="1"/>
    <col min="8" max="8" width="15" style="82" bestFit="1" customWidth="1"/>
    <col min="9" max="9" width="9.28515625" style="82" bestFit="1" customWidth="1"/>
    <col min="10" max="16384" width="9.140625" style="82"/>
  </cols>
  <sheetData>
    <row r="2" spans="2:38" x14ac:dyDescent="0.2">
      <c r="G2" s="232" t="s">
        <v>510</v>
      </c>
      <c r="H2" s="232"/>
    </row>
    <row r="3" spans="2:38" x14ac:dyDescent="0.2">
      <c r="G3" s="123" t="s">
        <v>511</v>
      </c>
      <c r="H3" s="123"/>
    </row>
    <row r="4" spans="2:38" x14ac:dyDescent="0.2">
      <c r="G4" s="123" t="s">
        <v>512</v>
      </c>
      <c r="H4" s="123"/>
      <c r="AJ4" s="82" t="s">
        <v>61</v>
      </c>
      <c r="AK4" s="82" t="s">
        <v>161</v>
      </c>
      <c r="AL4" s="82" t="s">
        <v>61</v>
      </c>
    </row>
    <row r="5" spans="2:38" x14ac:dyDescent="0.2">
      <c r="AJ5" s="82" t="s">
        <v>38</v>
      </c>
      <c r="AK5" s="82" t="s">
        <v>162</v>
      </c>
      <c r="AL5" s="82" t="s">
        <v>38</v>
      </c>
    </row>
    <row r="6" spans="2:38" x14ac:dyDescent="0.2">
      <c r="AJ6" s="82" t="s">
        <v>35</v>
      </c>
      <c r="AK6" s="82" t="s">
        <v>163</v>
      </c>
      <c r="AL6" s="82" t="s">
        <v>35</v>
      </c>
    </row>
    <row r="7" spans="2:38" x14ac:dyDescent="0.2">
      <c r="AJ7" s="82" t="s">
        <v>151</v>
      </c>
      <c r="AK7" s="82" t="s">
        <v>164</v>
      </c>
      <c r="AL7" s="82" t="s">
        <v>151</v>
      </c>
    </row>
    <row r="8" spans="2:38" x14ac:dyDescent="0.2">
      <c r="B8" s="104"/>
      <c r="C8" s="104"/>
      <c r="D8" s="104"/>
      <c r="E8" s="104"/>
      <c r="F8" s="104"/>
      <c r="G8" s="104"/>
      <c r="H8" s="104"/>
    </row>
    <row r="9" spans="2:38" x14ac:dyDescent="0.2">
      <c r="B9" s="80" t="s">
        <v>7</v>
      </c>
      <c r="C9" s="81" t="s">
        <v>527</v>
      </c>
      <c r="D9" s="81"/>
      <c r="E9" s="81"/>
      <c r="AJ9" s="82" t="s">
        <v>288</v>
      </c>
      <c r="AK9" s="82" t="str">
        <f>$C$13</f>
        <v>INVISA INSTITUTO VIDA E SAUDE</v>
      </c>
    </row>
    <row r="10" spans="2:38" x14ac:dyDescent="0.2">
      <c r="B10" s="80" t="s">
        <v>202</v>
      </c>
      <c r="C10" s="82" t="str">
        <f>IF($H$40=0,$B$99,$B$100)</f>
        <v>ASSESSORIA DE FINANÇAS</v>
      </c>
      <c r="D10" s="81"/>
      <c r="E10" s="81"/>
      <c r="AJ10" s="82" t="s">
        <v>289</v>
      </c>
      <c r="AK10" s="82" t="str">
        <f>IF($AK$9=0,"",VLOOKUP($AK$9,$AK$4:$AL$7,2,FALSE))</f>
        <v>INVISA</v>
      </c>
    </row>
    <row r="11" spans="2:38" x14ac:dyDescent="0.2">
      <c r="B11" s="83" t="s">
        <v>203</v>
      </c>
      <c r="C11" s="240" t="s">
        <v>390</v>
      </c>
      <c r="D11" s="240"/>
      <c r="E11" s="240"/>
      <c r="F11" s="105"/>
      <c r="G11" s="105"/>
      <c r="H11" s="105"/>
      <c r="I11" s="106"/>
      <c r="J11" s="106"/>
      <c r="AJ11" s="82" t="s">
        <v>290</v>
      </c>
      <c r="AK11" s="82" t="str">
        <f>$C$15</f>
        <v>04/2018</v>
      </c>
    </row>
    <row r="12" spans="2:38" ht="40.5" customHeight="1" x14ac:dyDescent="0.2">
      <c r="B12" s="241" t="str">
        <f>IF($C$10=$B$99,$C$99,$C$100)</f>
        <v>Tendo em vista a existência de saldo a pagar, encaminhem-se os autos à V.S.ª com os pagamentos efetuados até a presente data, referentes à parcela especificada abaixo, para conhecimento e acompanhamento.</v>
      </c>
      <c r="C12" s="241"/>
      <c r="D12" s="241"/>
      <c r="E12" s="241"/>
      <c r="F12" s="241"/>
      <c r="G12" s="241"/>
      <c r="H12" s="241"/>
      <c r="I12" s="106"/>
      <c r="J12" s="106"/>
      <c r="AJ12" s="82" t="s">
        <v>291</v>
      </c>
      <c r="AK12" s="82" t="str">
        <f>IFERROR(IF($AK$11=0,"",CONCATENATE(TRIM($AK$10),"-",$AK$11)),_xlfn.CONCAT(TRIM($AK$10),"-",$AK$11))</f>
        <v>INVISA-04/2018</v>
      </c>
    </row>
    <row r="13" spans="2:38" ht="61.5" customHeight="1" x14ac:dyDescent="0.2">
      <c r="B13" s="235" t="s">
        <v>0</v>
      </c>
      <c r="C13" s="236" t="s">
        <v>164</v>
      </c>
      <c r="D13" s="237"/>
      <c r="E13" s="84" t="s">
        <v>8</v>
      </c>
      <c r="F13" s="251" t="str">
        <f>$AK$13</f>
        <v>HOSPITAL GERAL DE MONÇÃO,NINA RODRIGUES,CAPS UNIDADES TERAPÊUTCAS AD E UAA,CAPS RESIDÊNCIAS TERAPÊUTICAS I, II, III,HOSPITAL REGIONAL DE VIANA</v>
      </c>
      <c r="G13" s="251"/>
      <c r="H13" s="251"/>
      <c r="AJ13" s="82" t="s">
        <v>199</v>
      </c>
      <c r="AK13" s="82" t="str">
        <f>IFERROR(VLOOKUP($AK$12,Planilha1!$C$2:$E$49,3,FALSE),"")</f>
        <v>HOSPITAL GERAL DE MONÇÃO,NINA RODRIGUES,CAPS UNIDADES TERAPÊUTCAS AD E UAA,CAPS RESIDÊNCIAS TERAPÊUTICAS I, II, III,HOSPITAL REGIONAL DE VIANA</v>
      </c>
    </row>
    <row r="14" spans="2:38" x14ac:dyDescent="0.2">
      <c r="B14" s="235"/>
      <c r="C14" s="238"/>
      <c r="D14" s="239"/>
      <c r="E14" s="85" t="s">
        <v>3</v>
      </c>
      <c r="F14" s="86" t="s">
        <v>211</v>
      </c>
      <c r="G14" s="87" t="s">
        <v>205</v>
      </c>
      <c r="H14" s="88" t="s">
        <v>179</v>
      </c>
      <c r="AJ14" s="107" t="s">
        <v>387</v>
      </c>
      <c r="AK14" s="82" t="str">
        <f>SUBSTITUTE($AK$11,"/","")</f>
        <v>042018</v>
      </c>
    </row>
    <row r="15" spans="2:38" ht="15" customHeight="1" x14ac:dyDescent="0.2">
      <c r="B15" s="113" t="s">
        <v>1</v>
      </c>
      <c r="C15" s="259" t="s">
        <v>393</v>
      </c>
      <c r="D15" s="260"/>
      <c r="E15" s="85" t="s">
        <v>5</v>
      </c>
      <c r="F15" s="114" t="s">
        <v>30</v>
      </c>
      <c r="G15" s="87" t="s">
        <v>206</v>
      </c>
      <c r="H15" s="89">
        <v>2020</v>
      </c>
      <c r="AJ15" s="107" t="s">
        <v>388</v>
      </c>
      <c r="AK15" s="82" t="str">
        <f>IF(AK10="","",IFERROR(_xlfn.CONCAT(TRIM($AK$10),$AK$14),CONCATENATE(TRIM($AK$10),$AK$14)))</f>
        <v>INVISA042018</v>
      </c>
    </row>
    <row r="16" spans="2:38" ht="15" customHeight="1" x14ac:dyDescent="0.2">
      <c r="AJ16" s="112"/>
    </row>
    <row r="17" spans="2:36" ht="15.75" customHeight="1" x14ac:dyDescent="0.2">
      <c r="B17" s="108" t="s">
        <v>12</v>
      </c>
      <c r="C17" s="109"/>
      <c r="D17" s="109"/>
      <c r="E17" s="109"/>
      <c r="F17" s="109"/>
      <c r="G17" s="109"/>
      <c r="H17" s="110"/>
      <c r="AJ17" s="82" t="s">
        <v>528</v>
      </c>
    </row>
    <row r="18" spans="2:36" ht="21" customHeight="1" x14ac:dyDescent="0.2">
      <c r="B18" s="100" t="s">
        <v>2</v>
      </c>
      <c r="C18" s="100" t="s">
        <v>16</v>
      </c>
      <c r="D18" s="252" t="s">
        <v>8</v>
      </c>
      <c r="E18" s="254"/>
      <c r="F18" s="100" t="s">
        <v>3</v>
      </c>
      <c r="G18" s="100" t="s">
        <v>11</v>
      </c>
      <c r="H18" s="100" t="s">
        <v>4</v>
      </c>
    </row>
    <row r="19" spans="2:36" s="118" customFormat="1" x14ac:dyDescent="0.2">
      <c r="B19" s="124">
        <v>108</v>
      </c>
      <c r="C19" s="125" t="s">
        <v>515</v>
      </c>
      <c r="D19" s="261" t="s">
        <v>483</v>
      </c>
      <c r="E19" s="262"/>
      <c r="F19" s="126">
        <v>155125</v>
      </c>
      <c r="G19" s="127">
        <f>SUMIFS($H$44:$H$73,$B$44:$B$73,$B19,$C$44:$C$73,$C19,$D$44:$D$73,$D19)</f>
        <v>155125</v>
      </c>
      <c r="H19" s="92">
        <f>F19-G19</f>
        <v>0</v>
      </c>
      <c r="I19" s="117"/>
    </row>
    <row r="20" spans="2:36" s="118" customFormat="1" x14ac:dyDescent="0.2">
      <c r="B20" s="124">
        <v>121</v>
      </c>
      <c r="C20" s="125" t="s">
        <v>517</v>
      </c>
      <c r="D20" s="261" t="s">
        <v>483</v>
      </c>
      <c r="E20" s="262"/>
      <c r="F20" s="128">
        <v>2372311.36</v>
      </c>
      <c r="G20" s="127">
        <f>SUMIFS($H$44:$H$73,$B$44:$B$73,$B20,$C$44:$C$73,$C20,$D$44:$D$73,$D20)</f>
        <v>2372311.36</v>
      </c>
      <c r="H20" s="92">
        <f t="shared" ref="H20:H27" si="0">F20-G20</f>
        <v>0</v>
      </c>
    </row>
    <row r="21" spans="2:36" s="118" customFormat="1" x14ac:dyDescent="0.2">
      <c r="B21" s="124">
        <v>121</v>
      </c>
      <c r="C21" s="125" t="s">
        <v>518</v>
      </c>
      <c r="D21" s="261" t="s">
        <v>520</v>
      </c>
      <c r="E21" s="262"/>
      <c r="F21" s="128">
        <v>264481.99</v>
      </c>
      <c r="G21" s="127">
        <f t="shared" ref="G21:G37" si="1">SUMIFS($H$44:$H$73,$B$44:$B$73,$B21,$C$44:$C$73,$C21,$D$44:$D$73,$D21)</f>
        <v>264481.99</v>
      </c>
      <c r="H21" s="92">
        <f t="shared" si="0"/>
        <v>0</v>
      </c>
    </row>
    <row r="22" spans="2:36" s="118" customFormat="1" x14ac:dyDescent="0.2">
      <c r="B22" s="124">
        <v>108</v>
      </c>
      <c r="C22" s="125" t="s">
        <v>519</v>
      </c>
      <c r="D22" s="261" t="s">
        <v>520</v>
      </c>
      <c r="E22" s="262"/>
      <c r="F22" s="128">
        <v>538849.04</v>
      </c>
      <c r="G22" s="127">
        <f t="shared" si="1"/>
        <v>538849.04</v>
      </c>
      <c r="H22" s="92">
        <f t="shared" si="0"/>
        <v>0</v>
      </c>
    </row>
    <row r="23" spans="2:36" s="118" customFormat="1" x14ac:dyDescent="0.2">
      <c r="B23" s="124">
        <v>121</v>
      </c>
      <c r="C23" s="124" t="s">
        <v>521</v>
      </c>
      <c r="D23" s="261" t="s">
        <v>520</v>
      </c>
      <c r="E23" s="262"/>
      <c r="F23" s="128">
        <v>6068140.5729999999</v>
      </c>
      <c r="G23" s="127">
        <f t="shared" si="1"/>
        <v>6068140.5700000003</v>
      </c>
      <c r="H23" s="92">
        <f>F23-G23</f>
        <v>2.9999995604157448E-3</v>
      </c>
    </row>
    <row r="24" spans="2:36" ht="25.5" customHeight="1" x14ac:dyDescent="0.2">
      <c r="B24" s="124">
        <v>121</v>
      </c>
      <c r="C24" s="124" t="s">
        <v>526</v>
      </c>
      <c r="D24" s="261" t="s">
        <v>488</v>
      </c>
      <c r="E24" s="262"/>
      <c r="F24" s="128">
        <v>466202.21</v>
      </c>
      <c r="G24" s="127">
        <f>SUMIFS($H$44:$H$73,$B$44:$B$73,$B24,$C$44:$C$73,$C24,$D$44:$D$73,$D24)</f>
        <v>466202.21</v>
      </c>
      <c r="H24" s="92">
        <f t="shared" si="0"/>
        <v>0</v>
      </c>
    </row>
    <row r="25" spans="2:36" ht="25.5" customHeight="1" x14ac:dyDescent="0.2">
      <c r="B25" s="124">
        <v>121</v>
      </c>
      <c r="C25" s="124" t="s">
        <v>522</v>
      </c>
      <c r="D25" s="261" t="s">
        <v>490</v>
      </c>
      <c r="E25" s="262"/>
      <c r="F25" s="128">
        <v>676650.84</v>
      </c>
      <c r="G25" s="127">
        <f>SUMIFS($H$44:$H$73,$B$44:$B$73,$B25,$C$44:$C$73,$C25,$D$44:$D$73,$D25)</f>
        <v>676650.84000000008</v>
      </c>
      <c r="H25" s="92">
        <f t="shared" si="0"/>
        <v>0</v>
      </c>
    </row>
    <row r="26" spans="2:36" ht="12.75" customHeight="1" x14ac:dyDescent="0.2">
      <c r="B26" s="124">
        <v>108</v>
      </c>
      <c r="C26" s="124" t="s">
        <v>523</v>
      </c>
      <c r="D26" s="261" t="s">
        <v>525</v>
      </c>
      <c r="E26" s="262"/>
      <c r="F26" s="128">
        <v>102304.5</v>
      </c>
      <c r="G26" s="127">
        <f>SUMIFS($H$44:$H$73,$B$44:$B$73,$B26,$C$44:$C$73,$C26,$D$44:$D$73,$D26)</f>
        <v>102304.5</v>
      </c>
      <c r="H26" s="92">
        <f t="shared" si="0"/>
        <v>0</v>
      </c>
    </row>
    <row r="27" spans="2:36" x14ac:dyDescent="0.2">
      <c r="B27" s="124">
        <v>121</v>
      </c>
      <c r="C27" s="124" t="s">
        <v>524</v>
      </c>
      <c r="D27" s="261" t="s">
        <v>525</v>
      </c>
      <c r="E27" s="262"/>
      <c r="F27" s="128">
        <v>2348076.02</v>
      </c>
      <c r="G27" s="127">
        <f>SUMIFS($H$44:$H$73,$B$44:$B$73,$B27,$C$44:$C$73,$C27,$D$44:$D$73,$D27)</f>
        <v>2348076.02</v>
      </c>
      <c r="H27" s="92">
        <f t="shared" si="0"/>
        <v>0</v>
      </c>
    </row>
    <row r="28" spans="2:36" hidden="1" x14ac:dyDescent="0.2">
      <c r="B28" s="94"/>
      <c r="C28" s="94"/>
      <c r="D28" s="256"/>
      <c r="E28" s="257"/>
      <c r="F28" s="93"/>
      <c r="G28" s="92">
        <f t="shared" si="1"/>
        <v>0</v>
      </c>
      <c r="H28" s="92">
        <f t="shared" ref="H28:H37" si="2">IF(F28="-","",F28-G28)</f>
        <v>0</v>
      </c>
    </row>
    <row r="29" spans="2:36" hidden="1" x14ac:dyDescent="0.2">
      <c r="B29" s="94"/>
      <c r="C29" s="94"/>
      <c r="D29" s="256"/>
      <c r="E29" s="257"/>
      <c r="F29" s="93"/>
      <c r="G29" s="92">
        <f t="shared" si="1"/>
        <v>0</v>
      </c>
      <c r="H29" s="92">
        <f t="shared" si="2"/>
        <v>0</v>
      </c>
    </row>
    <row r="30" spans="2:36" hidden="1" x14ac:dyDescent="0.2">
      <c r="B30" s="94"/>
      <c r="C30" s="94"/>
      <c r="D30" s="256"/>
      <c r="E30" s="257"/>
      <c r="F30" s="93"/>
      <c r="G30" s="92">
        <f t="shared" si="1"/>
        <v>0</v>
      </c>
      <c r="H30" s="92">
        <f t="shared" si="2"/>
        <v>0</v>
      </c>
    </row>
    <row r="31" spans="2:36" hidden="1" x14ac:dyDescent="0.2">
      <c r="B31" s="94"/>
      <c r="C31" s="94"/>
      <c r="D31" s="256"/>
      <c r="E31" s="257"/>
      <c r="F31" s="93"/>
      <c r="G31" s="92">
        <f t="shared" si="1"/>
        <v>0</v>
      </c>
      <c r="H31" s="92">
        <f t="shared" si="2"/>
        <v>0</v>
      </c>
    </row>
    <row r="32" spans="2:36" hidden="1" x14ac:dyDescent="0.2">
      <c r="B32" s="94"/>
      <c r="C32" s="94"/>
      <c r="D32" s="256"/>
      <c r="E32" s="257"/>
      <c r="F32" s="93"/>
      <c r="G32" s="92">
        <f t="shared" si="1"/>
        <v>0</v>
      </c>
      <c r="H32" s="92">
        <f t="shared" si="2"/>
        <v>0</v>
      </c>
    </row>
    <row r="33" spans="2:8" hidden="1" x14ac:dyDescent="0.2">
      <c r="B33" s="94"/>
      <c r="C33" s="94"/>
      <c r="D33" s="256"/>
      <c r="E33" s="257"/>
      <c r="F33" s="93"/>
      <c r="G33" s="92">
        <f t="shared" si="1"/>
        <v>0</v>
      </c>
      <c r="H33" s="92">
        <f t="shared" si="2"/>
        <v>0</v>
      </c>
    </row>
    <row r="34" spans="2:8" hidden="1" x14ac:dyDescent="0.2">
      <c r="B34" s="94"/>
      <c r="C34" s="94"/>
      <c r="D34" s="256"/>
      <c r="E34" s="257"/>
      <c r="F34" s="93"/>
      <c r="G34" s="92">
        <f t="shared" si="1"/>
        <v>0</v>
      </c>
      <c r="H34" s="92">
        <f t="shared" si="2"/>
        <v>0</v>
      </c>
    </row>
    <row r="35" spans="2:8" hidden="1" x14ac:dyDescent="0.2">
      <c r="B35" s="94"/>
      <c r="C35" s="94"/>
      <c r="D35" s="256"/>
      <c r="E35" s="257"/>
      <c r="F35" s="93"/>
      <c r="G35" s="92">
        <f t="shared" si="1"/>
        <v>0</v>
      </c>
      <c r="H35" s="92">
        <f t="shared" si="2"/>
        <v>0</v>
      </c>
    </row>
    <row r="36" spans="2:8" hidden="1" x14ac:dyDescent="0.2">
      <c r="B36" s="94"/>
      <c r="C36" s="94"/>
      <c r="D36" s="256"/>
      <c r="E36" s="257"/>
      <c r="F36" s="93"/>
      <c r="G36" s="92">
        <f t="shared" si="1"/>
        <v>0</v>
      </c>
      <c r="H36" s="92">
        <f t="shared" si="2"/>
        <v>0</v>
      </c>
    </row>
    <row r="37" spans="2:8" hidden="1" x14ac:dyDescent="0.2">
      <c r="B37" s="94"/>
      <c r="C37" s="94"/>
      <c r="D37" s="256"/>
      <c r="E37" s="257"/>
      <c r="F37" s="93"/>
      <c r="G37" s="92">
        <f t="shared" si="1"/>
        <v>0</v>
      </c>
      <c r="H37" s="92">
        <f t="shared" si="2"/>
        <v>0</v>
      </c>
    </row>
    <row r="38" spans="2:8" x14ac:dyDescent="0.2">
      <c r="D38" s="255" t="s">
        <v>14</v>
      </c>
      <c r="E38" s="255"/>
      <c r="F38" s="95">
        <f>SUMIF($B$19:$B$37,121,$F$19:$F$37)+SUMIF($B$19:$B$37,122,$F$19:$F$37)+SUMIF($B$19:$B$37,139,$F$19:$F$37)+SUMIF($B$19:$B$37,130,$F$19:$F$37)</f>
        <v>12195862.993000001</v>
      </c>
      <c r="G38" s="95">
        <f>SUMIF($B$19:$B$37,121,$G$19:$G$37)+SUMIF($B$19:$B$37,122,$G$19:$G$37)+SUMIF($B$19:$B$37,139,$G$19:$G$37)+SUMIF($B$19:$B$37,130,$G$19:$G$37)</f>
        <v>12195862.99</v>
      </c>
      <c r="H38" s="95">
        <f>SUMIF($B$19:$B$37,121,$H$19:$H$37)+SUMIF($B$19:$B$37,122,$H$19:$H$37)+SUMIF($B$19:$B$37,139,$H$19:$H$37)+SUMIF($B$19:$B$37,130,$H$19:$H$37)</f>
        <v>2.9999995604157448E-3</v>
      </c>
    </row>
    <row r="39" spans="2:8" x14ac:dyDescent="0.2">
      <c r="D39" s="96" t="s">
        <v>13</v>
      </c>
      <c r="E39" s="96"/>
      <c r="F39" s="95">
        <f>F40-F38</f>
        <v>796278.53999999911</v>
      </c>
      <c r="G39" s="95">
        <f>G40-G38</f>
        <v>796278.54000000097</v>
      </c>
      <c r="H39" s="95">
        <f>H40-H38</f>
        <v>0</v>
      </c>
    </row>
    <row r="40" spans="2:8" x14ac:dyDescent="0.2">
      <c r="D40" s="97" t="s">
        <v>15</v>
      </c>
      <c r="E40" s="97"/>
      <c r="F40" s="98">
        <f>SUM($F$19:$F$37)</f>
        <v>12992141.533</v>
      </c>
      <c r="G40" s="99">
        <f>SUM($G$19:$G$37)</f>
        <v>12992141.530000001</v>
      </c>
      <c r="H40" s="99">
        <f>SUM($H$19:$H$37)</f>
        <v>2.9999995604157448E-3</v>
      </c>
    </row>
    <row r="42" spans="2:8" x14ac:dyDescent="0.2">
      <c r="B42" s="108" t="s">
        <v>507</v>
      </c>
      <c r="C42" s="96"/>
      <c r="D42" s="96"/>
      <c r="E42" s="96"/>
      <c r="F42" s="96"/>
      <c r="G42" s="96"/>
      <c r="H42" s="96"/>
    </row>
    <row r="43" spans="2:8" ht="25.5" x14ac:dyDescent="0.2">
      <c r="B43" s="100" t="s">
        <v>2</v>
      </c>
      <c r="C43" s="100" t="s">
        <v>16</v>
      </c>
      <c r="D43" s="252" t="s">
        <v>8</v>
      </c>
      <c r="E43" s="253"/>
      <c r="F43" s="254"/>
      <c r="G43" s="116" t="s">
        <v>204</v>
      </c>
      <c r="H43" s="115" t="s">
        <v>11</v>
      </c>
    </row>
    <row r="44" spans="2:8" x14ac:dyDescent="0.2">
      <c r="B44" s="90">
        <v>108</v>
      </c>
      <c r="C44" s="91" t="s">
        <v>515</v>
      </c>
      <c r="D44" s="245" t="s">
        <v>483</v>
      </c>
      <c r="E44" s="246"/>
      <c r="F44" s="247"/>
      <c r="G44" s="111">
        <v>44189</v>
      </c>
      <c r="H44" s="93">
        <v>155125</v>
      </c>
    </row>
    <row r="45" spans="2:8" x14ac:dyDescent="0.2">
      <c r="B45" s="90">
        <v>108</v>
      </c>
      <c r="C45" s="91" t="s">
        <v>523</v>
      </c>
      <c r="D45" s="245" t="s">
        <v>525</v>
      </c>
      <c r="E45" s="246"/>
      <c r="F45" s="247"/>
      <c r="G45" s="111">
        <v>44189</v>
      </c>
      <c r="H45" s="93">
        <v>102304.5</v>
      </c>
    </row>
    <row r="46" spans="2:8" x14ac:dyDescent="0.2">
      <c r="B46" s="90">
        <v>108</v>
      </c>
      <c r="C46" s="91" t="s">
        <v>519</v>
      </c>
      <c r="D46" s="245" t="s">
        <v>520</v>
      </c>
      <c r="E46" s="246"/>
      <c r="F46" s="247"/>
      <c r="G46" s="111">
        <v>44189</v>
      </c>
      <c r="H46" s="93">
        <v>538849.04</v>
      </c>
    </row>
    <row r="47" spans="2:8" x14ac:dyDescent="0.2">
      <c r="B47" s="90">
        <v>121</v>
      </c>
      <c r="C47" s="91" t="s">
        <v>517</v>
      </c>
      <c r="D47" s="245" t="s">
        <v>483</v>
      </c>
      <c r="E47" s="246"/>
      <c r="F47" s="247"/>
      <c r="G47" s="111">
        <v>44189</v>
      </c>
      <c r="H47" s="93">
        <v>1500000</v>
      </c>
    </row>
    <row r="48" spans="2:8" x14ac:dyDescent="0.2">
      <c r="B48" s="90">
        <v>121</v>
      </c>
      <c r="C48" s="91" t="s">
        <v>518</v>
      </c>
      <c r="D48" s="245" t="s">
        <v>520</v>
      </c>
      <c r="E48" s="246"/>
      <c r="F48" s="247"/>
      <c r="G48" s="111">
        <v>44189</v>
      </c>
      <c r="H48" s="93">
        <v>180000</v>
      </c>
    </row>
    <row r="49" spans="2:8" x14ac:dyDescent="0.2">
      <c r="B49" s="90">
        <v>121</v>
      </c>
      <c r="C49" s="91" t="s">
        <v>521</v>
      </c>
      <c r="D49" s="245" t="s">
        <v>520</v>
      </c>
      <c r="E49" s="246"/>
      <c r="F49" s="247"/>
      <c r="G49" s="111">
        <v>44189</v>
      </c>
      <c r="H49" s="93">
        <v>4400000</v>
      </c>
    </row>
    <row r="50" spans="2:8" x14ac:dyDescent="0.2">
      <c r="B50" s="90">
        <v>121</v>
      </c>
      <c r="C50" s="91" t="s">
        <v>524</v>
      </c>
      <c r="D50" s="245" t="s">
        <v>525</v>
      </c>
      <c r="E50" s="246"/>
      <c r="F50" s="247"/>
      <c r="G50" s="111">
        <v>44189</v>
      </c>
      <c r="H50" s="93">
        <v>1500000</v>
      </c>
    </row>
    <row r="51" spans="2:8" x14ac:dyDescent="0.2">
      <c r="B51" s="90">
        <v>121</v>
      </c>
      <c r="C51" s="91" t="s">
        <v>517</v>
      </c>
      <c r="D51" s="245" t="s">
        <v>483</v>
      </c>
      <c r="E51" s="246"/>
      <c r="F51" s="247"/>
      <c r="G51" s="111">
        <v>44228</v>
      </c>
      <c r="H51" s="93">
        <v>500000</v>
      </c>
    </row>
    <row r="52" spans="2:8" x14ac:dyDescent="0.2">
      <c r="B52" s="90">
        <v>121</v>
      </c>
      <c r="C52" s="91" t="s">
        <v>521</v>
      </c>
      <c r="D52" s="242" t="s">
        <v>520</v>
      </c>
      <c r="E52" s="243"/>
      <c r="F52" s="244"/>
      <c r="G52" s="111">
        <v>44228</v>
      </c>
      <c r="H52" s="93">
        <v>1000000</v>
      </c>
    </row>
    <row r="53" spans="2:8" x14ac:dyDescent="0.2">
      <c r="B53" s="90">
        <v>121</v>
      </c>
      <c r="C53" s="91" t="s">
        <v>524</v>
      </c>
      <c r="D53" s="245" t="s">
        <v>525</v>
      </c>
      <c r="E53" s="246"/>
      <c r="F53" s="247"/>
      <c r="G53" s="111">
        <v>44228</v>
      </c>
      <c r="H53" s="93">
        <v>500000</v>
      </c>
    </row>
    <row r="54" spans="2:8" x14ac:dyDescent="0.2">
      <c r="B54" s="90">
        <v>121</v>
      </c>
      <c r="C54" s="91" t="s">
        <v>517</v>
      </c>
      <c r="D54" s="245" t="s">
        <v>483</v>
      </c>
      <c r="E54" s="246"/>
      <c r="F54" s="247"/>
      <c r="G54" s="111">
        <v>44270</v>
      </c>
      <c r="H54" s="93">
        <v>372311.36</v>
      </c>
    </row>
    <row r="55" spans="2:8" x14ac:dyDescent="0.2">
      <c r="B55" s="90">
        <v>121</v>
      </c>
      <c r="C55" s="91" t="s">
        <v>518</v>
      </c>
      <c r="D55" s="245" t="s">
        <v>520</v>
      </c>
      <c r="E55" s="246"/>
      <c r="F55" s="247"/>
      <c r="G55" s="111">
        <v>44270</v>
      </c>
      <c r="H55" s="93">
        <v>84481.99</v>
      </c>
    </row>
    <row r="56" spans="2:8" x14ac:dyDescent="0.2">
      <c r="B56" s="90">
        <v>121</v>
      </c>
      <c r="C56" s="91" t="s">
        <v>521</v>
      </c>
      <c r="D56" s="242" t="s">
        <v>520</v>
      </c>
      <c r="E56" s="243"/>
      <c r="F56" s="244"/>
      <c r="G56" s="111">
        <v>44270</v>
      </c>
      <c r="H56" s="93">
        <v>300000</v>
      </c>
    </row>
    <row r="57" spans="2:8" x14ac:dyDescent="0.2">
      <c r="B57" s="90">
        <v>121</v>
      </c>
      <c r="C57" s="91" t="s">
        <v>524</v>
      </c>
      <c r="D57" s="245" t="s">
        <v>525</v>
      </c>
      <c r="E57" s="246"/>
      <c r="F57" s="247"/>
      <c r="G57" s="111">
        <v>44270</v>
      </c>
      <c r="H57" s="93">
        <v>348076.02</v>
      </c>
    </row>
    <row r="58" spans="2:8" x14ac:dyDescent="0.2">
      <c r="B58" s="90">
        <v>121</v>
      </c>
      <c r="C58" s="91" t="s">
        <v>526</v>
      </c>
      <c r="D58" s="242" t="s">
        <v>488</v>
      </c>
      <c r="E58" s="243"/>
      <c r="F58" s="244"/>
      <c r="G58" s="111">
        <v>44270</v>
      </c>
      <c r="H58" s="93">
        <v>200000</v>
      </c>
    </row>
    <row r="59" spans="2:8" x14ac:dyDescent="0.2">
      <c r="B59" s="90">
        <v>121</v>
      </c>
      <c r="C59" s="91" t="s">
        <v>522</v>
      </c>
      <c r="D59" s="242" t="s">
        <v>490</v>
      </c>
      <c r="E59" s="243"/>
      <c r="F59" s="244"/>
      <c r="G59" s="111">
        <v>44270</v>
      </c>
      <c r="H59" s="93">
        <v>300000</v>
      </c>
    </row>
    <row r="60" spans="2:8" x14ac:dyDescent="0.2">
      <c r="B60" s="90">
        <v>121</v>
      </c>
      <c r="C60" s="91" t="s">
        <v>521</v>
      </c>
      <c r="D60" s="242" t="s">
        <v>520</v>
      </c>
      <c r="E60" s="243"/>
      <c r="F60" s="244"/>
      <c r="G60" s="111">
        <v>44889</v>
      </c>
      <c r="H60" s="93">
        <v>368140.57</v>
      </c>
    </row>
    <row r="61" spans="2:8" x14ac:dyDescent="0.2">
      <c r="B61" s="90">
        <v>121</v>
      </c>
      <c r="C61" s="91" t="s">
        <v>526</v>
      </c>
      <c r="D61" s="242" t="s">
        <v>488</v>
      </c>
      <c r="E61" s="243"/>
      <c r="F61" s="244"/>
      <c r="G61" s="111">
        <v>44889</v>
      </c>
      <c r="H61" s="93">
        <v>266202.21000000002</v>
      </c>
    </row>
    <row r="62" spans="2:8" x14ac:dyDescent="0.2">
      <c r="B62" s="90">
        <v>121</v>
      </c>
      <c r="C62" s="91" t="s">
        <v>522</v>
      </c>
      <c r="D62" s="242" t="s">
        <v>490</v>
      </c>
      <c r="E62" s="243"/>
      <c r="F62" s="244"/>
      <c r="G62" s="111">
        <v>44889</v>
      </c>
      <c r="H62" s="93">
        <v>376650.84</v>
      </c>
    </row>
    <row r="63" spans="2:8" hidden="1" x14ac:dyDescent="0.2">
      <c r="B63" s="90"/>
      <c r="C63" s="91"/>
      <c r="D63" s="242"/>
      <c r="E63" s="243"/>
      <c r="F63" s="244"/>
      <c r="G63" s="111"/>
      <c r="H63" s="93"/>
    </row>
    <row r="64" spans="2:8" hidden="1" x14ac:dyDescent="0.2">
      <c r="B64" s="90"/>
      <c r="C64" s="91"/>
      <c r="D64" s="242"/>
      <c r="E64" s="243"/>
      <c r="F64" s="244"/>
      <c r="G64" s="111"/>
      <c r="H64" s="93"/>
    </row>
    <row r="65" spans="2:8" hidden="1" x14ac:dyDescent="0.2">
      <c r="B65" s="90"/>
      <c r="C65" s="91"/>
      <c r="D65" s="242"/>
      <c r="E65" s="243"/>
      <c r="F65" s="244"/>
      <c r="G65" s="111"/>
      <c r="H65" s="93"/>
    </row>
    <row r="66" spans="2:8" hidden="1" x14ac:dyDescent="0.2">
      <c r="B66" s="90"/>
      <c r="C66" s="91"/>
      <c r="D66" s="242"/>
      <c r="E66" s="243"/>
      <c r="F66" s="244"/>
      <c r="G66" s="111"/>
      <c r="H66" s="93"/>
    </row>
    <row r="67" spans="2:8" hidden="1" x14ac:dyDescent="0.2">
      <c r="B67" s="90"/>
      <c r="C67" s="91"/>
      <c r="D67" s="242"/>
      <c r="E67" s="243"/>
      <c r="F67" s="244"/>
      <c r="G67" s="111"/>
      <c r="H67" s="93"/>
    </row>
    <row r="68" spans="2:8" hidden="1" x14ac:dyDescent="0.2">
      <c r="B68" s="90"/>
      <c r="C68" s="91"/>
      <c r="D68" s="242"/>
      <c r="E68" s="243"/>
      <c r="F68" s="244"/>
      <c r="G68" s="111"/>
      <c r="H68" s="93"/>
    </row>
    <row r="69" spans="2:8" hidden="1" x14ac:dyDescent="0.2">
      <c r="B69" s="90"/>
      <c r="C69" s="91"/>
      <c r="D69" s="242"/>
      <c r="E69" s="243"/>
      <c r="F69" s="244"/>
      <c r="G69" s="111"/>
      <c r="H69" s="93"/>
    </row>
    <row r="70" spans="2:8" hidden="1" x14ac:dyDescent="0.2">
      <c r="B70" s="90"/>
      <c r="C70" s="91"/>
      <c r="D70" s="242"/>
      <c r="E70" s="243"/>
      <c r="F70" s="244"/>
      <c r="G70" s="111"/>
      <c r="H70" s="93"/>
    </row>
    <row r="71" spans="2:8" hidden="1" x14ac:dyDescent="0.2">
      <c r="B71" s="90"/>
      <c r="C71" s="91"/>
      <c r="D71" s="242"/>
      <c r="E71" s="243"/>
      <c r="F71" s="244"/>
      <c r="G71" s="111"/>
      <c r="H71" s="93"/>
    </row>
    <row r="72" spans="2:8" hidden="1" x14ac:dyDescent="0.2">
      <c r="B72" s="90"/>
      <c r="C72" s="91"/>
      <c r="D72" s="242"/>
      <c r="E72" s="243"/>
      <c r="F72" s="244"/>
      <c r="G72" s="111"/>
      <c r="H72" s="93"/>
    </row>
    <row r="73" spans="2:8" hidden="1" x14ac:dyDescent="0.2">
      <c r="B73" s="90"/>
      <c r="C73" s="90"/>
      <c r="D73" s="258"/>
      <c r="E73" s="258"/>
      <c r="F73" s="258"/>
      <c r="G73" s="111"/>
      <c r="H73" s="93"/>
    </row>
    <row r="74" spans="2:8" x14ac:dyDescent="0.2">
      <c r="B74" s="122"/>
      <c r="C74" s="122"/>
      <c r="D74" s="248"/>
      <c r="E74" s="248"/>
      <c r="F74" s="248"/>
      <c r="G74" s="119" t="s">
        <v>391</v>
      </c>
      <c r="H74" s="120">
        <f>SUMIF($B$44:$B$73,121,$H$44:$H$73)+SUMIF($B$44:$B$73,122,$H$44:$H$73)+SUMIF($B$44:$B$73,139,$H$44:$H$73)+SUMIF($B$44:$B$73,130,$H$44:$H$73)</f>
        <v>12195862.99</v>
      </c>
    </row>
    <row r="75" spans="2:8" x14ac:dyDescent="0.2">
      <c r="D75" s="249"/>
      <c r="E75" s="249"/>
      <c r="F75" s="249"/>
      <c r="G75" s="96" t="s">
        <v>392</v>
      </c>
      <c r="H75" s="121">
        <f>H76-H74</f>
        <v>796278.53999999911</v>
      </c>
    </row>
    <row r="76" spans="2:8" x14ac:dyDescent="0.2">
      <c r="D76" s="249"/>
      <c r="E76" s="249"/>
      <c r="F76" s="249"/>
      <c r="G76" s="97" t="s">
        <v>15</v>
      </c>
      <c r="H76" s="101">
        <f>SUM($H$44:$H$73)</f>
        <v>12992141.529999999</v>
      </c>
    </row>
    <row r="77" spans="2:8" x14ac:dyDescent="0.2">
      <c r="D77" s="249"/>
      <c r="E77" s="249"/>
      <c r="F77" s="249"/>
      <c r="G77" s="102"/>
      <c r="H77" s="103"/>
    </row>
    <row r="78" spans="2:8" x14ac:dyDescent="0.2">
      <c r="G78" s="102"/>
      <c r="H78" s="103"/>
    </row>
    <row r="79" spans="2:8" x14ac:dyDescent="0.2">
      <c r="D79" s="233" t="s">
        <v>513</v>
      </c>
      <c r="E79" s="233"/>
      <c r="F79" s="233"/>
      <c r="G79" s="102"/>
      <c r="H79" s="103"/>
    </row>
    <row r="80" spans="2:8" x14ac:dyDescent="0.2">
      <c r="G80" s="102"/>
      <c r="H80" s="103"/>
    </row>
    <row r="81" spans="4:8" x14ac:dyDescent="0.2">
      <c r="G81" s="102"/>
      <c r="H81" s="103"/>
    </row>
    <row r="82" spans="4:8" x14ac:dyDescent="0.2">
      <c r="G82" s="102"/>
      <c r="H82" s="103"/>
    </row>
    <row r="83" spans="4:8" x14ac:dyDescent="0.2">
      <c r="G83" s="102"/>
      <c r="H83" s="103"/>
    </row>
    <row r="84" spans="4:8" x14ac:dyDescent="0.2">
      <c r="D84" s="249"/>
      <c r="E84" s="249"/>
      <c r="F84" s="249"/>
      <c r="G84" s="102"/>
      <c r="H84" s="103"/>
    </row>
    <row r="85" spans="4:8" x14ac:dyDescent="0.2">
      <c r="D85" s="250" t="s">
        <v>499</v>
      </c>
      <c r="E85" s="250"/>
      <c r="F85" s="250"/>
      <c r="G85" s="102"/>
      <c r="H85" s="103"/>
    </row>
    <row r="86" spans="4:8" x14ac:dyDescent="0.2">
      <c r="D86" s="233" t="s">
        <v>505</v>
      </c>
      <c r="E86" s="233"/>
      <c r="F86" s="233"/>
      <c r="G86" s="102"/>
      <c r="H86" s="103"/>
    </row>
    <row r="87" spans="4:8" ht="16.5" customHeight="1" x14ac:dyDescent="0.2">
      <c r="D87" s="234" t="s">
        <v>506</v>
      </c>
      <c r="E87" s="234"/>
      <c r="F87" s="234"/>
    </row>
    <row r="99" spans="2:3" x14ac:dyDescent="0.2">
      <c r="B99" s="80" t="s">
        <v>18</v>
      </c>
      <c r="C99" s="82" t="s">
        <v>9</v>
      </c>
    </row>
    <row r="100" spans="2:3" x14ac:dyDescent="0.2">
      <c r="B100" s="80" t="s">
        <v>17</v>
      </c>
      <c r="C100" s="82" t="s">
        <v>10</v>
      </c>
    </row>
  </sheetData>
  <sheetProtection sheet="1" formatRows="0" insertRows="0"/>
  <dataConsolidate/>
  <mergeCells count="68">
    <mergeCell ref="C15:D15"/>
    <mergeCell ref="D18:E18"/>
    <mergeCell ref="D31:E31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72:F72"/>
    <mergeCell ref="D73:F73"/>
    <mergeCell ref="D62:F62"/>
    <mergeCell ref="D63:F63"/>
    <mergeCell ref="D60:F60"/>
    <mergeCell ref="D61:F61"/>
    <mergeCell ref="D70:F70"/>
    <mergeCell ref="D71:F71"/>
    <mergeCell ref="D54:F54"/>
    <mergeCell ref="D55:F55"/>
    <mergeCell ref="D56:F56"/>
    <mergeCell ref="D64:F64"/>
    <mergeCell ref="D59:F59"/>
    <mergeCell ref="D58:F58"/>
    <mergeCell ref="D57:F57"/>
    <mergeCell ref="F13:H13"/>
    <mergeCell ref="D43:F43"/>
    <mergeCell ref="D67:F67"/>
    <mergeCell ref="D68:F68"/>
    <mergeCell ref="D69:F69"/>
    <mergeCell ref="D38:E38"/>
    <mergeCell ref="D32:E32"/>
    <mergeCell ref="D33:E33"/>
    <mergeCell ref="D34:E34"/>
    <mergeCell ref="D35:E35"/>
    <mergeCell ref="D36:E36"/>
    <mergeCell ref="D37:E37"/>
    <mergeCell ref="D50:F50"/>
    <mergeCell ref="D51:F51"/>
    <mergeCell ref="D52:F52"/>
    <mergeCell ref="D53:F53"/>
    <mergeCell ref="D75:F75"/>
    <mergeCell ref="D76:F76"/>
    <mergeCell ref="D79:F79"/>
    <mergeCell ref="D84:F84"/>
    <mergeCell ref="D85:F85"/>
    <mergeCell ref="D77:F77"/>
    <mergeCell ref="G2:H2"/>
    <mergeCell ref="D86:F86"/>
    <mergeCell ref="D87:F87"/>
    <mergeCell ref="B13:B14"/>
    <mergeCell ref="C13:D14"/>
    <mergeCell ref="C11:E11"/>
    <mergeCell ref="B12:H12"/>
    <mergeCell ref="D65:F65"/>
    <mergeCell ref="D66:F66"/>
    <mergeCell ref="D44:F44"/>
    <mergeCell ref="D45:F45"/>
    <mergeCell ref="D46:F46"/>
    <mergeCell ref="D47:F47"/>
    <mergeCell ref="D48:F48"/>
    <mergeCell ref="D49:F49"/>
    <mergeCell ref="D74:F74"/>
  </mergeCells>
  <phoneticPr fontId="3" type="noConversion"/>
  <dataValidations count="8">
    <dataValidation type="list" allowBlank="1" showInputMessage="1" showErrorMessage="1" sqref="B44:B73" xr:uid="{00000000-0002-0000-0200-000000000000}">
      <formula1>$B$19:$B$37</formula1>
    </dataValidation>
    <dataValidation type="list" allowBlank="1" showInputMessage="1" showErrorMessage="1" sqref="E44:F45 E47:F47 D44:D49 D50:F54 D55 D56:F73" xr:uid="{00000000-0002-0000-0200-000001000000}">
      <formula1>$D$19:$D$37</formula1>
    </dataValidation>
    <dataValidation type="list" allowBlank="1" showInputMessage="1" showErrorMessage="1" sqref="C44:C73" xr:uid="{00000000-0002-0000-0200-000002000000}">
      <formula1>$C$19:$C$37</formula1>
    </dataValidation>
    <dataValidation type="list" allowBlank="1" showInputMessage="1" showErrorMessage="1" sqref="C16 C15:D15" xr:uid="{00000000-0002-0000-0200-000003000000}">
      <formula1>INDIRECT($AK$10)</formula1>
    </dataValidation>
    <dataValidation type="list" allowBlank="1" showInputMessage="1" showErrorMessage="1" sqref="D19:D37" xr:uid="{00000000-0002-0000-0200-000004000000}">
      <formula1>INDIRECT(AK$15)</formula1>
    </dataValidation>
    <dataValidation type="list" allowBlank="1" showInputMessage="1" showErrorMessage="1" sqref="H14" xr:uid="{00000000-0002-0000-0200-000005000000}">
      <formula1>INDIRECT("aditivo")</formula1>
    </dataValidation>
    <dataValidation type="list" allowBlank="1" showInputMessage="1" showErrorMessage="1" sqref="H15" xr:uid="{00000000-0002-0000-0200-000006000000}">
      <formula1>INDIRECT("ano")</formula1>
    </dataValidation>
    <dataValidation type="list" allowBlank="1" showInputMessage="1" showErrorMessage="1" sqref="F15" xr:uid="{00000000-0002-0000-0200-000007000000}">
      <formula1>INDIRECT("mes")</formula1>
    </dataValidation>
  </dataValidations>
  <pageMargins left="0.25" right="0.25" top="0.75" bottom="0.75" header="0.3" footer="0.3"/>
  <pageSetup paperSize="9" scale="7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200-000008000000}">
          <x14:formula1>
            <xm:f>Planilha1!$H$4:$H$7</xm:f>
          </x14:formula1>
          <xm:sqref>C13:D14</xm:sqref>
        </x14:dataValidation>
        <x14:dataValidation type="list" allowBlank="1" showInputMessage="1" showErrorMessage="1" xr:uid="{00000000-0002-0000-0200-000009000000}">
          <x14:formula1>
            <xm:f>Planilha1!$R$2:$R$13</xm:f>
          </x14:formula1>
          <xm:sqref>F16</xm:sqref>
        </x14:dataValidation>
        <x14:dataValidation type="list" allowBlank="1" showInputMessage="1" showErrorMessage="1" xr:uid="{00000000-0002-0000-0200-00000A000000}">
          <x14:formula1>
            <xm:f>Planilha1!$S$2:$S$13</xm:f>
          </x14:formula1>
          <xm:sqref>H16</xm:sqref>
        </x14:dataValidation>
        <x14:dataValidation type="list" allowBlank="1" showInputMessage="1" showErrorMessage="1" xr:uid="{00000000-0002-0000-0200-00000B000000}">
          <x14:formula1>
            <xm:f>Planilha1!$V$2:$V$51</xm:f>
          </x14:formula1>
          <xm:sqref>H16</xm:sqref>
        </x14:dataValidation>
        <x14:dataValidation type="list" allowBlank="1" showInputMessage="1" showErrorMessage="1" xr:uid="{00000000-0002-0000-0200-00000C000000}">
          <x14:formula1>
            <xm:f>Planilha1!$U$2:$U$52</xm:f>
          </x14:formula1>
          <xm:sqref>F14 F16</xm:sqref>
        </x14:dataValidation>
        <x14:dataValidation type="list" allowBlank="1" showInputMessage="1" showErrorMessage="1" xr:uid="{00000000-0002-0000-0200-00000D000000}">
          <x14:formula1>
            <xm:f>'UNIDADES DE SAÚDE'!$S$1:$S$6</xm:f>
          </x14:formula1>
          <xm:sqref>D85:F85</xm:sqref>
        </x14:dataValidation>
        <x14:dataValidation type="list" allowBlank="1" showInputMessage="1" showErrorMessage="1" xr:uid="{00000000-0002-0000-0200-00000E000000}">
          <x14:formula1>
            <xm:f>Planilha1!$S2:S$13</xm:f>
          </x14:formula1>
          <xm:sqref>H15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AI100"/>
  <sheetViews>
    <sheetView showGridLines="0" topLeftCell="A16" zoomScale="115" zoomScaleNormal="115" workbookViewId="0">
      <selection activeCell="D80" sqref="D80"/>
    </sheetView>
  </sheetViews>
  <sheetFormatPr defaultRowHeight="12.75" x14ac:dyDescent="0.2"/>
  <cols>
    <col min="1" max="1" width="9.140625" style="82"/>
    <col min="2" max="2" width="14.140625" style="82" customWidth="1"/>
    <col min="3" max="3" width="14" style="82" customWidth="1"/>
    <col min="4" max="4" width="7.42578125" style="82" customWidth="1"/>
    <col min="5" max="5" width="19.42578125" style="82" customWidth="1"/>
    <col min="6" max="6" width="15" style="82" bestFit="1" customWidth="1"/>
    <col min="7" max="7" width="15.42578125" style="82" customWidth="1"/>
    <col min="8" max="8" width="15" style="82" bestFit="1" customWidth="1"/>
    <col min="9" max="16384" width="9.140625" style="82"/>
  </cols>
  <sheetData>
    <row r="2" spans="2:35" x14ac:dyDescent="0.2">
      <c r="G2" s="232" t="s">
        <v>510</v>
      </c>
      <c r="H2" s="232"/>
    </row>
    <row r="3" spans="2:35" x14ac:dyDescent="0.2">
      <c r="G3" s="123" t="s">
        <v>511</v>
      </c>
      <c r="H3" s="123"/>
    </row>
    <row r="4" spans="2:35" x14ac:dyDescent="0.2">
      <c r="G4" s="123" t="s">
        <v>512</v>
      </c>
      <c r="H4" s="123"/>
      <c r="AG4" s="82" t="s">
        <v>61</v>
      </c>
      <c r="AH4" s="82" t="s">
        <v>161</v>
      </c>
      <c r="AI4" s="82" t="s">
        <v>61</v>
      </c>
    </row>
    <row r="5" spans="2:35" x14ac:dyDescent="0.2">
      <c r="AG5" s="82" t="s">
        <v>38</v>
      </c>
      <c r="AH5" s="82" t="s">
        <v>162</v>
      </c>
      <c r="AI5" s="82" t="s">
        <v>38</v>
      </c>
    </row>
    <row r="6" spans="2:35" x14ac:dyDescent="0.2">
      <c r="AG6" s="82" t="s">
        <v>35</v>
      </c>
      <c r="AH6" s="82" t="s">
        <v>163</v>
      </c>
      <c r="AI6" s="82" t="s">
        <v>35</v>
      </c>
    </row>
    <row r="7" spans="2:35" x14ac:dyDescent="0.2">
      <c r="AG7" s="82" t="s">
        <v>151</v>
      </c>
      <c r="AH7" s="82" t="s">
        <v>164</v>
      </c>
      <c r="AI7" s="82" t="s">
        <v>151</v>
      </c>
    </row>
    <row r="8" spans="2:35" x14ac:dyDescent="0.2">
      <c r="B8" s="104"/>
      <c r="C8" s="104"/>
      <c r="D8" s="104"/>
      <c r="E8" s="104"/>
      <c r="F8" s="104"/>
      <c r="G8" s="104"/>
      <c r="H8" s="104"/>
    </row>
    <row r="9" spans="2:35" x14ac:dyDescent="0.2">
      <c r="B9" s="80" t="s">
        <v>7</v>
      </c>
      <c r="C9" s="81" t="s">
        <v>529</v>
      </c>
      <c r="D9" s="81"/>
      <c r="E9" s="81"/>
      <c r="AG9" s="82" t="s">
        <v>288</v>
      </c>
      <c r="AH9" s="82" t="str">
        <f>$C$13</f>
        <v>INVISA INSTITUTO VIDA E SAUDE</v>
      </c>
    </row>
    <row r="10" spans="2:35" x14ac:dyDescent="0.2">
      <c r="B10" s="80" t="s">
        <v>202</v>
      </c>
      <c r="C10" s="82" t="str">
        <f>IF($H$40=0,$B$99,$B$100)</f>
        <v>ASSESSORIA DE FINANÇAS</v>
      </c>
      <c r="D10" s="81"/>
      <c r="E10" s="81"/>
      <c r="AG10" s="82" t="s">
        <v>289</v>
      </c>
      <c r="AH10" s="82" t="str">
        <f>IF($AH$9=0,"",VLOOKUP($AH$9,$AH$4:$AI$7,2,FALSE))</f>
        <v>INVISA</v>
      </c>
    </row>
    <row r="11" spans="2:35" x14ac:dyDescent="0.2">
      <c r="B11" s="83" t="s">
        <v>203</v>
      </c>
      <c r="C11" s="240" t="s">
        <v>390</v>
      </c>
      <c r="D11" s="240"/>
      <c r="E11" s="240"/>
      <c r="F11" s="105"/>
      <c r="G11" s="105"/>
      <c r="H11" s="105"/>
      <c r="AG11" s="82" t="s">
        <v>290</v>
      </c>
      <c r="AH11" s="82" t="str">
        <f>$C$15</f>
        <v>04/2018</v>
      </c>
    </row>
    <row r="12" spans="2:35" ht="40.5" customHeight="1" x14ac:dyDescent="0.2">
      <c r="B12" s="241" t="str">
        <f>IF($C$10=$B$99,$C$99,$C$100)</f>
        <v>Tendo em vista a existência de saldo a pagar, encaminhem-se os autos à V.S.ª com os pagamentos efetuados até a presente data, referentes à parcela especificada abaixo, para conhecimento e acompanhamento.</v>
      </c>
      <c r="C12" s="241"/>
      <c r="D12" s="241"/>
      <c r="E12" s="241"/>
      <c r="F12" s="241"/>
      <c r="G12" s="241"/>
      <c r="H12" s="241"/>
      <c r="AG12" s="82" t="s">
        <v>291</v>
      </c>
      <c r="AH12" s="82" t="str">
        <f>IFERROR(IF($AH$11=0,"",CONCATENATE(TRIM($AH$10),"-",$AH$11)),_xlfn.CONCAT(TRIM($AH$10),"-",$AH$11))</f>
        <v>INVISA-04/2018</v>
      </c>
    </row>
    <row r="13" spans="2:35" ht="61.5" customHeight="1" x14ac:dyDescent="0.2">
      <c r="B13" s="235" t="s">
        <v>0</v>
      </c>
      <c r="C13" s="236" t="s">
        <v>164</v>
      </c>
      <c r="D13" s="237"/>
      <c r="E13" s="84" t="s">
        <v>8</v>
      </c>
      <c r="F13" s="251" t="str">
        <f>$AH$13</f>
        <v>HOSPITAL GERAL DE MONÇÃO,NINA RODRIGUES,CAPS UNIDADES TERAPÊUTCAS AD E UAA,CAPS RESIDÊNCIAS TERAPÊUTICAS I, II, III,HOSPITAL REGIONAL DE VIANA</v>
      </c>
      <c r="G13" s="251"/>
      <c r="H13" s="251"/>
      <c r="AG13" s="82" t="s">
        <v>199</v>
      </c>
      <c r="AH13" s="82" t="str">
        <f>IFERROR(VLOOKUP($AH$12,Planilha1!$C$2:$E$49,3,FALSE),"")</f>
        <v>HOSPITAL GERAL DE MONÇÃO,NINA RODRIGUES,CAPS UNIDADES TERAPÊUTCAS AD E UAA,CAPS RESIDÊNCIAS TERAPÊUTICAS I, II, III,HOSPITAL REGIONAL DE VIANA</v>
      </c>
    </row>
    <row r="14" spans="2:35" x14ac:dyDescent="0.2">
      <c r="B14" s="235"/>
      <c r="C14" s="238"/>
      <c r="D14" s="239"/>
      <c r="E14" s="85" t="s">
        <v>3</v>
      </c>
      <c r="F14" s="86" t="s">
        <v>210</v>
      </c>
      <c r="G14" s="87" t="s">
        <v>205</v>
      </c>
      <c r="H14" s="88" t="s">
        <v>168</v>
      </c>
      <c r="AG14" s="107" t="s">
        <v>387</v>
      </c>
      <c r="AH14" s="82" t="str">
        <f>SUBSTITUTE($AH$11,"/","")</f>
        <v>042018</v>
      </c>
    </row>
    <row r="15" spans="2:35" ht="15" customHeight="1" x14ac:dyDescent="0.2">
      <c r="B15" s="113" t="s">
        <v>1</v>
      </c>
      <c r="C15" s="259" t="s">
        <v>393</v>
      </c>
      <c r="D15" s="260"/>
      <c r="E15" s="85" t="s">
        <v>5</v>
      </c>
      <c r="F15" s="114" t="s">
        <v>29</v>
      </c>
      <c r="G15" s="87" t="s">
        <v>206</v>
      </c>
      <c r="H15" s="89">
        <v>2022</v>
      </c>
      <c r="AG15" s="107" t="s">
        <v>388</v>
      </c>
      <c r="AH15" s="82" t="str">
        <f>IF(AH10="","",IFERROR(_xlfn.CONCAT(TRIM($AH$10),$AH$14),CONCATENATE(TRIM($AH$10),$AH$14)))</f>
        <v>INVISA042018</v>
      </c>
    </row>
    <row r="16" spans="2:35" ht="15" customHeight="1" x14ac:dyDescent="0.2">
      <c r="AG16" s="112"/>
    </row>
    <row r="17" spans="2:33" ht="15.75" customHeight="1" x14ac:dyDescent="0.2">
      <c r="B17" s="108" t="s">
        <v>12</v>
      </c>
      <c r="C17" s="109"/>
      <c r="D17" s="109"/>
      <c r="E17" s="109"/>
      <c r="F17" s="109"/>
      <c r="G17" s="109"/>
      <c r="H17" s="110"/>
      <c r="AG17" s="82" t="s">
        <v>528</v>
      </c>
    </row>
    <row r="18" spans="2:33" ht="21" customHeight="1" x14ac:dyDescent="0.2">
      <c r="B18" s="100" t="s">
        <v>2</v>
      </c>
      <c r="C18" s="100" t="s">
        <v>16</v>
      </c>
      <c r="D18" s="252" t="s">
        <v>8</v>
      </c>
      <c r="E18" s="254"/>
      <c r="F18" s="100" t="s">
        <v>3</v>
      </c>
      <c r="G18" s="100" t="s">
        <v>11</v>
      </c>
      <c r="H18" s="100" t="s">
        <v>4</v>
      </c>
    </row>
    <row r="19" spans="2:33" s="118" customFormat="1" x14ac:dyDescent="0.2">
      <c r="B19" s="124">
        <v>108301</v>
      </c>
      <c r="C19" s="125" t="s">
        <v>530</v>
      </c>
      <c r="D19" s="261" t="s">
        <v>516</v>
      </c>
      <c r="E19" s="262"/>
      <c r="F19" s="126">
        <v>155125</v>
      </c>
      <c r="G19" s="127">
        <f>SUMIFS($H$44:$H$73,$B$44:$B$73,$B19,$C$44:$C$73,$C19,$D$44:$D$73,$D19)</f>
        <v>155125</v>
      </c>
      <c r="H19" s="92">
        <f>F19-G19</f>
        <v>0</v>
      </c>
    </row>
    <row r="20" spans="2:33" s="118" customFormat="1" x14ac:dyDescent="0.2">
      <c r="B20" s="124">
        <v>121</v>
      </c>
      <c r="C20" s="125" t="s">
        <v>531</v>
      </c>
      <c r="D20" s="261" t="s">
        <v>516</v>
      </c>
      <c r="E20" s="262"/>
      <c r="F20" s="128">
        <v>2803255.86</v>
      </c>
      <c r="G20" s="127">
        <f>SUMIFS($H$44:$H$73,$B$44:$B$73,$B20,$C$44:$C$73,$C20,$D$44:$D$73,$D20)</f>
        <v>2018337.5</v>
      </c>
      <c r="H20" s="92">
        <f t="shared" ref="H20:H22" si="0">F20-G20</f>
        <v>784918.35999999987</v>
      </c>
    </row>
    <row r="21" spans="2:33" s="118" customFormat="1" x14ac:dyDescent="0.2">
      <c r="B21" s="124">
        <v>121</v>
      </c>
      <c r="C21" s="125" t="s">
        <v>532</v>
      </c>
      <c r="D21" s="261" t="s">
        <v>533</v>
      </c>
      <c r="E21" s="262"/>
      <c r="F21" s="128">
        <v>41587.78</v>
      </c>
      <c r="G21" s="127">
        <f t="shared" ref="G21:G37" si="1">SUMIFS($H$44:$H$73,$B$44:$B$73,$B21,$C$44:$C$73,$C21,$D$44:$D$73,$D21)</f>
        <v>41587.78</v>
      </c>
      <c r="H21" s="92">
        <f t="shared" si="0"/>
        <v>0</v>
      </c>
    </row>
    <row r="22" spans="2:33" s="118" customFormat="1" x14ac:dyDescent="0.2">
      <c r="B22" s="124">
        <v>121</v>
      </c>
      <c r="C22" s="125" t="s">
        <v>534</v>
      </c>
      <c r="D22" s="261" t="s">
        <v>520</v>
      </c>
      <c r="E22" s="262"/>
      <c r="F22" s="128">
        <v>4252279.2</v>
      </c>
      <c r="G22" s="127">
        <f t="shared" si="1"/>
        <v>0</v>
      </c>
      <c r="H22" s="92">
        <f t="shared" si="0"/>
        <v>4252279.2</v>
      </c>
    </row>
    <row r="23" spans="2:33" s="118" customFormat="1" x14ac:dyDescent="0.2">
      <c r="B23" s="124">
        <v>121</v>
      </c>
      <c r="C23" s="124" t="s">
        <v>535</v>
      </c>
      <c r="D23" s="261" t="s">
        <v>536</v>
      </c>
      <c r="E23" s="262"/>
      <c r="F23" s="128">
        <v>113539.11</v>
      </c>
      <c r="G23" s="127">
        <f t="shared" ref="G23:G35" si="2">SUMIFS($H$44:$H$73,$B$44:$B$73,$B23,$C$44:$C$73,$C23,$D$44:$D$73,$D23)</f>
        <v>113539.11</v>
      </c>
      <c r="H23" s="92">
        <f>F23-G23</f>
        <v>0</v>
      </c>
    </row>
    <row r="24" spans="2:33" ht="25.5" customHeight="1" x14ac:dyDescent="0.2">
      <c r="B24" s="124">
        <v>121</v>
      </c>
      <c r="C24" s="124" t="s">
        <v>537</v>
      </c>
      <c r="D24" s="261" t="s">
        <v>538</v>
      </c>
      <c r="E24" s="262"/>
      <c r="F24" s="128">
        <v>1171387.53</v>
      </c>
      <c r="G24" s="127">
        <f t="shared" si="2"/>
        <v>999000</v>
      </c>
      <c r="H24" s="92">
        <f>F24-G24</f>
        <v>172387.53000000003</v>
      </c>
    </row>
    <row r="25" spans="2:33" ht="25.5" customHeight="1" x14ac:dyDescent="0.2">
      <c r="B25" s="124">
        <v>121</v>
      </c>
      <c r="C25" s="124" t="s">
        <v>537</v>
      </c>
      <c r="D25" s="261" t="s">
        <v>485</v>
      </c>
      <c r="E25" s="262"/>
      <c r="F25" s="128">
        <v>50313.19</v>
      </c>
      <c r="G25" s="127">
        <f t="shared" si="2"/>
        <v>0</v>
      </c>
      <c r="H25" s="92">
        <f>F25-G25</f>
        <v>50313.19</v>
      </c>
    </row>
    <row r="26" spans="2:33" ht="24.75" customHeight="1" x14ac:dyDescent="0.2">
      <c r="B26" s="124">
        <v>121</v>
      </c>
      <c r="C26" s="124" t="s">
        <v>537</v>
      </c>
      <c r="D26" s="261" t="s">
        <v>539</v>
      </c>
      <c r="E26" s="262"/>
      <c r="F26" s="128">
        <v>3544543.88</v>
      </c>
      <c r="G26" s="127">
        <f t="shared" si="2"/>
        <v>3623550</v>
      </c>
      <c r="H26" s="92">
        <f>F26-G26</f>
        <v>-79006.120000000112</v>
      </c>
    </row>
    <row r="27" spans="2:33" ht="27" customHeight="1" x14ac:dyDescent="0.2">
      <c r="B27" s="124">
        <v>108301</v>
      </c>
      <c r="C27" s="124" t="s">
        <v>540</v>
      </c>
      <c r="D27" s="261" t="s">
        <v>544</v>
      </c>
      <c r="E27" s="262"/>
      <c r="F27" s="128">
        <v>32000</v>
      </c>
      <c r="G27" s="127">
        <f t="shared" si="2"/>
        <v>32000</v>
      </c>
      <c r="H27" s="92">
        <f>F27-G27</f>
        <v>0</v>
      </c>
    </row>
    <row r="28" spans="2:33" ht="27.75" customHeight="1" x14ac:dyDescent="0.2">
      <c r="B28" s="94">
        <v>121</v>
      </c>
      <c r="C28" s="94" t="s">
        <v>541</v>
      </c>
      <c r="D28" s="256" t="s">
        <v>544</v>
      </c>
      <c r="E28" s="257"/>
      <c r="F28" s="93">
        <v>568986.35</v>
      </c>
      <c r="G28" s="92">
        <f t="shared" si="2"/>
        <v>450000</v>
      </c>
      <c r="H28" s="92">
        <f t="shared" ref="H28:H35" si="3">IF(F28="-","",F28-G28)</f>
        <v>118986.34999999998</v>
      </c>
    </row>
    <row r="29" spans="2:33" ht="24" customHeight="1" x14ac:dyDescent="0.2">
      <c r="B29" s="94">
        <v>121</v>
      </c>
      <c r="C29" s="94" t="s">
        <v>542</v>
      </c>
      <c r="D29" s="256" t="s">
        <v>543</v>
      </c>
      <c r="E29" s="257"/>
      <c r="F29" s="93">
        <v>7135.86</v>
      </c>
      <c r="G29" s="92">
        <f t="shared" si="2"/>
        <v>7135.86</v>
      </c>
      <c r="H29" s="92">
        <f t="shared" si="3"/>
        <v>0</v>
      </c>
    </row>
    <row r="30" spans="2:33" ht="25.5" customHeight="1" x14ac:dyDescent="0.2">
      <c r="B30" s="94">
        <v>108301</v>
      </c>
      <c r="C30" s="94" t="s">
        <v>545</v>
      </c>
      <c r="D30" s="256" t="s">
        <v>490</v>
      </c>
      <c r="E30" s="257"/>
      <c r="F30" s="93">
        <v>37280</v>
      </c>
      <c r="G30" s="92">
        <f t="shared" si="2"/>
        <v>37280</v>
      </c>
      <c r="H30" s="92">
        <f t="shared" si="3"/>
        <v>0</v>
      </c>
    </row>
    <row r="31" spans="2:33" ht="26.25" customHeight="1" x14ac:dyDescent="0.2">
      <c r="B31" s="94">
        <v>121</v>
      </c>
      <c r="C31" s="94" t="s">
        <v>546</v>
      </c>
      <c r="D31" s="256" t="s">
        <v>490</v>
      </c>
      <c r="E31" s="257"/>
      <c r="F31" s="93">
        <v>749484.71</v>
      </c>
      <c r="G31" s="92">
        <f t="shared" si="2"/>
        <v>462250</v>
      </c>
      <c r="H31" s="92">
        <f t="shared" si="3"/>
        <v>287234.70999999996</v>
      </c>
    </row>
    <row r="32" spans="2:33" ht="27" customHeight="1" x14ac:dyDescent="0.2">
      <c r="B32" s="94">
        <v>121</v>
      </c>
      <c r="C32" s="94" t="s">
        <v>547</v>
      </c>
      <c r="D32" s="256" t="s">
        <v>490</v>
      </c>
      <c r="E32" s="257"/>
      <c r="F32" s="93">
        <v>10386.61</v>
      </c>
      <c r="G32" s="92">
        <f t="shared" si="2"/>
        <v>10386.61</v>
      </c>
      <c r="H32" s="92">
        <f t="shared" si="3"/>
        <v>0</v>
      </c>
    </row>
    <row r="33" spans="2:8" ht="12.75" customHeight="1" x14ac:dyDescent="0.2">
      <c r="B33" s="94">
        <v>121</v>
      </c>
      <c r="C33" s="94" t="s">
        <v>548</v>
      </c>
      <c r="D33" s="256" t="s">
        <v>156</v>
      </c>
      <c r="E33" s="257"/>
      <c r="F33" s="93">
        <v>3421585.13</v>
      </c>
      <c r="G33" s="92">
        <f t="shared" si="2"/>
        <v>1873902.27</v>
      </c>
      <c r="H33" s="92">
        <f t="shared" si="3"/>
        <v>1547682.8599999999</v>
      </c>
    </row>
    <row r="34" spans="2:8" ht="26.25" customHeight="1" x14ac:dyDescent="0.2">
      <c r="B34" s="94">
        <v>121</v>
      </c>
      <c r="C34" s="94" t="s">
        <v>551</v>
      </c>
      <c r="D34" s="256" t="s">
        <v>550</v>
      </c>
      <c r="E34" s="257"/>
      <c r="F34" s="93">
        <v>49192.46</v>
      </c>
      <c r="G34" s="92">
        <f t="shared" si="2"/>
        <v>0</v>
      </c>
      <c r="H34" s="92">
        <f t="shared" si="3"/>
        <v>49192.46</v>
      </c>
    </row>
    <row r="35" spans="2:8" x14ac:dyDescent="0.2">
      <c r="B35" s="94">
        <v>108301</v>
      </c>
      <c r="C35" s="94" t="s">
        <v>534</v>
      </c>
      <c r="D35" s="256" t="s">
        <v>520</v>
      </c>
      <c r="E35" s="257"/>
      <c r="F35" s="93">
        <v>444623.59</v>
      </c>
      <c r="G35" s="92">
        <f t="shared" si="2"/>
        <v>444623.59</v>
      </c>
      <c r="H35" s="92">
        <f t="shared" si="3"/>
        <v>0</v>
      </c>
    </row>
    <row r="36" spans="2:8" hidden="1" x14ac:dyDescent="0.2">
      <c r="B36" s="94"/>
      <c r="C36" s="94"/>
      <c r="D36" s="256"/>
      <c r="E36" s="257"/>
      <c r="F36" s="93"/>
      <c r="G36" s="92">
        <f t="shared" si="1"/>
        <v>0</v>
      </c>
      <c r="H36" s="92">
        <f t="shared" ref="H36:H37" si="4">IF(F36="-","",F36-G36)</f>
        <v>0</v>
      </c>
    </row>
    <row r="37" spans="2:8" hidden="1" x14ac:dyDescent="0.2">
      <c r="B37" s="94"/>
      <c r="C37" s="94"/>
      <c r="D37" s="256"/>
      <c r="E37" s="257"/>
      <c r="F37" s="93"/>
      <c r="G37" s="92">
        <f t="shared" si="1"/>
        <v>0</v>
      </c>
      <c r="H37" s="92">
        <f t="shared" si="4"/>
        <v>0</v>
      </c>
    </row>
    <row r="38" spans="2:8" x14ac:dyDescent="0.2">
      <c r="D38" s="255" t="s">
        <v>14</v>
      </c>
      <c r="E38" s="255"/>
      <c r="F38" s="95">
        <f>SUMIF($B$19:$B$37,121,$F$19:$F$37)+SUMIF($B$19:$B$37,122,$F$19:$F$37)+SUMIF($B$19:$B$37,139,$F$19:$F$37)+SUMIF($B$19:$B$37,130,$F$19:$F$37)</f>
        <v>16783677.669999998</v>
      </c>
      <c r="G38" s="95">
        <f>SUMIF($B$19:$B$37,121,$G$19:$G$37)+SUMIF($B$19:$B$37,122,$G$19:$G$37)+SUMIF($B$19:$B$37,139,$G$19:$G$37)+SUMIF($B$19:$B$37,130,$G$19:$G$37)</f>
        <v>9599689.1300000008</v>
      </c>
      <c r="H38" s="95">
        <f>SUMIF($B$19:$B$37,121,$H$19:$H$37)+SUMIF($B$19:$B$37,122,$H$19:$H$37)+SUMIF($B$19:$B$37,139,$H$19:$H$37)+SUMIF($B$19:$B$37,130,$H$19:$H$37)</f>
        <v>7183988.54</v>
      </c>
    </row>
    <row r="39" spans="2:8" x14ac:dyDescent="0.2">
      <c r="D39" s="96" t="s">
        <v>13</v>
      </c>
      <c r="E39" s="96"/>
      <c r="F39" s="95">
        <f>F40-F38</f>
        <v>669028.58999999985</v>
      </c>
      <c r="G39" s="95">
        <f>G40-G38</f>
        <v>669028.58999999985</v>
      </c>
      <c r="H39" s="95">
        <f>H40-H38</f>
        <v>0</v>
      </c>
    </row>
    <row r="40" spans="2:8" x14ac:dyDescent="0.2">
      <c r="D40" s="97" t="s">
        <v>15</v>
      </c>
      <c r="E40" s="97"/>
      <c r="F40" s="98">
        <f>SUM($F$19:$F$37)</f>
        <v>17452706.259999998</v>
      </c>
      <c r="G40" s="99">
        <f>SUM($G$19:$G$37)</f>
        <v>10268717.720000001</v>
      </c>
      <c r="H40" s="99">
        <f>SUM($H$19:$H$37)</f>
        <v>7183988.54</v>
      </c>
    </row>
    <row r="42" spans="2:8" x14ac:dyDescent="0.2">
      <c r="B42" s="108" t="s">
        <v>507</v>
      </c>
      <c r="C42" s="96"/>
      <c r="D42" s="96"/>
      <c r="E42" s="96"/>
      <c r="F42" s="96"/>
      <c r="G42" s="96"/>
      <c r="H42" s="96"/>
    </row>
    <row r="43" spans="2:8" ht="25.5" x14ac:dyDescent="0.2">
      <c r="B43" s="100" t="s">
        <v>2</v>
      </c>
      <c r="C43" s="100" t="s">
        <v>16</v>
      </c>
      <c r="D43" s="252" t="s">
        <v>8</v>
      </c>
      <c r="E43" s="253"/>
      <c r="F43" s="254"/>
      <c r="G43" s="116" t="s">
        <v>204</v>
      </c>
      <c r="H43" s="115" t="s">
        <v>11</v>
      </c>
    </row>
    <row r="44" spans="2:8" x14ac:dyDescent="0.2">
      <c r="B44" s="90">
        <v>121</v>
      </c>
      <c r="C44" s="91" t="s">
        <v>541</v>
      </c>
      <c r="D44" s="245" t="s">
        <v>544</v>
      </c>
      <c r="E44" s="246"/>
      <c r="F44" s="247"/>
      <c r="G44" s="111">
        <v>44901</v>
      </c>
      <c r="H44" s="93">
        <v>326832.51</v>
      </c>
    </row>
    <row r="45" spans="2:8" x14ac:dyDescent="0.2">
      <c r="B45" s="90">
        <v>121</v>
      </c>
      <c r="C45" s="91" t="s">
        <v>546</v>
      </c>
      <c r="D45" s="245" t="s">
        <v>490</v>
      </c>
      <c r="E45" s="246"/>
      <c r="F45" s="247"/>
      <c r="G45" s="111">
        <v>44901</v>
      </c>
      <c r="H45" s="93">
        <v>400000</v>
      </c>
    </row>
    <row r="46" spans="2:8" x14ac:dyDescent="0.2">
      <c r="B46" s="90">
        <v>121</v>
      </c>
      <c r="C46" s="91" t="s">
        <v>548</v>
      </c>
      <c r="D46" s="245" t="s">
        <v>156</v>
      </c>
      <c r="E46" s="246"/>
      <c r="F46" s="247"/>
      <c r="G46" s="111">
        <v>44901</v>
      </c>
      <c r="H46" s="93">
        <v>1477295.31</v>
      </c>
    </row>
    <row r="47" spans="2:8" x14ac:dyDescent="0.2">
      <c r="B47" s="90">
        <v>121</v>
      </c>
      <c r="C47" s="91" t="s">
        <v>531</v>
      </c>
      <c r="D47" s="245" t="s">
        <v>516</v>
      </c>
      <c r="E47" s="246"/>
      <c r="F47" s="247"/>
      <c r="G47" s="111">
        <v>44901</v>
      </c>
      <c r="H47" s="93">
        <v>1211660.43</v>
      </c>
    </row>
    <row r="48" spans="2:8" x14ac:dyDescent="0.2">
      <c r="B48" s="90">
        <v>121</v>
      </c>
      <c r="C48" s="91" t="s">
        <v>537</v>
      </c>
      <c r="D48" s="245" t="s">
        <v>539</v>
      </c>
      <c r="E48" s="246"/>
      <c r="F48" s="247"/>
      <c r="G48" s="111">
        <v>44901</v>
      </c>
      <c r="H48" s="93">
        <v>1188287.21</v>
      </c>
    </row>
    <row r="49" spans="2:8" x14ac:dyDescent="0.2">
      <c r="B49" s="90">
        <v>121</v>
      </c>
      <c r="C49" s="91" t="s">
        <v>537</v>
      </c>
      <c r="D49" s="245" t="s">
        <v>539</v>
      </c>
      <c r="E49" s="246"/>
      <c r="F49" s="247"/>
      <c r="G49" s="111">
        <v>44901</v>
      </c>
      <c r="H49" s="93">
        <v>1511712.79</v>
      </c>
    </row>
    <row r="50" spans="2:8" x14ac:dyDescent="0.2">
      <c r="B50" s="90">
        <v>108301</v>
      </c>
      <c r="C50" s="91" t="s">
        <v>540</v>
      </c>
      <c r="D50" s="245" t="s">
        <v>544</v>
      </c>
      <c r="E50" s="246"/>
      <c r="F50" s="247"/>
      <c r="G50" s="111">
        <v>44901</v>
      </c>
      <c r="H50" s="93">
        <v>32000</v>
      </c>
    </row>
    <row r="51" spans="2:8" x14ac:dyDescent="0.2">
      <c r="B51" s="90">
        <v>108301</v>
      </c>
      <c r="C51" s="91" t="s">
        <v>545</v>
      </c>
      <c r="D51" s="245" t="s">
        <v>490</v>
      </c>
      <c r="E51" s="246"/>
      <c r="F51" s="247"/>
      <c r="G51" s="111">
        <v>44901</v>
      </c>
      <c r="H51" s="93">
        <v>37280</v>
      </c>
    </row>
    <row r="52" spans="2:8" x14ac:dyDescent="0.2">
      <c r="B52" s="90">
        <v>108301</v>
      </c>
      <c r="C52" s="91" t="s">
        <v>530</v>
      </c>
      <c r="D52" s="242" t="s">
        <v>516</v>
      </c>
      <c r="E52" s="243"/>
      <c r="F52" s="244"/>
      <c r="G52" s="111">
        <v>44901</v>
      </c>
      <c r="H52" s="93">
        <v>155125</v>
      </c>
    </row>
    <row r="53" spans="2:8" x14ac:dyDescent="0.2">
      <c r="B53" s="90">
        <v>108301</v>
      </c>
      <c r="C53" s="91" t="s">
        <v>534</v>
      </c>
      <c r="D53" s="245" t="s">
        <v>520</v>
      </c>
      <c r="E53" s="246"/>
      <c r="F53" s="247"/>
      <c r="G53" s="111">
        <v>44901</v>
      </c>
      <c r="H53" s="93">
        <v>444623.59</v>
      </c>
    </row>
    <row r="54" spans="2:8" x14ac:dyDescent="0.2">
      <c r="B54" s="90">
        <v>121</v>
      </c>
      <c r="C54" s="91" t="s">
        <v>541</v>
      </c>
      <c r="D54" s="245" t="s">
        <v>544</v>
      </c>
      <c r="E54" s="246"/>
      <c r="F54" s="247"/>
      <c r="G54" s="111">
        <v>44911</v>
      </c>
      <c r="H54" s="93">
        <v>73167.490000000005</v>
      </c>
    </row>
    <row r="55" spans="2:8" x14ac:dyDescent="0.2">
      <c r="B55" s="90">
        <v>121</v>
      </c>
      <c r="C55" s="91" t="s">
        <v>548</v>
      </c>
      <c r="D55" s="245" t="s">
        <v>156</v>
      </c>
      <c r="E55" s="246"/>
      <c r="F55" s="247"/>
      <c r="G55" s="111">
        <v>44911</v>
      </c>
      <c r="H55" s="93">
        <v>122704.69</v>
      </c>
    </row>
    <row r="56" spans="2:8" x14ac:dyDescent="0.2">
      <c r="B56" s="90">
        <v>121</v>
      </c>
      <c r="C56" s="91" t="s">
        <v>531</v>
      </c>
      <c r="D56" s="242" t="s">
        <v>516</v>
      </c>
      <c r="E56" s="243"/>
      <c r="F56" s="244"/>
      <c r="G56" s="111">
        <v>44911</v>
      </c>
      <c r="H56" s="93">
        <v>296752.07</v>
      </c>
    </row>
    <row r="57" spans="2:8" x14ac:dyDescent="0.2">
      <c r="B57" s="90">
        <v>121</v>
      </c>
      <c r="C57" s="91" t="s">
        <v>532</v>
      </c>
      <c r="D57" s="245" t="s">
        <v>533</v>
      </c>
      <c r="E57" s="246"/>
      <c r="F57" s="247"/>
      <c r="G57" s="111">
        <v>44911</v>
      </c>
      <c r="H57" s="93">
        <v>41587.78</v>
      </c>
    </row>
    <row r="58" spans="2:8" x14ac:dyDescent="0.2">
      <c r="B58" s="90">
        <v>121</v>
      </c>
      <c r="C58" s="91" t="s">
        <v>535</v>
      </c>
      <c r="D58" s="242" t="s">
        <v>536</v>
      </c>
      <c r="E58" s="243"/>
      <c r="F58" s="244"/>
      <c r="G58" s="111">
        <v>44911</v>
      </c>
      <c r="H58" s="93">
        <v>113539.11</v>
      </c>
    </row>
    <row r="59" spans="2:8" x14ac:dyDescent="0.2">
      <c r="B59" s="90">
        <v>121</v>
      </c>
      <c r="C59" s="91" t="s">
        <v>542</v>
      </c>
      <c r="D59" s="242" t="s">
        <v>543</v>
      </c>
      <c r="E59" s="243"/>
      <c r="F59" s="244"/>
      <c r="G59" s="111">
        <v>44911</v>
      </c>
      <c r="H59" s="93">
        <v>7135.86</v>
      </c>
    </row>
    <row r="60" spans="2:8" x14ac:dyDescent="0.2">
      <c r="B60" s="90">
        <v>121</v>
      </c>
      <c r="C60" s="91" t="s">
        <v>547</v>
      </c>
      <c r="D60" s="242" t="s">
        <v>490</v>
      </c>
      <c r="E60" s="243"/>
      <c r="F60" s="244"/>
      <c r="G60" s="111">
        <v>44911</v>
      </c>
      <c r="H60" s="93">
        <v>10386.61</v>
      </c>
    </row>
    <row r="61" spans="2:8" x14ac:dyDescent="0.2">
      <c r="B61" s="90">
        <v>121</v>
      </c>
      <c r="C61" s="91" t="s">
        <v>541</v>
      </c>
      <c r="D61" s="245" t="s">
        <v>544</v>
      </c>
      <c r="E61" s="246"/>
      <c r="F61" s="247"/>
      <c r="G61" s="111">
        <v>44918</v>
      </c>
      <c r="H61" s="93">
        <v>50000</v>
      </c>
    </row>
    <row r="62" spans="2:8" x14ac:dyDescent="0.2">
      <c r="B62" s="90">
        <v>121</v>
      </c>
      <c r="C62" s="91" t="s">
        <v>546</v>
      </c>
      <c r="D62" s="245" t="s">
        <v>490</v>
      </c>
      <c r="E62" s="246"/>
      <c r="F62" s="247"/>
      <c r="G62" s="111">
        <v>44918</v>
      </c>
      <c r="H62" s="93">
        <v>62250</v>
      </c>
    </row>
    <row r="63" spans="2:8" x14ac:dyDescent="0.2">
      <c r="B63" s="90">
        <v>121</v>
      </c>
      <c r="C63" s="91" t="s">
        <v>548</v>
      </c>
      <c r="D63" s="245" t="s">
        <v>156</v>
      </c>
      <c r="E63" s="246"/>
      <c r="F63" s="247"/>
      <c r="G63" s="111">
        <v>44918</v>
      </c>
      <c r="H63" s="93">
        <v>273902.27</v>
      </c>
    </row>
    <row r="64" spans="2:8" x14ac:dyDescent="0.2">
      <c r="B64" s="90">
        <v>121</v>
      </c>
      <c r="C64" s="91" t="s">
        <v>531</v>
      </c>
      <c r="D64" s="242" t="s">
        <v>516</v>
      </c>
      <c r="E64" s="243"/>
      <c r="F64" s="244"/>
      <c r="G64" s="111">
        <v>44918</v>
      </c>
      <c r="H64" s="93">
        <v>509925</v>
      </c>
    </row>
    <row r="65" spans="2:8" x14ac:dyDescent="0.2">
      <c r="B65" s="90">
        <v>121</v>
      </c>
      <c r="C65" s="91" t="s">
        <v>537</v>
      </c>
      <c r="D65" s="242" t="s">
        <v>539</v>
      </c>
      <c r="E65" s="243"/>
      <c r="F65" s="244"/>
      <c r="G65" s="111">
        <v>44918</v>
      </c>
      <c r="H65" s="93">
        <v>923550</v>
      </c>
    </row>
    <row r="66" spans="2:8" x14ac:dyDescent="0.2">
      <c r="B66" s="90">
        <v>121</v>
      </c>
      <c r="C66" s="91" t="s">
        <v>537</v>
      </c>
      <c r="D66" s="242" t="s">
        <v>538</v>
      </c>
      <c r="E66" s="243"/>
      <c r="F66" s="244"/>
      <c r="G66" s="111">
        <v>44918</v>
      </c>
      <c r="H66" s="93">
        <v>999000</v>
      </c>
    </row>
    <row r="67" spans="2:8" hidden="1" x14ac:dyDescent="0.2">
      <c r="B67" s="90"/>
      <c r="C67" s="91"/>
      <c r="D67" s="242"/>
      <c r="E67" s="243"/>
      <c r="F67" s="244"/>
      <c r="G67" s="111"/>
      <c r="H67" s="93"/>
    </row>
    <row r="68" spans="2:8" hidden="1" x14ac:dyDescent="0.2">
      <c r="B68" s="90"/>
      <c r="C68" s="91"/>
      <c r="D68" s="242"/>
      <c r="E68" s="243"/>
      <c r="F68" s="244"/>
      <c r="G68" s="111"/>
      <c r="H68" s="93"/>
    </row>
    <row r="69" spans="2:8" hidden="1" x14ac:dyDescent="0.2">
      <c r="B69" s="90"/>
      <c r="C69" s="91"/>
      <c r="D69" s="242"/>
      <c r="E69" s="243"/>
      <c r="F69" s="244"/>
      <c r="G69" s="111"/>
      <c r="H69" s="93"/>
    </row>
    <row r="70" spans="2:8" hidden="1" x14ac:dyDescent="0.2">
      <c r="B70" s="90"/>
      <c r="C70" s="91"/>
      <c r="D70" s="242"/>
      <c r="E70" s="243"/>
      <c r="F70" s="244"/>
      <c r="G70" s="111"/>
      <c r="H70" s="93"/>
    </row>
    <row r="71" spans="2:8" hidden="1" x14ac:dyDescent="0.2">
      <c r="B71" s="90"/>
      <c r="C71" s="91"/>
      <c r="D71" s="242"/>
      <c r="E71" s="243"/>
      <c r="F71" s="244"/>
      <c r="G71" s="111"/>
      <c r="H71" s="93"/>
    </row>
    <row r="72" spans="2:8" hidden="1" x14ac:dyDescent="0.2">
      <c r="B72" s="90"/>
      <c r="C72" s="91"/>
      <c r="D72" s="242"/>
      <c r="E72" s="243"/>
      <c r="F72" s="244"/>
      <c r="G72" s="111"/>
      <c r="H72" s="93"/>
    </row>
    <row r="73" spans="2:8" hidden="1" x14ac:dyDescent="0.2">
      <c r="B73" s="90"/>
      <c r="C73" s="90"/>
      <c r="D73" s="258"/>
      <c r="E73" s="258"/>
      <c r="F73" s="258"/>
      <c r="G73" s="111"/>
      <c r="H73" s="93"/>
    </row>
    <row r="74" spans="2:8" x14ac:dyDescent="0.2">
      <c r="B74" s="122"/>
      <c r="C74" s="122"/>
      <c r="D74" s="248"/>
      <c r="E74" s="248"/>
      <c r="F74" s="248"/>
      <c r="G74" s="119" t="s">
        <v>391</v>
      </c>
      <c r="H74" s="120">
        <f>SUMIF($B$44:$B$73,121,$H$44:$H$73)+SUMIF($B$44:$B$73,122,$H$44:$H$73)+SUMIF($B$44:$B$73,139,$H$44:$H$73)+SUMIF($B$44:$B$73,130,$H$44:$H$73)</f>
        <v>9599689.1300000027</v>
      </c>
    </row>
    <row r="75" spans="2:8" x14ac:dyDescent="0.2">
      <c r="D75" s="249"/>
      <c r="E75" s="249"/>
      <c r="F75" s="249"/>
      <c r="G75" s="96" t="s">
        <v>392</v>
      </c>
      <c r="H75" s="121">
        <f>H76-H74</f>
        <v>669028.58999999985</v>
      </c>
    </row>
    <row r="76" spans="2:8" x14ac:dyDescent="0.2">
      <c r="D76" s="249"/>
      <c r="E76" s="249"/>
      <c r="F76" s="249"/>
      <c r="G76" s="97" t="s">
        <v>15</v>
      </c>
      <c r="H76" s="101">
        <f>SUM($H$44:$H$73)</f>
        <v>10268717.720000003</v>
      </c>
    </row>
    <row r="77" spans="2:8" x14ac:dyDescent="0.2">
      <c r="D77" s="249"/>
      <c r="E77" s="249"/>
      <c r="F77" s="249"/>
      <c r="G77" s="102"/>
      <c r="H77" s="103"/>
    </row>
    <row r="78" spans="2:8" x14ac:dyDescent="0.2">
      <c r="G78" s="102"/>
      <c r="H78" s="103"/>
    </row>
    <row r="79" spans="2:8" x14ac:dyDescent="0.2">
      <c r="D79" s="233" t="s">
        <v>553</v>
      </c>
      <c r="E79" s="233"/>
      <c r="F79" s="233"/>
      <c r="G79" s="102"/>
      <c r="H79" s="103"/>
    </row>
    <row r="80" spans="2:8" x14ac:dyDescent="0.2">
      <c r="G80" s="102"/>
      <c r="H80" s="103"/>
    </row>
    <row r="81" spans="4:8" x14ac:dyDescent="0.2">
      <c r="G81" s="102"/>
      <c r="H81" s="103"/>
    </row>
    <row r="82" spans="4:8" x14ac:dyDescent="0.2">
      <c r="G82" s="102"/>
      <c r="H82" s="103"/>
    </row>
    <row r="83" spans="4:8" x14ac:dyDescent="0.2">
      <c r="G83" s="102"/>
      <c r="H83" s="103"/>
    </row>
    <row r="84" spans="4:8" x14ac:dyDescent="0.2">
      <c r="D84" s="249"/>
      <c r="E84" s="249"/>
      <c r="F84" s="249"/>
      <c r="G84" s="102"/>
      <c r="H84" s="103"/>
    </row>
    <row r="85" spans="4:8" x14ac:dyDescent="0.2">
      <c r="D85" s="250" t="s">
        <v>499</v>
      </c>
      <c r="E85" s="250"/>
      <c r="F85" s="250"/>
      <c r="G85" s="102"/>
      <c r="H85" s="103"/>
    </row>
    <row r="86" spans="4:8" x14ac:dyDescent="0.2">
      <c r="D86" s="233" t="s">
        <v>505</v>
      </c>
      <c r="E86" s="233"/>
      <c r="F86" s="233"/>
      <c r="G86" s="102"/>
      <c r="H86" s="103"/>
    </row>
    <row r="87" spans="4:8" ht="16.5" customHeight="1" x14ac:dyDescent="0.2">
      <c r="D87" s="234" t="s">
        <v>506</v>
      </c>
      <c r="E87" s="234"/>
      <c r="F87" s="234"/>
    </row>
    <row r="99" spans="2:3" x14ac:dyDescent="0.2">
      <c r="B99" s="80" t="s">
        <v>18</v>
      </c>
      <c r="C99" s="82" t="s">
        <v>9</v>
      </c>
    </row>
    <row r="100" spans="2:3" x14ac:dyDescent="0.2">
      <c r="B100" s="80" t="s">
        <v>17</v>
      </c>
      <c r="C100" s="82" t="s">
        <v>10</v>
      </c>
    </row>
  </sheetData>
  <sheetProtection formatRows="0" insertRows="0"/>
  <dataConsolidate/>
  <mergeCells count="68">
    <mergeCell ref="D86:F86"/>
    <mergeCell ref="D87:F87"/>
    <mergeCell ref="D28:E28"/>
    <mergeCell ref="D27:E27"/>
    <mergeCell ref="D26:E26"/>
    <mergeCell ref="D75:F75"/>
    <mergeCell ref="D76:F76"/>
    <mergeCell ref="D77:F77"/>
    <mergeCell ref="D79:F79"/>
    <mergeCell ref="D84:F84"/>
    <mergeCell ref="D85:F85"/>
    <mergeCell ref="D69:F69"/>
    <mergeCell ref="D70:F70"/>
    <mergeCell ref="D71:F71"/>
    <mergeCell ref="D72:F72"/>
    <mergeCell ref="D73:F73"/>
    <mergeCell ref="D74:F74"/>
    <mergeCell ref="D63:F63"/>
    <mergeCell ref="D64:F64"/>
    <mergeCell ref="D65:F65"/>
    <mergeCell ref="D66:F66"/>
    <mergeCell ref="D67:F67"/>
    <mergeCell ref="D68:F68"/>
    <mergeCell ref="D62:F62"/>
    <mergeCell ref="D51:F51"/>
    <mergeCell ref="D52:F52"/>
    <mergeCell ref="D53:F53"/>
    <mergeCell ref="D54:F54"/>
    <mergeCell ref="D55:F55"/>
    <mergeCell ref="D56:F56"/>
    <mergeCell ref="D57:F57"/>
    <mergeCell ref="D58:F58"/>
    <mergeCell ref="D59:F59"/>
    <mergeCell ref="D60:F60"/>
    <mergeCell ref="D61:F61"/>
    <mergeCell ref="D50:F50"/>
    <mergeCell ref="D35:E35"/>
    <mergeCell ref="D36:E36"/>
    <mergeCell ref="D37:E37"/>
    <mergeCell ref="D38:E38"/>
    <mergeCell ref="D43:F43"/>
    <mergeCell ref="D44:F44"/>
    <mergeCell ref="D45:F45"/>
    <mergeCell ref="D46:F46"/>
    <mergeCell ref="D47:F47"/>
    <mergeCell ref="D48:F48"/>
    <mergeCell ref="D49:F49"/>
    <mergeCell ref="D34:E34"/>
    <mergeCell ref="D23:E23"/>
    <mergeCell ref="C15:D15"/>
    <mergeCell ref="D18:E18"/>
    <mergeCell ref="D19:E19"/>
    <mergeCell ref="D20:E20"/>
    <mergeCell ref="D21:E21"/>
    <mergeCell ref="D22:E22"/>
    <mergeCell ref="D29:E29"/>
    <mergeCell ref="D30:E30"/>
    <mergeCell ref="D31:E31"/>
    <mergeCell ref="D32:E32"/>
    <mergeCell ref="D33:E33"/>
    <mergeCell ref="D24:E24"/>
    <mergeCell ref="D25:E25"/>
    <mergeCell ref="G2:H2"/>
    <mergeCell ref="C11:E11"/>
    <mergeCell ref="B12:H12"/>
    <mergeCell ref="B13:B14"/>
    <mergeCell ref="C13:D14"/>
    <mergeCell ref="F13:H13"/>
  </mergeCells>
  <phoneticPr fontId="3" type="noConversion"/>
  <dataValidations count="8">
    <dataValidation type="list" allowBlank="1" showInputMessage="1" showErrorMessage="1" sqref="F15" xr:uid="{00000000-0002-0000-0300-000000000000}">
      <formula1>INDIRECT("mes")</formula1>
    </dataValidation>
    <dataValidation type="list" allowBlank="1" showInputMessage="1" showErrorMessage="1" sqref="H15" xr:uid="{00000000-0002-0000-0300-000001000000}">
      <formula1>INDIRECT("ano")</formula1>
    </dataValidation>
    <dataValidation type="list" allowBlank="1" showInputMessage="1" showErrorMessage="1" sqref="H14" xr:uid="{00000000-0002-0000-0300-000002000000}">
      <formula1>INDIRECT("aditivo")</formula1>
    </dataValidation>
    <dataValidation type="list" allowBlank="1" showInputMessage="1" showErrorMessage="1" sqref="D19:D37" xr:uid="{00000000-0002-0000-0300-000003000000}">
      <formula1>INDIRECT(AH$15)</formula1>
    </dataValidation>
    <dataValidation type="list" allowBlank="1" showInputMessage="1" showErrorMessage="1" sqref="C16 C15:D15" xr:uid="{00000000-0002-0000-0300-000004000000}">
      <formula1>INDIRECT($AH$10)</formula1>
    </dataValidation>
    <dataValidation type="list" allowBlank="1" showInputMessage="1" showErrorMessage="1" sqref="C44:C73" xr:uid="{00000000-0002-0000-0300-000005000000}">
      <formula1>$C$19:$C$37</formula1>
    </dataValidation>
    <dataValidation type="list" allowBlank="1" showInputMessage="1" showErrorMessage="1" sqref="E44:F45 E47:F47 D44:D49 D50:F54 D55 D56:F62 D64:F73 D63" xr:uid="{00000000-0002-0000-0300-000006000000}">
      <formula1>$D$19:$D$37</formula1>
    </dataValidation>
    <dataValidation type="list" allowBlank="1" showInputMessage="1" showErrorMessage="1" sqref="B44:B73" xr:uid="{00000000-0002-0000-0300-000007000000}">
      <formula1>$B$19:$B$37</formula1>
    </dataValidation>
  </dataValidations>
  <pageMargins left="0.25" right="0.25" top="0.75" bottom="0.75" header="0.3" footer="0.3"/>
  <pageSetup paperSize="9" scale="90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300-000008000000}">
          <x14:formula1>
            <xm:f>'UNIDADES DE SAÚDE'!$S$1:$S$6</xm:f>
          </x14:formula1>
          <xm:sqref>D85:F85</xm:sqref>
        </x14:dataValidation>
        <x14:dataValidation type="list" allowBlank="1" showInputMessage="1" showErrorMessage="1" xr:uid="{00000000-0002-0000-0300-000009000000}">
          <x14:formula1>
            <xm:f>Planilha1!$U$2:$U$52</xm:f>
          </x14:formula1>
          <xm:sqref>F14 F16</xm:sqref>
        </x14:dataValidation>
        <x14:dataValidation type="list" allowBlank="1" showInputMessage="1" showErrorMessage="1" xr:uid="{00000000-0002-0000-0300-00000A000000}">
          <x14:formula1>
            <xm:f>Planilha1!$V$2:$V$51</xm:f>
          </x14:formula1>
          <xm:sqref>H16</xm:sqref>
        </x14:dataValidation>
        <x14:dataValidation type="list" allowBlank="1" showInputMessage="1" showErrorMessage="1" xr:uid="{00000000-0002-0000-0300-00000B000000}">
          <x14:formula1>
            <xm:f>Planilha1!$S$2:$S$13</xm:f>
          </x14:formula1>
          <xm:sqref>H16</xm:sqref>
        </x14:dataValidation>
        <x14:dataValidation type="list" allowBlank="1" showInputMessage="1" showErrorMessage="1" xr:uid="{00000000-0002-0000-0300-00000C000000}">
          <x14:formula1>
            <xm:f>Planilha1!$R$2:$R$13</xm:f>
          </x14:formula1>
          <xm:sqref>F16</xm:sqref>
        </x14:dataValidation>
        <x14:dataValidation type="list" allowBlank="1" showInputMessage="1" showErrorMessage="1" xr:uid="{00000000-0002-0000-0300-00000D000000}">
          <x14:formula1>
            <xm:f>Planilha1!$H$4:$H$7</xm:f>
          </x14:formula1>
          <xm:sqref>C13:D14</xm:sqref>
        </x14:dataValidation>
        <x14:dataValidation type="list" allowBlank="1" showInputMessage="1" showErrorMessage="1" xr:uid="{00000000-0002-0000-0300-00000E000000}">
          <x14:formula1>
            <xm:f>Planilha1!$S2:S$13</xm:f>
          </x14:formula1>
          <xm:sqref>H15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AL97"/>
  <sheetViews>
    <sheetView showGridLines="0" topLeftCell="A13" zoomScale="115" zoomScaleNormal="115" workbookViewId="0">
      <selection activeCell="B11" sqref="B11:H11"/>
    </sheetView>
  </sheetViews>
  <sheetFormatPr defaultRowHeight="12.75" x14ac:dyDescent="0.2"/>
  <cols>
    <col min="1" max="1" width="9.140625" style="82"/>
    <col min="2" max="2" width="14.140625" style="82" customWidth="1"/>
    <col min="3" max="3" width="14" style="82" customWidth="1"/>
    <col min="4" max="4" width="7.42578125" style="82" customWidth="1"/>
    <col min="5" max="5" width="19.42578125" style="82" customWidth="1"/>
    <col min="6" max="6" width="16.85546875" style="82" customWidth="1"/>
    <col min="7" max="7" width="15.42578125" style="82" customWidth="1"/>
    <col min="8" max="8" width="15" style="82" bestFit="1" customWidth="1"/>
    <col min="9" max="9" width="9.28515625" style="82" bestFit="1" customWidth="1"/>
    <col min="10" max="16384" width="9.140625" style="82"/>
  </cols>
  <sheetData>
    <row r="2" spans="2:38" x14ac:dyDescent="0.2">
      <c r="G2" s="232" t="s">
        <v>510</v>
      </c>
      <c r="H2" s="232"/>
    </row>
    <row r="3" spans="2:38" x14ac:dyDescent="0.2">
      <c r="G3" s="123" t="s">
        <v>511</v>
      </c>
      <c r="H3" s="123"/>
    </row>
    <row r="4" spans="2:38" x14ac:dyDescent="0.2">
      <c r="G4" s="123" t="s">
        <v>512</v>
      </c>
      <c r="H4" s="123"/>
      <c r="AJ4" s="82" t="s">
        <v>38</v>
      </c>
      <c r="AK4" s="82" t="s">
        <v>162</v>
      </c>
      <c r="AL4" s="82" t="s">
        <v>38</v>
      </c>
    </row>
    <row r="5" spans="2:38" x14ac:dyDescent="0.2">
      <c r="AJ5" s="82" t="s">
        <v>35</v>
      </c>
      <c r="AK5" s="82" t="s">
        <v>163</v>
      </c>
      <c r="AL5" s="82" t="s">
        <v>35</v>
      </c>
    </row>
    <row r="6" spans="2:38" x14ac:dyDescent="0.2">
      <c r="AJ6" s="82" t="s">
        <v>151</v>
      </c>
      <c r="AK6" s="82" t="s">
        <v>164</v>
      </c>
      <c r="AL6" s="82" t="s">
        <v>151</v>
      </c>
    </row>
    <row r="7" spans="2:38" x14ac:dyDescent="0.2">
      <c r="B7" s="104"/>
      <c r="C7" s="104"/>
      <c r="D7" s="104"/>
      <c r="E7" s="104"/>
      <c r="F7" s="104"/>
      <c r="G7" s="104"/>
      <c r="H7" s="104"/>
    </row>
    <row r="8" spans="2:38" x14ac:dyDescent="0.2">
      <c r="B8" s="80" t="s">
        <v>7</v>
      </c>
      <c r="C8" s="81" t="s">
        <v>554</v>
      </c>
      <c r="D8" s="81"/>
      <c r="E8" s="81"/>
      <c r="AJ8" s="82" t="s">
        <v>288</v>
      </c>
      <c r="AK8" s="82" t="str">
        <f>$C$12</f>
        <v>INVISA INSTITUTO VIDA E SAUDE</v>
      </c>
    </row>
    <row r="9" spans="2:38" x14ac:dyDescent="0.2">
      <c r="B9" s="80" t="s">
        <v>202</v>
      </c>
      <c r="C9" s="82" t="str">
        <f>IF($H$39=0,$B$96,$B$97)</f>
        <v>EXECUÇÃO ORÇAMENTÁRIA</v>
      </c>
      <c r="D9" s="81"/>
      <c r="E9" s="81"/>
      <c r="AJ9" s="82" t="s">
        <v>289</v>
      </c>
      <c r="AK9" s="82" t="str">
        <f>IF($AK$8=0,"",VLOOKUP($AK$8,$AK$4:$AL$6,2,FALSE))</f>
        <v>INVISA</v>
      </c>
    </row>
    <row r="10" spans="2:38" x14ac:dyDescent="0.2">
      <c r="B10" s="83" t="s">
        <v>203</v>
      </c>
      <c r="C10" s="240" t="s">
        <v>559</v>
      </c>
      <c r="D10" s="240"/>
      <c r="E10" s="240"/>
      <c r="F10" s="105"/>
      <c r="G10" s="105"/>
      <c r="H10" s="105"/>
      <c r="I10" s="106"/>
      <c r="J10" s="106"/>
      <c r="AJ10" s="82" t="s">
        <v>290</v>
      </c>
      <c r="AK10" s="82" t="str">
        <f>$C$14</f>
        <v>04/2018</v>
      </c>
    </row>
    <row r="11" spans="2:38" ht="78.75" customHeight="1" x14ac:dyDescent="0.2">
      <c r="B11" s="241" t="str">
        <f>IF($C$9=$B$96,$C$96,$C$97)</f>
        <v xml:space="preserve">               Tendo em vista o pagamento efetuado via gerenciador do Banco do Brasil, conforme comprovantes em anexo, encaminhamos os autos para que seja realizada a regularização, via sistema SIGEF, e posteriormente dar seguimento ao fluxo processual enviando para a Assessoria de Finanças.
               Além disso, tendo em vista a existência de saldo a pagar, segue abaixo o relatório de acompanhamento da parcela do contrato com a sua respectiva competência.
</v>
      </c>
      <c r="C11" s="241"/>
      <c r="D11" s="241"/>
      <c r="E11" s="241"/>
      <c r="F11" s="241"/>
      <c r="G11" s="241"/>
      <c r="H11" s="241"/>
      <c r="I11" s="106"/>
      <c r="J11" s="106"/>
      <c r="AJ11" s="82" t="s">
        <v>291</v>
      </c>
      <c r="AK11" s="82" t="str">
        <f>IFERROR(IF($AK$10=0,"",CONCATENATE(TRIM($AK$9),"-",$AK$10)),_xlfn.CONCAT(TRIM($AK$9),"-",$AK$10))</f>
        <v>INVISA-04/2018</v>
      </c>
    </row>
    <row r="12" spans="2:38" ht="61.5" customHeight="1" x14ac:dyDescent="0.2">
      <c r="B12" s="235" t="s">
        <v>0</v>
      </c>
      <c r="C12" s="236" t="s">
        <v>164</v>
      </c>
      <c r="D12" s="237"/>
      <c r="E12" s="84" t="s">
        <v>8</v>
      </c>
      <c r="F12" s="251" t="str">
        <f>$AK$12</f>
        <v>HOSPITAL GERAL DE MONÇÃO,NINA RODRIGUES,CAPS UNIDADES TERAPÊUTCAS AD E UAA,CAPS RESIDÊNCIAS TERAPÊUTICAS I, II, III,HOSPITAL REGIONAL DE VIANA</v>
      </c>
      <c r="G12" s="251"/>
      <c r="H12" s="251"/>
      <c r="AJ12" s="82" t="s">
        <v>199</v>
      </c>
      <c r="AK12" s="82" t="str">
        <f>IFERROR(VLOOKUP($AK$11,[1]Planilha1!$C$2:$E$49,3,FALSE),"")</f>
        <v>HOSPITAL GERAL DE MONÇÃO,NINA RODRIGUES,CAPS UNIDADES TERAPÊUTCAS AD E UAA,CAPS RESIDÊNCIAS TERAPÊUTICAS I, II, III,HOSPITAL REGIONAL DE VIANA</v>
      </c>
    </row>
    <row r="13" spans="2:38" x14ac:dyDescent="0.2">
      <c r="B13" s="235"/>
      <c r="C13" s="238"/>
      <c r="D13" s="239"/>
      <c r="E13" s="85" t="s">
        <v>3</v>
      </c>
      <c r="F13" s="86" t="s">
        <v>211</v>
      </c>
      <c r="G13" s="87" t="s">
        <v>205</v>
      </c>
      <c r="H13" s="88" t="s">
        <v>168</v>
      </c>
      <c r="AJ13" s="107" t="s">
        <v>387</v>
      </c>
      <c r="AK13" s="82" t="str">
        <f>SUBSTITUTE($AK$10,"/","")</f>
        <v>042018</v>
      </c>
    </row>
    <row r="14" spans="2:38" ht="15" customHeight="1" x14ac:dyDescent="0.2">
      <c r="B14" s="113" t="s">
        <v>1</v>
      </c>
      <c r="C14" s="259" t="s">
        <v>393</v>
      </c>
      <c r="D14" s="260"/>
      <c r="E14" s="85" t="s">
        <v>5</v>
      </c>
      <c r="F14" s="114" t="s">
        <v>30</v>
      </c>
      <c r="G14" s="87" t="s">
        <v>206</v>
      </c>
      <c r="H14" s="89">
        <v>2022</v>
      </c>
      <c r="AJ14" s="107" t="s">
        <v>388</v>
      </c>
      <c r="AK14" s="82" t="str">
        <f>IF(AK9="","",IFERROR(_xlfn.CONCAT(TRIM($AK$9),$AK$13),CONCATENATE(TRIM($AK$9),$AK$13)))</f>
        <v>INVISA042018</v>
      </c>
    </row>
    <row r="15" spans="2:38" ht="15" customHeight="1" x14ac:dyDescent="0.2">
      <c r="AJ15" s="112"/>
    </row>
    <row r="16" spans="2:38" ht="15.75" customHeight="1" x14ac:dyDescent="0.2">
      <c r="B16" s="108" t="s">
        <v>12</v>
      </c>
      <c r="C16" s="109"/>
      <c r="D16" s="109"/>
      <c r="E16" s="109"/>
      <c r="F16" s="109"/>
      <c r="G16" s="109"/>
      <c r="H16" s="110"/>
    </row>
    <row r="17" spans="2:9" ht="21" customHeight="1" x14ac:dyDescent="0.2">
      <c r="B17" s="100" t="s">
        <v>2</v>
      </c>
      <c r="C17" s="100" t="s">
        <v>16</v>
      </c>
      <c r="D17" s="252" t="s">
        <v>8</v>
      </c>
      <c r="E17" s="254"/>
      <c r="F17" s="100" t="s">
        <v>3</v>
      </c>
      <c r="G17" s="100" t="s">
        <v>11</v>
      </c>
      <c r="H17" s="100" t="s">
        <v>4</v>
      </c>
    </row>
    <row r="18" spans="2:9" s="118" customFormat="1" x14ac:dyDescent="0.25">
      <c r="B18" s="90">
        <v>108301</v>
      </c>
      <c r="C18" s="91" t="s">
        <v>530</v>
      </c>
      <c r="D18" s="245" t="s">
        <v>516</v>
      </c>
      <c r="E18" s="247"/>
      <c r="F18" s="129">
        <v>155125</v>
      </c>
      <c r="G18" s="92">
        <f>SUMIFS($H$43:$H$72,$B$43:$B$72,$B18,$C$43:$C$72,$C18,$D$43:$D$72,$D18)</f>
        <v>155125</v>
      </c>
      <c r="H18" s="92">
        <f>IF(F18=0,"-",F18-G18)</f>
        <v>0</v>
      </c>
      <c r="I18" s="117"/>
    </row>
    <row r="19" spans="2:9" s="118" customFormat="1" x14ac:dyDescent="0.25">
      <c r="B19" s="90">
        <v>1500</v>
      </c>
      <c r="C19" s="91" t="s">
        <v>555</v>
      </c>
      <c r="D19" s="245" t="s">
        <v>516</v>
      </c>
      <c r="E19" s="247"/>
      <c r="F19" s="93">
        <v>2803255.86</v>
      </c>
      <c r="G19" s="92">
        <f t="shared" ref="G19:G29" si="0">SUMIFS($H$43:$H$72,$B$43:$B$72,$B19,$C$43:$C$72,$C19,$D$43:$D$72,$D19)</f>
        <v>1721585.43</v>
      </c>
      <c r="H19" s="92">
        <f>IF(F19="-","",F19-G19)</f>
        <v>1081670.43</v>
      </c>
    </row>
    <row r="20" spans="2:9" s="118" customFormat="1" x14ac:dyDescent="0.25">
      <c r="B20" s="90">
        <v>108301</v>
      </c>
      <c r="C20" s="91" t="s">
        <v>534</v>
      </c>
      <c r="D20" s="245" t="s">
        <v>520</v>
      </c>
      <c r="E20" s="247"/>
      <c r="F20" s="93">
        <v>444623.59</v>
      </c>
      <c r="G20" s="92">
        <f t="shared" si="0"/>
        <v>444623.59</v>
      </c>
      <c r="H20" s="92">
        <f t="shared" ref="H20:H36" si="1">IF(F20="-","",F20-G20)</f>
        <v>0</v>
      </c>
    </row>
    <row r="21" spans="2:9" s="118" customFormat="1" x14ac:dyDescent="0.25">
      <c r="B21" s="90">
        <v>1500</v>
      </c>
      <c r="C21" s="91" t="s">
        <v>555</v>
      </c>
      <c r="D21" s="245" t="s">
        <v>520</v>
      </c>
      <c r="E21" s="247"/>
      <c r="F21" s="93">
        <v>4252279.2</v>
      </c>
      <c r="G21" s="92">
        <f t="shared" si="0"/>
        <v>3366935.41</v>
      </c>
      <c r="H21" s="92">
        <f t="shared" si="1"/>
        <v>885343.79</v>
      </c>
    </row>
    <row r="22" spans="2:9" s="118" customFormat="1" x14ac:dyDescent="0.25">
      <c r="B22" s="90">
        <v>1500</v>
      </c>
      <c r="C22" s="91" t="s">
        <v>537</v>
      </c>
      <c r="D22" s="245" t="s">
        <v>538</v>
      </c>
      <c r="E22" s="247"/>
      <c r="F22" s="130">
        <v>1171387.53</v>
      </c>
      <c r="G22" s="92">
        <f t="shared" si="0"/>
        <v>0</v>
      </c>
      <c r="H22" s="131">
        <f t="shared" si="1"/>
        <v>1171387.53</v>
      </c>
    </row>
    <row r="23" spans="2:9" x14ac:dyDescent="0.2">
      <c r="B23" s="133">
        <v>1500</v>
      </c>
      <c r="C23" s="91" t="s">
        <v>537</v>
      </c>
      <c r="D23" s="256" t="s">
        <v>485</v>
      </c>
      <c r="E23" s="257"/>
      <c r="F23" s="93">
        <v>50313.19</v>
      </c>
      <c r="G23" s="92">
        <f t="shared" si="0"/>
        <v>0</v>
      </c>
      <c r="H23" s="92">
        <f t="shared" si="1"/>
        <v>50313.19</v>
      </c>
    </row>
    <row r="24" spans="2:9" x14ac:dyDescent="0.2">
      <c r="B24" s="133">
        <v>1500</v>
      </c>
      <c r="C24" s="91" t="s">
        <v>555</v>
      </c>
      <c r="D24" s="256" t="s">
        <v>539</v>
      </c>
      <c r="E24" s="257"/>
      <c r="F24" s="93">
        <v>3544543.88</v>
      </c>
      <c r="G24" s="92">
        <f t="shared" si="0"/>
        <v>2187287.21</v>
      </c>
      <c r="H24" s="92">
        <f t="shared" si="1"/>
        <v>1357256.67</v>
      </c>
    </row>
    <row r="25" spans="2:9" x14ac:dyDescent="0.2">
      <c r="B25" s="133">
        <v>108301</v>
      </c>
      <c r="C25" s="91" t="s">
        <v>540</v>
      </c>
      <c r="D25" s="256" t="s">
        <v>544</v>
      </c>
      <c r="E25" s="257"/>
      <c r="F25" s="93">
        <v>32000</v>
      </c>
      <c r="G25" s="92">
        <f t="shared" si="0"/>
        <v>32000</v>
      </c>
      <c r="H25" s="92">
        <f t="shared" si="1"/>
        <v>0</v>
      </c>
    </row>
    <row r="26" spans="2:9" x14ac:dyDescent="0.2">
      <c r="B26" s="133">
        <v>1500</v>
      </c>
      <c r="C26" s="91" t="s">
        <v>555</v>
      </c>
      <c r="D26" s="256" t="s">
        <v>544</v>
      </c>
      <c r="E26" s="257"/>
      <c r="F26" s="93">
        <v>568986.35</v>
      </c>
      <c r="G26" s="92">
        <f t="shared" si="0"/>
        <v>376832.51</v>
      </c>
      <c r="H26" s="92">
        <f t="shared" si="1"/>
        <v>192153.83999999997</v>
      </c>
    </row>
    <row r="27" spans="2:9" x14ac:dyDescent="0.2">
      <c r="B27" s="133">
        <v>108301</v>
      </c>
      <c r="C27" s="91" t="s">
        <v>545</v>
      </c>
      <c r="D27" s="256" t="s">
        <v>552</v>
      </c>
      <c r="E27" s="257"/>
      <c r="F27" s="93">
        <v>37280</v>
      </c>
      <c r="G27" s="92">
        <f t="shared" si="0"/>
        <v>37280</v>
      </c>
      <c r="H27" s="92">
        <f t="shared" si="1"/>
        <v>0</v>
      </c>
    </row>
    <row r="28" spans="2:9" ht="12.75" customHeight="1" x14ac:dyDescent="0.2">
      <c r="B28" s="133">
        <v>1500</v>
      </c>
      <c r="C28" s="91" t="s">
        <v>555</v>
      </c>
      <c r="D28" s="256" t="s">
        <v>552</v>
      </c>
      <c r="E28" s="257"/>
      <c r="F28" s="93">
        <v>749484.71</v>
      </c>
      <c r="G28" s="92">
        <f t="shared" si="0"/>
        <v>490508.86</v>
      </c>
      <c r="H28" s="92">
        <f t="shared" si="1"/>
        <v>258975.84999999998</v>
      </c>
    </row>
    <row r="29" spans="2:9" x14ac:dyDescent="0.2">
      <c r="B29" s="133">
        <v>1500</v>
      </c>
      <c r="C29" s="91" t="s">
        <v>555</v>
      </c>
      <c r="D29" s="256" t="s">
        <v>549</v>
      </c>
      <c r="E29" s="257"/>
      <c r="F29" s="93">
        <v>3421585.13</v>
      </c>
      <c r="G29" s="92">
        <f t="shared" si="0"/>
        <v>2205395.31</v>
      </c>
      <c r="H29" s="92">
        <f t="shared" si="1"/>
        <v>1216189.8199999998</v>
      </c>
    </row>
    <row r="30" spans="2:9" hidden="1" x14ac:dyDescent="0.2">
      <c r="B30" s="133"/>
      <c r="C30" s="94"/>
      <c r="D30" s="256"/>
      <c r="E30" s="257"/>
      <c r="F30" s="93"/>
      <c r="G30" s="92">
        <f t="shared" ref="G30:G36" si="2">SUMIFS($H$43:$H$72,$B$43:$B$72,$B30,$C$43:$C$72,$C30,$D$43:$D$72,$D30)</f>
        <v>0</v>
      </c>
      <c r="H30" s="92">
        <f t="shared" si="1"/>
        <v>0</v>
      </c>
    </row>
    <row r="31" spans="2:9" hidden="1" x14ac:dyDescent="0.2">
      <c r="B31" s="133"/>
      <c r="C31" s="94"/>
      <c r="D31" s="256"/>
      <c r="E31" s="257"/>
      <c r="F31" s="93"/>
      <c r="G31" s="92">
        <f t="shared" si="2"/>
        <v>0</v>
      </c>
      <c r="H31" s="92">
        <f t="shared" si="1"/>
        <v>0</v>
      </c>
    </row>
    <row r="32" spans="2:9" hidden="1" x14ac:dyDescent="0.2">
      <c r="B32" s="133"/>
      <c r="C32" s="94"/>
      <c r="D32" s="256"/>
      <c r="E32" s="257"/>
      <c r="F32" s="93"/>
      <c r="G32" s="92">
        <f t="shared" si="2"/>
        <v>0</v>
      </c>
      <c r="H32" s="92">
        <f t="shared" si="1"/>
        <v>0</v>
      </c>
    </row>
    <row r="33" spans="2:8" hidden="1" x14ac:dyDescent="0.2">
      <c r="B33" s="133"/>
      <c r="C33" s="94"/>
      <c r="D33" s="256"/>
      <c r="E33" s="257"/>
      <c r="F33" s="93"/>
      <c r="G33" s="92">
        <f t="shared" si="2"/>
        <v>0</v>
      </c>
      <c r="H33" s="92">
        <f t="shared" si="1"/>
        <v>0</v>
      </c>
    </row>
    <row r="34" spans="2:8" hidden="1" x14ac:dyDescent="0.2">
      <c r="B34" s="133"/>
      <c r="C34" s="94"/>
      <c r="D34" s="256"/>
      <c r="E34" s="257"/>
      <c r="F34" s="93"/>
      <c r="G34" s="92">
        <f t="shared" si="2"/>
        <v>0</v>
      </c>
      <c r="H34" s="92">
        <f t="shared" si="1"/>
        <v>0</v>
      </c>
    </row>
    <row r="35" spans="2:8" hidden="1" x14ac:dyDescent="0.2">
      <c r="B35" s="133"/>
      <c r="C35" s="94"/>
      <c r="D35" s="256"/>
      <c r="E35" s="257"/>
      <c r="F35" s="93"/>
      <c r="G35" s="92">
        <f t="shared" si="2"/>
        <v>0</v>
      </c>
      <c r="H35" s="92">
        <f t="shared" si="1"/>
        <v>0</v>
      </c>
    </row>
    <row r="36" spans="2:8" hidden="1" x14ac:dyDescent="0.2">
      <c r="B36" s="133"/>
      <c r="C36" s="94"/>
      <c r="D36" s="256"/>
      <c r="E36" s="257"/>
      <c r="F36" s="93"/>
      <c r="G36" s="92">
        <f t="shared" si="2"/>
        <v>0</v>
      </c>
      <c r="H36" s="92">
        <f t="shared" si="1"/>
        <v>0</v>
      </c>
    </row>
    <row r="37" spans="2:8" x14ac:dyDescent="0.2">
      <c r="B37" s="132"/>
      <c r="D37" s="255" t="s">
        <v>14</v>
      </c>
      <c r="E37" s="255"/>
      <c r="F37" s="95">
        <f>SUMIF($B$18:$B$36,1500,$F$18:$F$36)+SUMIF($B$18:$B$36,122,$F$18:$F$36)+SUMIF($B$18:$B$36,139,$F$18:$F$36)+SUMIF($B$18:$B$36,130,$F$18:$F$36)</f>
        <v>16561835.849999998</v>
      </c>
      <c r="G37" s="95">
        <f>SUMIF($B$18:$B$36,1500,$G$18:$G$36)+SUMIF($B$18:$B$36,122,$G$18:$G$36)+SUMIF($B$18:$B$36,139,$G$18:$G$36)+SUMIF($B$18:$B$36,130,$G$18:$G$36)</f>
        <v>10348544.73</v>
      </c>
      <c r="H37" s="95">
        <f>SUMIF($B$18:$B$36,1500,$H$18:$H$36)+SUMIF($B$18:$B$36,122,$H$18:$H$36)+SUMIF($B$18:$B$36,139,$H$18:$H$36)+SUMIF($B$18:$B$36,130,$H$18:$H$36)</f>
        <v>6213291.1199999992</v>
      </c>
    </row>
    <row r="38" spans="2:8" x14ac:dyDescent="0.2">
      <c r="D38" s="96" t="s">
        <v>13</v>
      </c>
      <c r="E38" s="96"/>
      <c r="F38" s="95">
        <f>F39-F37</f>
        <v>669028.58999999985</v>
      </c>
      <c r="G38" s="95">
        <f>G39-G37</f>
        <v>669028.58999999985</v>
      </c>
      <c r="H38" s="95">
        <f>H39-H37</f>
        <v>0</v>
      </c>
    </row>
    <row r="39" spans="2:8" x14ac:dyDescent="0.2">
      <c r="D39" s="97" t="s">
        <v>15</v>
      </c>
      <c r="E39" s="97"/>
      <c r="F39" s="98">
        <f>SUM($F$18:$F$36)</f>
        <v>17230864.439999998</v>
      </c>
      <c r="G39" s="99">
        <f>SUM($G$18:$G$36)</f>
        <v>11017573.32</v>
      </c>
      <c r="H39" s="99">
        <f>SUM($H$18:$H$36)</f>
        <v>6213291.1199999992</v>
      </c>
    </row>
    <row r="41" spans="2:8" x14ac:dyDescent="0.2">
      <c r="B41" s="108" t="s">
        <v>507</v>
      </c>
      <c r="C41" s="96"/>
      <c r="D41" s="96"/>
      <c r="E41" s="96"/>
      <c r="F41" s="96"/>
      <c r="G41" s="96"/>
      <c r="H41" s="96"/>
    </row>
    <row r="42" spans="2:8" ht="25.5" x14ac:dyDescent="0.2">
      <c r="B42" s="100" t="s">
        <v>2</v>
      </c>
      <c r="C42" s="100" t="s">
        <v>16</v>
      </c>
      <c r="D42" s="252" t="s">
        <v>8</v>
      </c>
      <c r="E42" s="253"/>
      <c r="F42" s="254"/>
      <c r="G42" s="116" t="s">
        <v>204</v>
      </c>
      <c r="H42" s="115" t="s">
        <v>11</v>
      </c>
    </row>
    <row r="43" spans="2:8" ht="27" customHeight="1" x14ac:dyDescent="0.2">
      <c r="B43" s="90">
        <v>108301</v>
      </c>
      <c r="C43" s="91" t="s">
        <v>540</v>
      </c>
      <c r="D43" s="245" t="s">
        <v>544</v>
      </c>
      <c r="E43" s="246"/>
      <c r="F43" s="247"/>
      <c r="G43" s="111">
        <v>44924</v>
      </c>
      <c r="H43" s="93">
        <v>32000</v>
      </c>
    </row>
    <row r="44" spans="2:8" x14ac:dyDescent="0.2">
      <c r="B44" s="90">
        <v>108301</v>
      </c>
      <c r="C44" s="91" t="s">
        <v>545</v>
      </c>
      <c r="D44" s="245" t="s">
        <v>552</v>
      </c>
      <c r="E44" s="246"/>
      <c r="F44" s="247"/>
      <c r="G44" s="111">
        <v>44924</v>
      </c>
      <c r="H44" s="93">
        <v>37280</v>
      </c>
    </row>
    <row r="45" spans="2:8" x14ac:dyDescent="0.2">
      <c r="B45" s="90">
        <v>108301</v>
      </c>
      <c r="C45" s="91" t="s">
        <v>530</v>
      </c>
      <c r="D45" s="245" t="s">
        <v>516</v>
      </c>
      <c r="E45" s="246"/>
      <c r="F45" s="247"/>
      <c r="G45" s="111">
        <v>44924</v>
      </c>
      <c r="H45" s="93">
        <v>155125</v>
      </c>
    </row>
    <row r="46" spans="2:8" x14ac:dyDescent="0.2">
      <c r="B46" s="90">
        <v>108301</v>
      </c>
      <c r="C46" s="91" t="s">
        <v>534</v>
      </c>
      <c r="D46" s="245" t="s">
        <v>520</v>
      </c>
      <c r="E46" s="246"/>
      <c r="F46" s="247"/>
      <c r="G46" s="111">
        <v>44924</v>
      </c>
      <c r="H46" s="93">
        <v>444623.59</v>
      </c>
    </row>
    <row r="47" spans="2:8" x14ac:dyDescent="0.2">
      <c r="B47" s="90">
        <v>1500</v>
      </c>
      <c r="C47" s="91" t="s">
        <v>555</v>
      </c>
      <c r="D47" s="245" t="s">
        <v>544</v>
      </c>
      <c r="E47" s="246"/>
      <c r="F47" s="247"/>
      <c r="G47" s="111">
        <v>44930</v>
      </c>
      <c r="H47" s="93">
        <v>326832.51</v>
      </c>
    </row>
    <row r="48" spans="2:8" x14ac:dyDescent="0.2">
      <c r="B48" s="90">
        <v>1500</v>
      </c>
      <c r="C48" s="91" t="s">
        <v>555</v>
      </c>
      <c r="D48" s="245" t="s">
        <v>552</v>
      </c>
      <c r="E48" s="246"/>
      <c r="F48" s="247"/>
      <c r="G48" s="111">
        <v>44930</v>
      </c>
      <c r="H48" s="93">
        <v>428258.86</v>
      </c>
    </row>
    <row r="49" spans="2:8" x14ac:dyDescent="0.2">
      <c r="B49" s="90">
        <v>1500</v>
      </c>
      <c r="C49" s="91" t="s">
        <v>555</v>
      </c>
      <c r="D49" s="263" t="s">
        <v>549</v>
      </c>
      <c r="E49" s="264"/>
      <c r="F49" s="265"/>
      <c r="G49" s="111">
        <v>44930</v>
      </c>
      <c r="H49" s="93">
        <v>1477295.31</v>
      </c>
    </row>
    <row r="50" spans="2:8" x14ac:dyDescent="0.2">
      <c r="B50" s="90">
        <v>1500</v>
      </c>
      <c r="C50" s="91" t="s">
        <v>555</v>
      </c>
      <c r="D50" s="269" t="s">
        <v>516</v>
      </c>
      <c r="E50" s="270"/>
      <c r="F50" s="271"/>
      <c r="G50" s="111">
        <v>44930</v>
      </c>
      <c r="H50" s="93">
        <v>1211660.43</v>
      </c>
    </row>
    <row r="51" spans="2:8" x14ac:dyDescent="0.2">
      <c r="B51" s="90">
        <v>1500</v>
      </c>
      <c r="C51" s="91" t="s">
        <v>555</v>
      </c>
      <c r="D51" s="269" t="s">
        <v>520</v>
      </c>
      <c r="E51" s="270"/>
      <c r="F51" s="271"/>
      <c r="G51" s="111">
        <v>44930</v>
      </c>
      <c r="H51" s="93">
        <v>2443385.41</v>
      </c>
    </row>
    <row r="52" spans="2:8" x14ac:dyDescent="0.2">
      <c r="B52" s="90">
        <v>1500</v>
      </c>
      <c r="C52" s="91" t="s">
        <v>555</v>
      </c>
      <c r="D52" s="269" t="s">
        <v>539</v>
      </c>
      <c r="E52" s="270"/>
      <c r="F52" s="271"/>
      <c r="G52" s="111">
        <v>44930</v>
      </c>
      <c r="H52" s="93">
        <v>1188287.21</v>
      </c>
    </row>
    <row r="53" spans="2:8" x14ac:dyDescent="0.2">
      <c r="B53" s="90">
        <v>1500</v>
      </c>
      <c r="C53" s="91" t="s">
        <v>555</v>
      </c>
      <c r="D53" s="269" t="s">
        <v>544</v>
      </c>
      <c r="E53" s="270"/>
      <c r="F53" s="271"/>
      <c r="G53" s="111">
        <v>44945</v>
      </c>
      <c r="H53" s="93">
        <v>50000</v>
      </c>
    </row>
    <row r="54" spans="2:8" x14ac:dyDescent="0.2">
      <c r="B54" s="90">
        <v>1500</v>
      </c>
      <c r="C54" s="91" t="s">
        <v>555</v>
      </c>
      <c r="D54" s="269" t="s">
        <v>552</v>
      </c>
      <c r="E54" s="270"/>
      <c r="F54" s="271"/>
      <c r="G54" s="111">
        <v>44945</v>
      </c>
      <c r="H54" s="93">
        <v>62250</v>
      </c>
    </row>
    <row r="55" spans="2:8" x14ac:dyDescent="0.2">
      <c r="B55" s="90">
        <v>1500</v>
      </c>
      <c r="C55" s="91" t="s">
        <v>555</v>
      </c>
      <c r="D55" s="269" t="s">
        <v>549</v>
      </c>
      <c r="E55" s="270"/>
      <c r="F55" s="271"/>
      <c r="G55" s="111">
        <v>44945</v>
      </c>
      <c r="H55" s="93">
        <v>728100</v>
      </c>
    </row>
    <row r="56" spans="2:8" x14ac:dyDescent="0.2">
      <c r="B56" s="90">
        <v>1500</v>
      </c>
      <c r="C56" s="91" t="s">
        <v>555</v>
      </c>
      <c r="D56" s="269" t="s">
        <v>516</v>
      </c>
      <c r="E56" s="270"/>
      <c r="F56" s="271"/>
      <c r="G56" s="111">
        <v>44945</v>
      </c>
      <c r="H56" s="93">
        <v>509925</v>
      </c>
    </row>
    <row r="57" spans="2:8" x14ac:dyDescent="0.2">
      <c r="B57" s="90">
        <v>1500</v>
      </c>
      <c r="C57" s="91" t="s">
        <v>555</v>
      </c>
      <c r="D57" s="269" t="s">
        <v>520</v>
      </c>
      <c r="E57" s="270"/>
      <c r="F57" s="271"/>
      <c r="G57" s="111">
        <v>44945</v>
      </c>
      <c r="H57" s="93">
        <v>923550</v>
      </c>
    </row>
    <row r="58" spans="2:8" x14ac:dyDescent="0.2">
      <c r="B58" s="90">
        <v>1500</v>
      </c>
      <c r="C58" s="91" t="s">
        <v>555</v>
      </c>
      <c r="D58" s="242" t="s">
        <v>539</v>
      </c>
      <c r="E58" s="243"/>
      <c r="F58" s="244"/>
      <c r="G58" s="111">
        <v>44945</v>
      </c>
      <c r="H58" s="93">
        <v>999000</v>
      </c>
    </row>
    <row r="59" spans="2:8" hidden="1" x14ac:dyDescent="0.2">
      <c r="B59" s="90"/>
      <c r="C59" s="91"/>
      <c r="D59" s="266"/>
      <c r="E59" s="267"/>
      <c r="F59" s="268"/>
      <c r="G59" s="111"/>
      <c r="H59" s="93"/>
    </row>
    <row r="60" spans="2:8" hidden="1" x14ac:dyDescent="0.2">
      <c r="B60" s="90"/>
      <c r="C60" s="91"/>
      <c r="D60" s="266"/>
      <c r="E60" s="267"/>
      <c r="F60" s="268"/>
      <c r="G60" s="111"/>
      <c r="H60" s="93"/>
    </row>
    <row r="61" spans="2:8" hidden="1" x14ac:dyDescent="0.2">
      <c r="B61" s="90"/>
      <c r="C61" s="91"/>
      <c r="D61" s="266"/>
      <c r="E61" s="267"/>
      <c r="F61" s="268"/>
      <c r="G61" s="111"/>
      <c r="H61" s="93"/>
    </row>
    <row r="62" spans="2:8" hidden="1" x14ac:dyDescent="0.2">
      <c r="B62" s="90"/>
      <c r="C62" s="91"/>
      <c r="D62" s="266"/>
      <c r="E62" s="267"/>
      <c r="F62" s="268"/>
      <c r="G62" s="111"/>
      <c r="H62" s="93"/>
    </row>
    <row r="63" spans="2:8" hidden="1" x14ac:dyDescent="0.2">
      <c r="B63" s="90"/>
      <c r="C63" s="91"/>
      <c r="D63" s="266"/>
      <c r="E63" s="267"/>
      <c r="F63" s="268"/>
      <c r="G63" s="111"/>
      <c r="H63" s="93"/>
    </row>
    <row r="64" spans="2:8" hidden="1" x14ac:dyDescent="0.2">
      <c r="B64" s="90"/>
      <c r="C64" s="91"/>
      <c r="D64" s="266"/>
      <c r="E64" s="267"/>
      <c r="F64" s="268"/>
      <c r="G64" s="111"/>
      <c r="H64" s="93"/>
    </row>
    <row r="65" spans="2:8" hidden="1" x14ac:dyDescent="0.2">
      <c r="B65" s="90"/>
      <c r="C65" s="91"/>
      <c r="D65" s="266"/>
      <c r="E65" s="267"/>
      <c r="F65" s="268"/>
      <c r="G65" s="111"/>
      <c r="H65" s="93"/>
    </row>
    <row r="66" spans="2:8" hidden="1" x14ac:dyDescent="0.2">
      <c r="B66" s="90"/>
      <c r="C66" s="91"/>
      <c r="D66" s="266"/>
      <c r="E66" s="267"/>
      <c r="F66" s="268"/>
      <c r="G66" s="111"/>
      <c r="H66" s="93"/>
    </row>
    <row r="67" spans="2:8" hidden="1" x14ac:dyDescent="0.2">
      <c r="B67" s="90"/>
      <c r="C67" s="91"/>
      <c r="D67" s="266"/>
      <c r="E67" s="267"/>
      <c r="F67" s="268"/>
      <c r="G67" s="111"/>
      <c r="H67" s="93"/>
    </row>
    <row r="68" spans="2:8" hidden="1" x14ac:dyDescent="0.2">
      <c r="B68" s="90"/>
      <c r="C68" s="91"/>
      <c r="D68" s="266"/>
      <c r="E68" s="267"/>
      <c r="F68" s="268"/>
      <c r="G68" s="111"/>
      <c r="H68" s="93"/>
    </row>
    <row r="69" spans="2:8" hidden="1" x14ac:dyDescent="0.2">
      <c r="B69" s="90"/>
      <c r="C69" s="91"/>
      <c r="D69" s="266"/>
      <c r="E69" s="267"/>
      <c r="F69" s="268"/>
      <c r="G69" s="111"/>
      <c r="H69" s="93"/>
    </row>
    <row r="70" spans="2:8" hidden="1" x14ac:dyDescent="0.2">
      <c r="B70" s="90"/>
      <c r="C70" s="91"/>
      <c r="D70" s="266"/>
      <c r="E70" s="267"/>
      <c r="F70" s="268"/>
      <c r="G70" s="111"/>
      <c r="H70" s="93"/>
    </row>
    <row r="71" spans="2:8" hidden="1" x14ac:dyDescent="0.2">
      <c r="B71" s="90"/>
      <c r="C71" s="91"/>
      <c r="D71" s="266"/>
      <c r="E71" s="267"/>
      <c r="F71" s="268"/>
      <c r="G71" s="111"/>
      <c r="H71" s="93"/>
    </row>
    <row r="72" spans="2:8" hidden="1" x14ac:dyDescent="0.2">
      <c r="B72" s="90"/>
      <c r="C72" s="90"/>
      <c r="D72" s="272"/>
      <c r="E72" s="272"/>
      <c r="F72" s="272"/>
      <c r="G72" s="111"/>
      <c r="H72" s="93"/>
    </row>
    <row r="73" spans="2:8" x14ac:dyDescent="0.2">
      <c r="B73" s="122"/>
      <c r="C73" s="122"/>
      <c r="D73" s="248"/>
      <c r="E73" s="248"/>
      <c r="F73" s="248"/>
      <c r="G73" s="119" t="s">
        <v>391</v>
      </c>
      <c r="H73" s="120">
        <f>SUMIF($B$43:$B$72,1500,$H$43:$H$72)+SUMIF($B$43:$B$72,122,$H$43:$H$72)+SUMIF($B$43:$B$72,139,$H$43:$H$72)+SUMIF($B$43:$B$72,130,$H$43:$H$72)</f>
        <v>10348544.73</v>
      </c>
    </row>
    <row r="74" spans="2:8" x14ac:dyDescent="0.2">
      <c r="D74" s="249"/>
      <c r="E74" s="249"/>
      <c r="F74" s="249"/>
      <c r="G74" s="96" t="s">
        <v>392</v>
      </c>
      <c r="H74" s="121">
        <f>H75-H73</f>
        <v>669028.58999999985</v>
      </c>
    </row>
    <row r="75" spans="2:8" x14ac:dyDescent="0.2">
      <c r="D75" s="249"/>
      <c r="E75" s="249"/>
      <c r="F75" s="249"/>
      <c r="G75" s="97" t="s">
        <v>15</v>
      </c>
      <c r="H75" s="101">
        <f>SUM($H$43:$H$72)</f>
        <v>11017573.32</v>
      </c>
    </row>
    <row r="76" spans="2:8" x14ac:dyDescent="0.2">
      <c r="D76" s="249"/>
      <c r="E76" s="249"/>
      <c r="F76" s="249"/>
      <c r="G76" s="102"/>
      <c r="H76" s="103"/>
    </row>
    <row r="77" spans="2:8" x14ac:dyDescent="0.2">
      <c r="G77" s="102"/>
      <c r="H77" s="103"/>
    </row>
    <row r="78" spans="2:8" x14ac:dyDescent="0.2">
      <c r="D78" s="233" t="s">
        <v>557</v>
      </c>
      <c r="E78" s="233"/>
      <c r="F78" s="233"/>
      <c r="G78" s="102"/>
      <c r="H78" s="103"/>
    </row>
    <row r="79" spans="2:8" x14ac:dyDescent="0.2">
      <c r="G79" s="102"/>
      <c r="H79" s="103"/>
    </row>
    <row r="80" spans="2:8" x14ac:dyDescent="0.2">
      <c r="G80" s="102"/>
      <c r="H80" s="103"/>
    </row>
    <row r="81" spans="2:8" x14ac:dyDescent="0.2">
      <c r="G81" s="102"/>
      <c r="H81" s="103"/>
    </row>
    <row r="82" spans="2:8" x14ac:dyDescent="0.2">
      <c r="D82" s="250" t="s">
        <v>500</v>
      </c>
      <c r="E82" s="250"/>
      <c r="F82" s="250"/>
      <c r="G82" s="102"/>
      <c r="H82" s="103"/>
    </row>
    <row r="83" spans="2:8" x14ac:dyDescent="0.2">
      <c r="D83" s="233" t="s">
        <v>505</v>
      </c>
      <c r="E83" s="233"/>
      <c r="F83" s="233"/>
      <c r="G83" s="102"/>
      <c r="H83" s="103"/>
    </row>
    <row r="84" spans="2:8" ht="16.5" customHeight="1" x14ac:dyDescent="0.2">
      <c r="D84" s="234" t="s">
        <v>506</v>
      </c>
      <c r="E84" s="234"/>
      <c r="F84" s="234"/>
    </row>
    <row r="96" spans="2:8" x14ac:dyDescent="0.2">
      <c r="B96" s="80" t="s">
        <v>18</v>
      </c>
      <c r="C96" s="82" t="s">
        <v>9</v>
      </c>
    </row>
    <row r="97" spans="2:3" x14ac:dyDescent="0.2">
      <c r="B97" s="80" t="s">
        <v>558</v>
      </c>
      <c r="C97" s="82" t="s">
        <v>556</v>
      </c>
    </row>
  </sheetData>
  <sheetProtection formatRows="0" insertRows="0"/>
  <dataConsolidate/>
  <mergeCells count="67">
    <mergeCell ref="D83:F83"/>
    <mergeCell ref="D84:F84"/>
    <mergeCell ref="D74:F74"/>
    <mergeCell ref="D75:F75"/>
    <mergeCell ref="D76:F76"/>
    <mergeCell ref="D78:F78"/>
    <mergeCell ref="D82:F82"/>
    <mergeCell ref="D73:F73"/>
    <mergeCell ref="D62:F62"/>
    <mergeCell ref="D63:F63"/>
    <mergeCell ref="D64:F64"/>
    <mergeCell ref="D65:F65"/>
    <mergeCell ref="D66:F66"/>
    <mergeCell ref="D67:F67"/>
    <mergeCell ref="D68:F68"/>
    <mergeCell ref="D69:F69"/>
    <mergeCell ref="D70:F70"/>
    <mergeCell ref="D71:F71"/>
    <mergeCell ref="D72:F72"/>
    <mergeCell ref="D61:F61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D59:F59"/>
    <mergeCell ref="D60:F60"/>
    <mergeCell ref="D49:F49"/>
    <mergeCell ref="D34:E34"/>
    <mergeCell ref="D35:E35"/>
    <mergeCell ref="D36:E36"/>
    <mergeCell ref="D37:E37"/>
    <mergeCell ref="D42:F42"/>
    <mergeCell ref="D43:F43"/>
    <mergeCell ref="D44:F44"/>
    <mergeCell ref="D45:F45"/>
    <mergeCell ref="D46:F46"/>
    <mergeCell ref="D47:F47"/>
    <mergeCell ref="D48:F48"/>
    <mergeCell ref="D33:E33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21:E21"/>
    <mergeCell ref="G2:H2"/>
    <mergeCell ref="C10:E10"/>
    <mergeCell ref="B11:H11"/>
    <mergeCell ref="B12:B13"/>
    <mergeCell ref="C12:D13"/>
    <mergeCell ref="F12:H12"/>
    <mergeCell ref="C14:D14"/>
    <mergeCell ref="D17:E17"/>
    <mergeCell ref="D18:E18"/>
    <mergeCell ref="D19:E19"/>
    <mergeCell ref="D20:E20"/>
  </mergeCells>
  <dataValidations count="9">
    <dataValidation type="list" allowBlank="1" showInputMessage="1" showErrorMessage="1" sqref="H14" xr:uid="{00000000-0002-0000-0400-000000000000}">
      <formula1>"2012,2013,2014,2015,2016,2017,2018,2019,2020,2021,2022,2023,2024,2025"</formula1>
    </dataValidation>
    <dataValidation type="list" allowBlank="1" showInputMessage="1" showErrorMessage="1" sqref="F14" xr:uid="{00000000-0002-0000-0400-000001000000}">
      <formula1>"Janeiro,Fevereiro,Março,Abril,Maio,Junho,Julho,Agosto,Setembro,Outubro,Novembro,Dezembro"</formula1>
    </dataValidation>
    <dataValidation type="list" allowBlank="1" showInputMessage="1" showErrorMessage="1" sqref="H13" xr:uid="{00000000-0002-0000-0400-000002000000}">
      <formula1>"Única,1º,2º,3º,4º,5º,6º,7º,8º,9º,10º,11º,12º,13º,14º,15º,16º,17º,18º,19º,20º,21º,22º,23º,24º,25º"</formula1>
    </dataValidation>
    <dataValidation type="list" allowBlank="1" showInputMessage="1" showErrorMessage="1" sqref="F13" xr:uid="{00000000-0002-0000-0400-000003000000}">
      <formula1>"Única,1ª,2ª,3ª,4ª,5ª,6ª,7ª,8ª,9ª,10ª,11ª,12ª,13ª,14ª,15ª,16ª,17ª,18ª,19ª,20ª,21ª,22ª,23ª,24ª,25ª"</formula1>
    </dataValidation>
    <dataValidation type="list" allowBlank="1" showInputMessage="1" showErrorMessage="1" sqref="D18:D36" xr:uid="{00000000-0002-0000-0400-000004000000}">
      <formula1>INDIRECT(AK$14)</formula1>
    </dataValidation>
    <dataValidation type="list" allowBlank="1" showInputMessage="1" showErrorMessage="1" sqref="C15 C14:D14" xr:uid="{00000000-0002-0000-0400-000005000000}">
      <formula1>INDIRECT($AK$9)</formula1>
    </dataValidation>
    <dataValidation type="list" allowBlank="1" showInputMessage="1" showErrorMessage="1" sqref="C43:C72" xr:uid="{00000000-0002-0000-0400-000006000000}">
      <formula1>$C$18:$C$36</formula1>
    </dataValidation>
    <dataValidation type="list" allowBlank="1" showInputMessage="1" showErrorMessage="1" sqref="D43:F72" xr:uid="{00000000-0002-0000-0400-000007000000}">
      <formula1>$D$18:$D$36</formula1>
    </dataValidation>
    <dataValidation type="list" allowBlank="1" showInputMessage="1" showErrorMessage="1" sqref="B43:B72" xr:uid="{00000000-0002-0000-0400-000008000000}">
      <formula1>$B$18:$B$36</formula1>
    </dataValidation>
  </dataValidations>
  <pageMargins left="0.25" right="0.25" top="0.75" bottom="0.75" header="0.3" footer="0.3"/>
  <pageSetup paperSize="9" scale="7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2:AI103"/>
  <sheetViews>
    <sheetView showGridLines="0" topLeftCell="A53" zoomScale="115" zoomScaleNormal="115" workbookViewId="0">
      <selection activeCell="D83" sqref="D83"/>
    </sheetView>
  </sheetViews>
  <sheetFormatPr defaultRowHeight="12.75" x14ac:dyDescent="0.2"/>
  <cols>
    <col min="1" max="1" width="9.140625" style="82"/>
    <col min="2" max="2" width="14.140625" style="82" customWidth="1"/>
    <col min="3" max="3" width="14" style="82" customWidth="1"/>
    <col min="4" max="4" width="7.42578125" style="82" customWidth="1"/>
    <col min="5" max="5" width="23.28515625" style="82" customWidth="1"/>
    <col min="6" max="6" width="15" style="82" bestFit="1" customWidth="1"/>
    <col min="7" max="7" width="15.42578125" style="82" customWidth="1"/>
    <col min="8" max="8" width="15" style="82" bestFit="1" customWidth="1"/>
    <col min="9" max="16384" width="9.140625" style="82"/>
  </cols>
  <sheetData>
    <row r="2" spans="2:35" x14ac:dyDescent="0.2">
      <c r="G2" s="232" t="s">
        <v>510</v>
      </c>
      <c r="H2" s="232"/>
    </row>
    <row r="3" spans="2:35" x14ac:dyDescent="0.2">
      <c r="G3" s="123" t="s">
        <v>511</v>
      </c>
      <c r="H3" s="123"/>
    </row>
    <row r="4" spans="2:35" x14ac:dyDescent="0.2">
      <c r="G4" s="123" t="s">
        <v>512</v>
      </c>
      <c r="H4" s="123"/>
      <c r="AG4" s="82" t="s">
        <v>61</v>
      </c>
      <c r="AH4" s="82" t="s">
        <v>161</v>
      </c>
      <c r="AI4" s="82" t="s">
        <v>61</v>
      </c>
    </row>
    <row r="5" spans="2:35" x14ac:dyDescent="0.2">
      <c r="AG5" s="82" t="s">
        <v>38</v>
      </c>
      <c r="AH5" s="82" t="s">
        <v>162</v>
      </c>
      <c r="AI5" s="82" t="s">
        <v>38</v>
      </c>
    </row>
    <row r="6" spans="2:35" x14ac:dyDescent="0.2">
      <c r="AG6" s="82" t="s">
        <v>35</v>
      </c>
      <c r="AH6" s="82" t="s">
        <v>163</v>
      </c>
      <c r="AI6" s="82" t="s">
        <v>35</v>
      </c>
    </row>
    <row r="7" spans="2:35" x14ac:dyDescent="0.2">
      <c r="AG7" s="82" t="s">
        <v>151</v>
      </c>
      <c r="AH7" s="82" t="s">
        <v>164</v>
      </c>
      <c r="AI7" s="82" t="s">
        <v>151</v>
      </c>
    </row>
    <row r="8" spans="2:35" x14ac:dyDescent="0.2">
      <c r="B8" s="104"/>
      <c r="C8" s="104"/>
      <c r="D8" s="104"/>
      <c r="E8" s="104"/>
      <c r="F8" s="104"/>
      <c r="G8" s="104"/>
      <c r="H8" s="104"/>
    </row>
    <row r="9" spans="2:35" x14ac:dyDescent="0.2">
      <c r="B9" s="80" t="s">
        <v>7</v>
      </c>
      <c r="C9" s="81" t="s">
        <v>560</v>
      </c>
      <c r="D9" s="81"/>
      <c r="E9" s="81"/>
      <c r="AG9" s="82" t="s">
        <v>288</v>
      </c>
      <c r="AH9" s="82" t="str">
        <f>$C$16</f>
        <v>INVISA INSTITUTO VIDA E SAUDE</v>
      </c>
    </row>
    <row r="10" spans="2:35" x14ac:dyDescent="0.2">
      <c r="B10" s="80" t="s">
        <v>202</v>
      </c>
      <c r="C10" s="82" t="str">
        <f>IF($H$43=0,$B$102,$B$103)</f>
        <v>ASSESSORIA DE FINANÇAS</v>
      </c>
      <c r="D10" s="81"/>
      <c r="E10" s="81"/>
      <c r="AG10" s="82" t="s">
        <v>289</v>
      </c>
      <c r="AH10" s="82" t="str">
        <f>IF($AH$9=0,"",VLOOKUP($AH$9,$AH$4:$AI$7,2,FALSE))</f>
        <v>INVISA</v>
      </c>
    </row>
    <row r="11" spans="2:35" x14ac:dyDescent="0.2">
      <c r="B11" s="80" t="s">
        <v>203</v>
      </c>
      <c r="C11" s="273" t="s">
        <v>390</v>
      </c>
      <c r="D11" s="273"/>
      <c r="E11" s="273"/>
      <c r="F11" s="106"/>
      <c r="G11" s="106"/>
      <c r="H11" s="106"/>
      <c r="AG11" s="82" t="s">
        <v>290</v>
      </c>
      <c r="AH11" s="82" t="str">
        <f>$C$18</f>
        <v>04/2018</v>
      </c>
    </row>
    <row r="12" spans="2:35" hidden="1" x14ac:dyDescent="0.2">
      <c r="B12" s="80"/>
      <c r="C12" s="118"/>
      <c r="D12" s="118"/>
      <c r="E12" s="118"/>
      <c r="F12" s="106"/>
      <c r="G12" s="106"/>
      <c r="H12" s="106"/>
    </row>
    <row r="13" spans="2:35" ht="15" customHeight="1" x14ac:dyDescent="0.2">
      <c r="B13" s="275" t="s">
        <v>561</v>
      </c>
      <c r="C13" s="275"/>
      <c r="D13" s="275"/>
      <c r="E13" s="275"/>
      <c r="F13" s="275"/>
      <c r="G13" s="275"/>
      <c r="H13" s="275"/>
    </row>
    <row r="14" spans="2:35" x14ac:dyDescent="0.2">
      <c r="B14" s="80"/>
      <c r="C14" s="118"/>
      <c r="D14" s="118"/>
      <c r="E14" s="118"/>
      <c r="F14" s="106"/>
      <c r="G14" s="106"/>
      <c r="H14" s="106"/>
    </row>
    <row r="15" spans="2:35" ht="40.5" customHeight="1" x14ac:dyDescent="0.2">
      <c r="B15" s="274" t="str">
        <f>IF($C$10=$B$102,$C$102,$C$103)</f>
        <v>Tendo em vista a existência de saldo a pagar, encaminhem-se os autos à V.S.ª com os pagamentos efetuados até a presente data, referentes à parcela especificada abaixo, para conhecimento e acompanhamento.</v>
      </c>
      <c r="C15" s="274"/>
      <c r="D15" s="274"/>
      <c r="E15" s="274"/>
      <c r="F15" s="274"/>
      <c r="G15" s="274"/>
      <c r="H15" s="274"/>
      <c r="AG15" s="82" t="s">
        <v>291</v>
      </c>
      <c r="AH15" s="82" t="str">
        <f>IFERROR(IF($AH$11=0,"",CONCATENATE(TRIM($AH$10),"-",$AH$11)),_xlfn.CONCAT(TRIM($AH$10),"-",$AH$11))</f>
        <v>INVISA-04/2018</v>
      </c>
    </row>
    <row r="16" spans="2:35" ht="61.5" customHeight="1" x14ac:dyDescent="0.2">
      <c r="B16" s="235" t="s">
        <v>0</v>
      </c>
      <c r="C16" s="236" t="s">
        <v>164</v>
      </c>
      <c r="D16" s="237"/>
      <c r="E16" s="84" t="s">
        <v>8</v>
      </c>
      <c r="F16" s="251" t="str">
        <f>$AH$16</f>
        <v>HOSPITAL GERAL DE MONÇÃO,NINA RODRIGUES,CAPS UNIDADES TERAPÊUTCAS AD E UAA,CAPS RESIDÊNCIAS TERAPÊUTICAS I, II, III,HOSPITAL REGIONAL DE VIANA</v>
      </c>
      <c r="G16" s="251"/>
      <c r="H16" s="251"/>
      <c r="AG16" s="82" t="s">
        <v>199</v>
      </c>
      <c r="AH16" s="82" t="str">
        <f>IFERROR(VLOOKUP($AH$15,Planilha1!$C$2:$E$49,3,FALSE),"")</f>
        <v>HOSPITAL GERAL DE MONÇÃO,NINA RODRIGUES,CAPS UNIDADES TERAPÊUTCAS AD E UAA,CAPS RESIDÊNCIAS TERAPÊUTICAS I, II, III,HOSPITAL REGIONAL DE VIANA</v>
      </c>
    </row>
    <row r="17" spans="2:34" x14ac:dyDescent="0.2">
      <c r="B17" s="235"/>
      <c r="C17" s="238"/>
      <c r="D17" s="239"/>
      <c r="E17" s="85" t="s">
        <v>3</v>
      </c>
      <c r="F17" s="86" t="s">
        <v>212</v>
      </c>
      <c r="G17" s="87" t="s">
        <v>205</v>
      </c>
      <c r="H17" s="88" t="s">
        <v>168</v>
      </c>
      <c r="AG17" s="107" t="s">
        <v>387</v>
      </c>
      <c r="AH17" s="82" t="str">
        <f>SUBSTITUTE($AH$11,"/","")</f>
        <v>042018</v>
      </c>
    </row>
    <row r="18" spans="2:34" ht="15" customHeight="1" x14ac:dyDescent="0.2">
      <c r="B18" s="113" t="s">
        <v>1</v>
      </c>
      <c r="C18" s="259" t="s">
        <v>393</v>
      </c>
      <c r="D18" s="260"/>
      <c r="E18" s="85" t="s">
        <v>5</v>
      </c>
      <c r="F18" s="114" t="s">
        <v>19</v>
      </c>
      <c r="G18" s="87" t="s">
        <v>206</v>
      </c>
      <c r="H18" s="89">
        <v>2023</v>
      </c>
      <c r="AG18" s="107" t="s">
        <v>388</v>
      </c>
      <c r="AH18" s="82" t="str">
        <f>IF(AH10="","",IFERROR(_xlfn.CONCAT(TRIM($AH$10),$AH$17),CONCATENATE(TRIM($AH$10),$AH$17)))</f>
        <v>INVISA042018</v>
      </c>
    </row>
    <row r="19" spans="2:34" ht="15" customHeight="1" x14ac:dyDescent="0.2">
      <c r="AG19" s="112"/>
    </row>
    <row r="20" spans="2:34" ht="15.75" customHeight="1" x14ac:dyDescent="0.2">
      <c r="B20" s="108" t="s">
        <v>12</v>
      </c>
      <c r="C20" s="109"/>
      <c r="D20" s="109"/>
      <c r="E20" s="109"/>
      <c r="F20" s="109"/>
      <c r="G20" s="109"/>
      <c r="H20" s="110"/>
      <c r="AG20" s="82" t="s">
        <v>528</v>
      </c>
    </row>
    <row r="21" spans="2:34" ht="21" customHeight="1" x14ac:dyDescent="0.2">
      <c r="B21" s="100" t="s">
        <v>2</v>
      </c>
      <c r="C21" s="100" t="s">
        <v>16</v>
      </c>
      <c r="D21" s="252" t="s">
        <v>8</v>
      </c>
      <c r="E21" s="254"/>
      <c r="F21" s="100" t="s">
        <v>3</v>
      </c>
      <c r="G21" s="100" t="s">
        <v>11</v>
      </c>
      <c r="H21" s="100" t="s">
        <v>4</v>
      </c>
    </row>
    <row r="22" spans="2:34" s="118" customFormat="1" x14ac:dyDescent="0.2">
      <c r="B22" s="124">
        <v>1600301</v>
      </c>
      <c r="C22" s="125" t="s">
        <v>562</v>
      </c>
      <c r="D22" s="261" t="s">
        <v>516</v>
      </c>
      <c r="E22" s="262"/>
      <c r="F22" s="126">
        <v>155125</v>
      </c>
      <c r="G22" s="127">
        <f>SUMIFS($H$47:$H$76,$B$47:$B$76,$B22,$C$47:$C$76,$C22,$D$47:$D$76,$D22)</f>
        <v>155125</v>
      </c>
      <c r="H22" s="92">
        <f>F22-G22</f>
        <v>0</v>
      </c>
    </row>
    <row r="23" spans="2:34" s="118" customFormat="1" x14ac:dyDescent="0.2">
      <c r="B23" s="124">
        <v>1500121</v>
      </c>
      <c r="C23" s="125" t="s">
        <v>563</v>
      </c>
      <c r="D23" s="261" t="s">
        <v>516</v>
      </c>
      <c r="E23" s="262"/>
      <c r="F23" s="128">
        <v>2803255.86</v>
      </c>
      <c r="G23" s="127">
        <f>SUMIFS($H$47:$H$76,$B$47:$B$76,$B23,$C$47:$C$76,$C23,$D$47:$D$76,$D23)</f>
        <v>2803255.86</v>
      </c>
      <c r="H23" s="92">
        <f t="shared" ref="H23:H25" si="0">F23-G23</f>
        <v>0</v>
      </c>
    </row>
    <row r="24" spans="2:34" s="118" customFormat="1" x14ac:dyDescent="0.2">
      <c r="B24" s="124">
        <v>1600301</v>
      </c>
      <c r="C24" s="125" t="s">
        <v>564</v>
      </c>
      <c r="D24" s="261" t="s">
        <v>520</v>
      </c>
      <c r="E24" s="262"/>
      <c r="F24" s="128">
        <v>444623.58999999997</v>
      </c>
      <c r="G24" s="127">
        <f t="shared" ref="G24:G40" si="1">SUMIFS($H$47:$H$76,$B$47:$B$76,$B24,$C$47:$C$76,$C24,$D$47:$D$76,$D24)</f>
        <v>444623.58999999997</v>
      </c>
      <c r="H24" s="92">
        <f t="shared" si="0"/>
        <v>0</v>
      </c>
    </row>
    <row r="25" spans="2:34" s="118" customFormat="1" x14ac:dyDescent="0.2">
      <c r="B25" s="124">
        <v>1500121</v>
      </c>
      <c r="C25" s="125" t="s">
        <v>565</v>
      </c>
      <c r="D25" s="261" t="s">
        <v>520</v>
      </c>
      <c r="E25" s="262"/>
      <c r="F25" s="128">
        <v>4252279.2</v>
      </c>
      <c r="G25" s="127">
        <f t="shared" si="1"/>
        <v>3972143.9899999993</v>
      </c>
      <c r="H25" s="92">
        <f t="shared" si="0"/>
        <v>280135.21000000089</v>
      </c>
    </row>
    <row r="26" spans="2:34" s="118" customFormat="1" ht="27" customHeight="1" x14ac:dyDescent="0.2">
      <c r="B26" s="124">
        <v>1500121</v>
      </c>
      <c r="C26" s="124" t="s">
        <v>566</v>
      </c>
      <c r="D26" s="261" t="s">
        <v>484</v>
      </c>
      <c r="E26" s="262"/>
      <c r="F26" s="128">
        <v>1171387.53</v>
      </c>
      <c r="G26" s="127">
        <f t="shared" si="1"/>
        <v>676771.44</v>
      </c>
      <c r="H26" s="92">
        <f>F26-G26</f>
        <v>494616.09000000008</v>
      </c>
    </row>
    <row r="27" spans="2:34" ht="27" customHeight="1" x14ac:dyDescent="0.2">
      <c r="B27" s="124">
        <v>1500121</v>
      </c>
      <c r="C27" s="124" t="s">
        <v>565</v>
      </c>
      <c r="D27" s="261" t="s">
        <v>485</v>
      </c>
      <c r="E27" s="262"/>
      <c r="F27" s="128">
        <v>50313.19</v>
      </c>
      <c r="G27" s="127">
        <f t="shared" si="1"/>
        <v>4884.1000000000004</v>
      </c>
      <c r="H27" s="92">
        <f>F27-G27</f>
        <v>45429.090000000004</v>
      </c>
    </row>
    <row r="28" spans="2:34" ht="25.5" customHeight="1" x14ac:dyDescent="0.2">
      <c r="B28" s="124">
        <v>1500121</v>
      </c>
      <c r="C28" s="124" t="s">
        <v>567</v>
      </c>
      <c r="D28" s="261" t="s">
        <v>487</v>
      </c>
      <c r="E28" s="262"/>
      <c r="F28" s="128">
        <v>3544543.88</v>
      </c>
      <c r="G28" s="127">
        <f t="shared" si="1"/>
        <v>3345426.78</v>
      </c>
      <c r="H28" s="92">
        <f>F28-G28</f>
        <v>199117.10000000009</v>
      </c>
    </row>
    <row r="29" spans="2:34" ht="27" customHeight="1" x14ac:dyDescent="0.2">
      <c r="B29" s="124">
        <v>1600301</v>
      </c>
      <c r="C29" s="124" t="s">
        <v>568</v>
      </c>
      <c r="D29" s="261" t="s">
        <v>543</v>
      </c>
      <c r="E29" s="262"/>
      <c r="F29" s="128">
        <v>32000</v>
      </c>
      <c r="G29" s="127">
        <f t="shared" si="1"/>
        <v>32000</v>
      </c>
      <c r="H29" s="92">
        <f>F29-G29</f>
        <v>0</v>
      </c>
    </row>
    <row r="30" spans="2:34" ht="27" customHeight="1" x14ac:dyDescent="0.2">
      <c r="B30" s="124">
        <v>1500121</v>
      </c>
      <c r="C30" s="124" t="s">
        <v>569</v>
      </c>
      <c r="D30" s="261" t="s">
        <v>543</v>
      </c>
      <c r="E30" s="262"/>
      <c r="F30" s="128">
        <v>568986.35</v>
      </c>
      <c r="G30" s="127">
        <f t="shared" si="1"/>
        <v>531481.56000000006</v>
      </c>
      <c r="H30" s="92">
        <f>F30-G30</f>
        <v>37504.789999999921</v>
      </c>
    </row>
    <row r="31" spans="2:34" ht="27" customHeight="1" x14ac:dyDescent="0.2">
      <c r="B31" s="94">
        <v>1600301</v>
      </c>
      <c r="C31" s="94" t="s">
        <v>570</v>
      </c>
      <c r="D31" s="256" t="s">
        <v>552</v>
      </c>
      <c r="E31" s="257"/>
      <c r="F31" s="93">
        <v>37280</v>
      </c>
      <c r="G31" s="92">
        <f t="shared" si="1"/>
        <v>37280</v>
      </c>
      <c r="H31" s="92">
        <f t="shared" ref="H31:H40" si="2">IF(F31="-","",F31-G31)</f>
        <v>0</v>
      </c>
    </row>
    <row r="32" spans="2:34" ht="27" customHeight="1" x14ac:dyDescent="0.2">
      <c r="B32" s="94">
        <v>1500121</v>
      </c>
      <c r="C32" s="94" t="s">
        <v>571</v>
      </c>
      <c r="D32" s="256" t="s">
        <v>552</v>
      </c>
      <c r="E32" s="257"/>
      <c r="F32" s="93">
        <v>749484.71</v>
      </c>
      <c r="G32" s="92">
        <f t="shared" si="1"/>
        <v>551942.32999999996</v>
      </c>
      <c r="H32" s="92">
        <f t="shared" si="2"/>
        <v>197542.38</v>
      </c>
    </row>
    <row r="33" spans="2:8" ht="25.5" customHeight="1" x14ac:dyDescent="0.2">
      <c r="B33" s="94">
        <v>1500121</v>
      </c>
      <c r="C33" s="94" t="s">
        <v>572</v>
      </c>
      <c r="D33" s="256" t="s">
        <v>549</v>
      </c>
      <c r="E33" s="257"/>
      <c r="F33" s="93">
        <v>3421585.13</v>
      </c>
      <c r="G33" s="92">
        <f t="shared" si="1"/>
        <v>2670859.25</v>
      </c>
      <c r="H33" s="92">
        <f t="shared" si="2"/>
        <v>750725.87999999989</v>
      </c>
    </row>
    <row r="34" spans="2:8" ht="26.25" hidden="1" customHeight="1" x14ac:dyDescent="0.2">
      <c r="B34" s="94"/>
      <c r="C34" s="94"/>
      <c r="D34" s="256"/>
      <c r="E34" s="257"/>
      <c r="F34" s="93"/>
      <c r="G34" s="92">
        <f t="shared" si="1"/>
        <v>0</v>
      </c>
      <c r="H34" s="92">
        <f t="shared" si="2"/>
        <v>0</v>
      </c>
    </row>
    <row r="35" spans="2:8" ht="27" hidden="1" customHeight="1" x14ac:dyDescent="0.2">
      <c r="B35" s="94"/>
      <c r="C35" s="94"/>
      <c r="D35" s="256"/>
      <c r="E35" s="257"/>
      <c r="F35" s="93"/>
      <c r="G35" s="92">
        <f t="shared" si="1"/>
        <v>0</v>
      </c>
      <c r="H35" s="92">
        <f t="shared" si="2"/>
        <v>0</v>
      </c>
    </row>
    <row r="36" spans="2:8" ht="12.75" hidden="1" customHeight="1" x14ac:dyDescent="0.2">
      <c r="B36" s="94"/>
      <c r="C36" s="94"/>
      <c r="D36" s="256"/>
      <c r="E36" s="257"/>
      <c r="F36" s="93"/>
      <c r="G36" s="92">
        <f t="shared" si="1"/>
        <v>0</v>
      </c>
      <c r="H36" s="92">
        <f t="shared" si="2"/>
        <v>0</v>
      </c>
    </row>
    <row r="37" spans="2:8" ht="26.25" hidden="1" customHeight="1" x14ac:dyDescent="0.2">
      <c r="B37" s="94"/>
      <c r="C37" s="94"/>
      <c r="D37" s="256"/>
      <c r="E37" s="257"/>
      <c r="F37" s="93"/>
      <c r="G37" s="92">
        <f t="shared" si="1"/>
        <v>0</v>
      </c>
      <c r="H37" s="92">
        <f t="shared" si="2"/>
        <v>0</v>
      </c>
    </row>
    <row r="38" spans="2:8" hidden="1" x14ac:dyDescent="0.2">
      <c r="B38" s="94"/>
      <c r="C38" s="94"/>
      <c r="D38" s="256"/>
      <c r="E38" s="257"/>
      <c r="F38" s="93"/>
      <c r="G38" s="92">
        <f t="shared" si="1"/>
        <v>0</v>
      </c>
      <c r="H38" s="92">
        <f t="shared" si="2"/>
        <v>0</v>
      </c>
    </row>
    <row r="39" spans="2:8" hidden="1" x14ac:dyDescent="0.2">
      <c r="B39" s="94"/>
      <c r="C39" s="94"/>
      <c r="D39" s="256"/>
      <c r="E39" s="257"/>
      <c r="F39" s="93"/>
      <c r="G39" s="92">
        <f t="shared" si="1"/>
        <v>0</v>
      </c>
      <c r="H39" s="92">
        <f t="shared" si="2"/>
        <v>0</v>
      </c>
    </row>
    <row r="40" spans="2:8" hidden="1" x14ac:dyDescent="0.2">
      <c r="B40" s="94"/>
      <c r="C40" s="94"/>
      <c r="D40" s="256"/>
      <c r="E40" s="257"/>
      <c r="F40" s="93"/>
      <c r="G40" s="92">
        <f t="shared" si="1"/>
        <v>0</v>
      </c>
      <c r="H40" s="92">
        <f t="shared" si="2"/>
        <v>0</v>
      </c>
    </row>
    <row r="41" spans="2:8" x14ac:dyDescent="0.2">
      <c r="D41" s="255" t="s">
        <v>14</v>
      </c>
      <c r="E41" s="255"/>
      <c r="F41" s="95">
        <f>SUMIF($B$22:$B$40,121,$F$22:$F$40)+SUMIF($B$22:$B$40,122,$F$22:$F$40)+SUMIF($B$22:$B$40,139,$F$22:$F$40)+SUMIF($B$22:$B$40,1500121,$F$22:$F$40)</f>
        <v>16561835.849999998</v>
      </c>
      <c r="G41" s="95">
        <f>SUMIF($B$22:$B$40,121,$G$22:$G$40)+SUMIF($B$22:$B$40,122,$G$22:$G$40)+SUMIF($B$22:$B$40,139,$G$22:$G$40)+SUMIF($B$22:$B$40,1500121,$G$22:$G$40)</f>
        <v>14556765.309999999</v>
      </c>
      <c r="H41" s="95">
        <f>SUMIF($B$22:$B$40,121,$H$22:$H$40)+SUMIF($B$22:$B$40,122,$H$22:$H$40)+SUMIF($B$22:$B$40,139,$H$22:$H$40)+SUMIF($B$22:$B$40,1500121,$H$22:$H$40)</f>
        <v>2005070.540000001</v>
      </c>
    </row>
    <row r="42" spans="2:8" x14ac:dyDescent="0.2">
      <c r="D42" s="96" t="s">
        <v>13</v>
      </c>
      <c r="E42" s="96"/>
      <c r="F42" s="95">
        <f>F43-F41</f>
        <v>669028.58999999985</v>
      </c>
      <c r="G42" s="95">
        <f>G43-G41</f>
        <v>669028.58999999985</v>
      </c>
      <c r="H42" s="95">
        <f>H43-H41</f>
        <v>0</v>
      </c>
    </row>
    <row r="43" spans="2:8" x14ac:dyDescent="0.2">
      <c r="D43" s="97" t="s">
        <v>15</v>
      </c>
      <c r="E43" s="97"/>
      <c r="F43" s="98">
        <f>SUM($F$22:$F$40)</f>
        <v>17230864.439999998</v>
      </c>
      <c r="G43" s="99">
        <f>SUM($G$22:$G$40)</f>
        <v>15225793.899999999</v>
      </c>
      <c r="H43" s="99">
        <f>SUM($H$22:$H$40)</f>
        <v>2005070.540000001</v>
      </c>
    </row>
    <row r="45" spans="2:8" x14ac:dyDescent="0.2">
      <c r="B45" s="108" t="s">
        <v>507</v>
      </c>
      <c r="C45" s="96"/>
      <c r="D45" s="96"/>
      <c r="E45" s="96"/>
      <c r="F45" s="96"/>
      <c r="G45" s="96"/>
      <c r="H45" s="96"/>
    </row>
    <row r="46" spans="2:8" ht="25.5" x14ac:dyDescent="0.2">
      <c r="B46" s="100" t="s">
        <v>2</v>
      </c>
      <c r="C46" s="100" t="s">
        <v>16</v>
      </c>
      <c r="D46" s="252" t="s">
        <v>8</v>
      </c>
      <c r="E46" s="253"/>
      <c r="F46" s="254"/>
      <c r="G46" s="116" t="s">
        <v>204</v>
      </c>
      <c r="H46" s="115" t="s">
        <v>11</v>
      </c>
    </row>
    <row r="47" spans="2:8" x14ac:dyDescent="0.2">
      <c r="B47" s="90">
        <v>1500121</v>
      </c>
      <c r="C47" s="90" t="s">
        <v>569</v>
      </c>
      <c r="D47" s="245" t="s">
        <v>543</v>
      </c>
      <c r="E47" s="246"/>
      <c r="F47" s="247"/>
      <c r="G47" s="111">
        <v>44960</v>
      </c>
      <c r="H47" s="93">
        <v>326832.51</v>
      </c>
    </row>
    <row r="48" spans="2:8" x14ac:dyDescent="0.2">
      <c r="B48" s="90">
        <v>1500121</v>
      </c>
      <c r="C48" s="90" t="s">
        <v>571</v>
      </c>
      <c r="D48" s="245" t="s">
        <v>552</v>
      </c>
      <c r="E48" s="246"/>
      <c r="F48" s="247"/>
      <c r="G48" s="111">
        <v>44960</v>
      </c>
      <c r="H48" s="93">
        <v>428258.86</v>
      </c>
    </row>
    <row r="49" spans="2:8" x14ac:dyDescent="0.2">
      <c r="B49" s="90">
        <v>1500121</v>
      </c>
      <c r="C49" s="90" t="s">
        <v>572</v>
      </c>
      <c r="D49" s="245" t="s">
        <v>549</v>
      </c>
      <c r="E49" s="246"/>
      <c r="F49" s="247"/>
      <c r="G49" s="111">
        <v>44960</v>
      </c>
      <c r="H49" s="93">
        <v>1477295.31</v>
      </c>
    </row>
    <row r="50" spans="2:8" x14ac:dyDescent="0.2">
      <c r="B50" s="90">
        <v>1500121</v>
      </c>
      <c r="C50" s="90" t="s">
        <v>563</v>
      </c>
      <c r="D50" s="245" t="s">
        <v>516</v>
      </c>
      <c r="E50" s="246"/>
      <c r="F50" s="247"/>
      <c r="G50" s="111">
        <v>44960</v>
      </c>
      <c r="H50" s="93">
        <v>1211660.43</v>
      </c>
    </row>
    <row r="51" spans="2:8" x14ac:dyDescent="0.2">
      <c r="B51" s="90">
        <v>1500121</v>
      </c>
      <c r="C51" s="90" t="s">
        <v>565</v>
      </c>
      <c r="D51" s="245" t="s">
        <v>520</v>
      </c>
      <c r="E51" s="246"/>
      <c r="F51" s="247"/>
      <c r="G51" s="111">
        <v>44960</v>
      </c>
      <c r="H51" s="93">
        <v>2031913.97</v>
      </c>
    </row>
    <row r="52" spans="2:8" x14ac:dyDescent="0.2">
      <c r="B52" s="90">
        <v>1500121</v>
      </c>
      <c r="C52" s="90" t="s">
        <v>566</v>
      </c>
      <c r="D52" s="245" t="s">
        <v>484</v>
      </c>
      <c r="E52" s="246"/>
      <c r="F52" s="247"/>
      <c r="G52" s="111">
        <v>44960</v>
      </c>
      <c r="H52" s="93">
        <v>411471.44</v>
      </c>
    </row>
    <row r="53" spans="2:8" x14ac:dyDescent="0.2">
      <c r="B53" s="90">
        <v>1500121</v>
      </c>
      <c r="C53" s="90" t="s">
        <v>567</v>
      </c>
      <c r="D53" s="245" t="s">
        <v>487</v>
      </c>
      <c r="E53" s="246"/>
      <c r="F53" s="247"/>
      <c r="G53" s="111">
        <v>44960</v>
      </c>
      <c r="H53" s="93">
        <v>1188287.21</v>
      </c>
    </row>
    <row r="54" spans="2:8" x14ac:dyDescent="0.2">
      <c r="B54" s="90">
        <v>1600301</v>
      </c>
      <c r="C54" s="90" t="s">
        <v>568</v>
      </c>
      <c r="D54" s="245" t="s">
        <v>543</v>
      </c>
      <c r="E54" s="246"/>
      <c r="F54" s="247"/>
      <c r="G54" s="111">
        <v>44960</v>
      </c>
      <c r="H54" s="93">
        <v>32000</v>
      </c>
    </row>
    <row r="55" spans="2:8" x14ac:dyDescent="0.2">
      <c r="B55" s="90">
        <v>1600301</v>
      </c>
      <c r="C55" s="91" t="s">
        <v>570</v>
      </c>
      <c r="D55" s="245" t="s">
        <v>552</v>
      </c>
      <c r="E55" s="246"/>
      <c r="F55" s="247"/>
      <c r="G55" s="111">
        <v>44960</v>
      </c>
      <c r="H55" s="93">
        <v>37280</v>
      </c>
    </row>
    <row r="56" spans="2:8" x14ac:dyDescent="0.2">
      <c r="B56" s="90">
        <v>1600301</v>
      </c>
      <c r="C56" s="91" t="s">
        <v>562</v>
      </c>
      <c r="D56" s="245" t="s">
        <v>516</v>
      </c>
      <c r="E56" s="246"/>
      <c r="F56" s="247"/>
      <c r="G56" s="111">
        <v>44960</v>
      </c>
      <c r="H56" s="93">
        <v>155125</v>
      </c>
    </row>
    <row r="57" spans="2:8" x14ac:dyDescent="0.2">
      <c r="B57" s="90">
        <v>1600301</v>
      </c>
      <c r="C57" s="91" t="s">
        <v>564</v>
      </c>
      <c r="D57" s="245" t="s">
        <v>520</v>
      </c>
      <c r="E57" s="246"/>
      <c r="F57" s="247"/>
      <c r="G57" s="111">
        <v>44960</v>
      </c>
      <c r="H57" s="93">
        <v>444623.58999999997</v>
      </c>
    </row>
    <row r="58" spans="2:8" x14ac:dyDescent="0.2">
      <c r="B58" s="90">
        <v>1500121</v>
      </c>
      <c r="C58" s="91" t="s">
        <v>569</v>
      </c>
      <c r="D58" s="245" t="s">
        <v>543</v>
      </c>
      <c r="E58" s="246"/>
      <c r="F58" s="247"/>
      <c r="G58" s="111">
        <v>44971</v>
      </c>
      <c r="H58" s="93">
        <v>50000</v>
      </c>
    </row>
    <row r="59" spans="2:8" x14ac:dyDescent="0.2">
      <c r="B59" s="90">
        <v>1500121</v>
      </c>
      <c r="C59" s="91" t="s">
        <v>571</v>
      </c>
      <c r="D59" s="242" t="s">
        <v>552</v>
      </c>
      <c r="E59" s="243"/>
      <c r="F59" s="244"/>
      <c r="G59" s="111">
        <v>44971</v>
      </c>
      <c r="H59" s="93">
        <v>62250</v>
      </c>
    </row>
    <row r="60" spans="2:8" x14ac:dyDescent="0.2">
      <c r="B60" s="90">
        <v>1500121</v>
      </c>
      <c r="C60" s="91" t="s">
        <v>572</v>
      </c>
      <c r="D60" s="245" t="s">
        <v>549</v>
      </c>
      <c r="E60" s="246"/>
      <c r="F60" s="247"/>
      <c r="G60" s="111">
        <v>44971</v>
      </c>
      <c r="H60" s="93">
        <v>728100</v>
      </c>
    </row>
    <row r="61" spans="2:8" x14ac:dyDescent="0.2">
      <c r="B61" s="90">
        <v>1500121</v>
      </c>
      <c r="C61" s="91" t="s">
        <v>563</v>
      </c>
      <c r="D61" s="245" t="s">
        <v>516</v>
      </c>
      <c r="E61" s="246"/>
      <c r="F61" s="247"/>
      <c r="G61" s="111">
        <v>44971</v>
      </c>
      <c r="H61" s="93">
        <v>509925</v>
      </c>
    </row>
    <row r="62" spans="2:8" x14ac:dyDescent="0.2">
      <c r="B62" s="90">
        <v>1500121</v>
      </c>
      <c r="C62" s="91" t="s">
        <v>565</v>
      </c>
      <c r="D62" s="245" t="s">
        <v>520</v>
      </c>
      <c r="E62" s="246"/>
      <c r="F62" s="247"/>
      <c r="G62" s="111">
        <v>44971</v>
      </c>
      <c r="H62" s="93">
        <v>658250</v>
      </c>
    </row>
    <row r="63" spans="2:8" x14ac:dyDescent="0.2">
      <c r="B63" s="90">
        <v>1500121</v>
      </c>
      <c r="C63" s="91" t="s">
        <v>566</v>
      </c>
      <c r="D63" s="245" t="s">
        <v>484</v>
      </c>
      <c r="E63" s="246"/>
      <c r="F63" s="247"/>
      <c r="G63" s="111">
        <v>44971</v>
      </c>
      <c r="H63" s="93">
        <v>265300</v>
      </c>
    </row>
    <row r="64" spans="2:8" x14ac:dyDescent="0.2">
      <c r="B64" s="90">
        <v>1500121</v>
      </c>
      <c r="C64" s="91" t="s">
        <v>567</v>
      </c>
      <c r="D64" s="245" t="s">
        <v>487</v>
      </c>
      <c r="E64" s="246"/>
      <c r="F64" s="247"/>
      <c r="G64" s="111">
        <v>44971</v>
      </c>
      <c r="H64" s="93">
        <v>999000</v>
      </c>
    </row>
    <row r="65" spans="2:8" x14ac:dyDescent="0.2">
      <c r="B65" s="90">
        <v>1500121</v>
      </c>
      <c r="C65" s="91" t="s">
        <v>565</v>
      </c>
      <c r="D65" s="245" t="s">
        <v>520</v>
      </c>
      <c r="E65" s="246"/>
      <c r="F65" s="247"/>
      <c r="G65" s="111">
        <v>45068</v>
      </c>
      <c r="H65" s="93">
        <v>706853.76</v>
      </c>
    </row>
    <row r="66" spans="2:8" x14ac:dyDescent="0.2">
      <c r="B66" s="90">
        <v>1500121</v>
      </c>
      <c r="C66" s="91" t="s">
        <v>563</v>
      </c>
      <c r="D66" s="245" t="s">
        <v>516</v>
      </c>
      <c r="E66" s="246"/>
      <c r="F66" s="247"/>
      <c r="G66" s="111">
        <v>45068</v>
      </c>
      <c r="H66" s="93">
        <v>1081670.43</v>
      </c>
    </row>
    <row r="67" spans="2:8" x14ac:dyDescent="0.2">
      <c r="B67" s="90">
        <v>1500121</v>
      </c>
      <c r="C67" s="90" t="s">
        <v>569</v>
      </c>
      <c r="D67" s="245" t="s">
        <v>543</v>
      </c>
      <c r="E67" s="246"/>
      <c r="F67" s="247"/>
      <c r="G67" s="111">
        <v>45093</v>
      </c>
      <c r="H67" s="93">
        <v>154649.04999999999</v>
      </c>
    </row>
    <row r="68" spans="2:8" x14ac:dyDescent="0.2">
      <c r="B68" s="90">
        <v>1500121</v>
      </c>
      <c r="C68" s="90" t="s">
        <v>565</v>
      </c>
      <c r="D68" s="245" t="s">
        <v>520</v>
      </c>
      <c r="E68" s="246"/>
      <c r="F68" s="247"/>
      <c r="G68" s="111">
        <v>45093</v>
      </c>
      <c r="H68" s="93">
        <v>575126.26</v>
      </c>
    </row>
    <row r="69" spans="2:8" x14ac:dyDescent="0.2">
      <c r="B69" s="90">
        <v>1500121</v>
      </c>
      <c r="C69" s="91" t="s">
        <v>565</v>
      </c>
      <c r="D69" s="242" t="s">
        <v>485</v>
      </c>
      <c r="E69" s="243"/>
      <c r="F69" s="244"/>
      <c r="G69" s="111">
        <v>45093</v>
      </c>
      <c r="H69" s="93">
        <v>4884.1000000000004</v>
      </c>
    </row>
    <row r="70" spans="2:8" x14ac:dyDescent="0.2">
      <c r="B70" s="90">
        <v>1500121</v>
      </c>
      <c r="C70" s="91" t="s">
        <v>571</v>
      </c>
      <c r="D70" s="242" t="s">
        <v>552</v>
      </c>
      <c r="E70" s="243"/>
      <c r="F70" s="244"/>
      <c r="G70" s="111">
        <v>45093</v>
      </c>
      <c r="H70" s="93">
        <v>61433.47</v>
      </c>
    </row>
    <row r="71" spans="2:8" x14ac:dyDescent="0.2">
      <c r="B71" s="90">
        <v>1500121</v>
      </c>
      <c r="C71" s="91" t="s">
        <v>572</v>
      </c>
      <c r="D71" s="242" t="s">
        <v>549</v>
      </c>
      <c r="E71" s="243"/>
      <c r="F71" s="244"/>
      <c r="G71" s="111">
        <v>45093</v>
      </c>
      <c r="H71" s="93">
        <v>465463.94</v>
      </c>
    </row>
    <row r="72" spans="2:8" x14ac:dyDescent="0.2">
      <c r="B72" s="90">
        <v>1500121</v>
      </c>
      <c r="C72" s="91" t="s">
        <v>567</v>
      </c>
      <c r="D72" s="242" t="s">
        <v>487</v>
      </c>
      <c r="E72" s="243"/>
      <c r="F72" s="244"/>
      <c r="G72" s="111">
        <v>45093</v>
      </c>
      <c r="H72" s="93">
        <v>369615.38</v>
      </c>
    </row>
    <row r="73" spans="2:8" x14ac:dyDescent="0.2">
      <c r="B73" s="90">
        <v>1500121</v>
      </c>
      <c r="C73" s="91" t="s">
        <v>567</v>
      </c>
      <c r="D73" s="242" t="s">
        <v>487</v>
      </c>
      <c r="E73" s="243"/>
      <c r="F73" s="244"/>
      <c r="G73" s="111">
        <v>45100</v>
      </c>
      <c r="H73" s="93">
        <v>788524.19</v>
      </c>
    </row>
    <row r="74" spans="2:8" hidden="1" x14ac:dyDescent="0.2">
      <c r="B74" s="90"/>
      <c r="C74" s="91"/>
      <c r="D74" s="242"/>
      <c r="E74" s="243"/>
      <c r="F74" s="244"/>
      <c r="G74" s="111"/>
      <c r="H74" s="93"/>
    </row>
    <row r="75" spans="2:8" hidden="1" x14ac:dyDescent="0.2">
      <c r="B75" s="90"/>
      <c r="C75" s="91"/>
      <c r="D75" s="242"/>
      <c r="E75" s="243"/>
      <c r="F75" s="244"/>
      <c r="G75" s="111"/>
      <c r="H75" s="93"/>
    </row>
    <row r="76" spans="2:8" hidden="1" x14ac:dyDescent="0.2">
      <c r="B76" s="90"/>
      <c r="C76" s="90"/>
      <c r="D76" s="258"/>
      <c r="E76" s="258"/>
      <c r="F76" s="258"/>
      <c r="G76" s="111"/>
      <c r="H76" s="93"/>
    </row>
    <row r="77" spans="2:8" x14ac:dyDescent="0.2">
      <c r="B77" s="122"/>
      <c r="C77" s="122"/>
      <c r="D77" s="248"/>
      <c r="E77" s="248"/>
      <c r="F77" s="248"/>
      <c r="G77" s="119" t="s">
        <v>391</v>
      </c>
      <c r="H77" s="120">
        <f>SUMIF($B$47:$B$76,121,$H$47:$H$76)+SUMIF($B$47:$B$76,122,$H$47:$H$76)+SUMIF($B$47:$B$76,139,$H$47:$H$76)+SUMIF($B$47:$B$76,1500121,$H$47:$H$76)</f>
        <v>14556765.310000001</v>
      </c>
    </row>
    <row r="78" spans="2:8" x14ac:dyDescent="0.2">
      <c r="D78" s="249"/>
      <c r="E78" s="249"/>
      <c r="F78" s="249"/>
      <c r="G78" s="96" t="s">
        <v>392</v>
      </c>
      <c r="H78" s="121">
        <f>H79-H77</f>
        <v>669028.58999999985</v>
      </c>
    </row>
    <row r="79" spans="2:8" x14ac:dyDescent="0.2">
      <c r="D79" s="249"/>
      <c r="E79" s="249"/>
      <c r="F79" s="249"/>
      <c r="G79" s="97" t="s">
        <v>15</v>
      </c>
      <c r="H79" s="101">
        <f>SUM($H$47:$H$76)</f>
        <v>15225793.9</v>
      </c>
    </row>
    <row r="80" spans="2:8" x14ac:dyDescent="0.2">
      <c r="D80" s="249"/>
      <c r="E80" s="249"/>
      <c r="F80" s="249"/>
      <c r="G80" s="102"/>
      <c r="H80" s="103"/>
    </row>
    <row r="81" spans="4:8" x14ac:dyDescent="0.2">
      <c r="G81" s="102"/>
      <c r="H81" s="103"/>
    </row>
    <row r="82" spans="4:8" x14ac:dyDescent="0.2">
      <c r="D82" s="233" t="s">
        <v>582</v>
      </c>
      <c r="E82" s="233"/>
      <c r="F82" s="233"/>
      <c r="G82" s="102"/>
      <c r="H82" s="103"/>
    </row>
    <row r="83" spans="4:8" x14ac:dyDescent="0.2">
      <c r="G83" s="102"/>
      <c r="H83" s="103"/>
    </row>
    <row r="84" spans="4:8" x14ac:dyDescent="0.2">
      <c r="G84" s="102"/>
      <c r="H84" s="103"/>
    </row>
    <row r="85" spans="4:8" x14ac:dyDescent="0.2">
      <c r="G85" s="102"/>
      <c r="H85" s="103"/>
    </row>
    <row r="86" spans="4:8" x14ac:dyDescent="0.2">
      <c r="G86" s="102"/>
      <c r="H86" s="103"/>
    </row>
    <row r="87" spans="4:8" x14ac:dyDescent="0.2">
      <c r="D87" s="249"/>
      <c r="E87" s="249"/>
      <c r="F87" s="249"/>
      <c r="G87" s="102"/>
      <c r="H87" s="103"/>
    </row>
    <row r="88" spans="4:8" x14ac:dyDescent="0.2">
      <c r="D88" s="250" t="s">
        <v>499</v>
      </c>
      <c r="E88" s="250"/>
      <c r="F88" s="250"/>
      <c r="G88" s="102"/>
      <c r="H88" s="103"/>
    </row>
    <row r="89" spans="4:8" x14ac:dyDescent="0.2">
      <c r="D89" s="233" t="s">
        <v>505</v>
      </c>
      <c r="E89" s="233"/>
      <c r="F89" s="233"/>
      <c r="G89" s="102"/>
      <c r="H89" s="103"/>
    </row>
    <row r="90" spans="4:8" ht="16.5" customHeight="1" x14ac:dyDescent="0.2">
      <c r="D90" s="234" t="s">
        <v>506</v>
      </c>
      <c r="E90" s="234"/>
      <c r="F90" s="234"/>
    </row>
    <row r="102" spans="2:3" x14ac:dyDescent="0.2">
      <c r="B102" s="80" t="s">
        <v>18</v>
      </c>
      <c r="C102" s="82" t="s">
        <v>9</v>
      </c>
    </row>
    <row r="103" spans="2:3" x14ac:dyDescent="0.2">
      <c r="B103" s="80" t="s">
        <v>17</v>
      </c>
      <c r="C103" s="82" t="s">
        <v>10</v>
      </c>
    </row>
  </sheetData>
  <sheetProtection formatRows="0" insertRows="0"/>
  <dataConsolidate/>
  <mergeCells count="69">
    <mergeCell ref="D89:F89"/>
    <mergeCell ref="D90:F90"/>
    <mergeCell ref="B13:H13"/>
    <mergeCell ref="D78:F78"/>
    <mergeCell ref="D79:F79"/>
    <mergeCell ref="D80:F80"/>
    <mergeCell ref="D82:F82"/>
    <mergeCell ref="D87:F87"/>
    <mergeCell ref="D88:F88"/>
    <mergeCell ref="D72:F72"/>
    <mergeCell ref="D73:F73"/>
    <mergeCell ref="D74:F74"/>
    <mergeCell ref="D75:F75"/>
    <mergeCell ref="D76:F76"/>
    <mergeCell ref="D77:F77"/>
    <mergeCell ref="D66:F66"/>
    <mergeCell ref="D67:F67"/>
    <mergeCell ref="D68:F68"/>
    <mergeCell ref="D69:F69"/>
    <mergeCell ref="D70:F70"/>
    <mergeCell ref="D71:F71"/>
    <mergeCell ref="D65:F65"/>
    <mergeCell ref="D54:F54"/>
    <mergeCell ref="D55:F55"/>
    <mergeCell ref="D56:F56"/>
    <mergeCell ref="D57:F57"/>
    <mergeCell ref="D58:F58"/>
    <mergeCell ref="D59:F59"/>
    <mergeCell ref="D60:F60"/>
    <mergeCell ref="D61:F61"/>
    <mergeCell ref="D62:F62"/>
    <mergeCell ref="D63:F63"/>
    <mergeCell ref="D64:F64"/>
    <mergeCell ref="D53:F53"/>
    <mergeCell ref="D38:E38"/>
    <mergeCell ref="D39:E39"/>
    <mergeCell ref="D40:E40"/>
    <mergeCell ref="D41:E41"/>
    <mergeCell ref="D46:F46"/>
    <mergeCell ref="D47:F47"/>
    <mergeCell ref="D48:F48"/>
    <mergeCell ref="D49:F49"/>
    <mergeCell ref="D50:F50"/>
    <mergeCell ref="D51:F51"/>
    <mergeCell ref="D52:F52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25:E25"/>
    <mergeCell ref="G2:H2"/>
    <mergeCell ref="C11:E11"/>
    <mergeCell ref="B15:H15"/>
    <mergeCell ref="B16:B17"/>
    <mergeCell ref="C16:D17"/>
    <mergeCell ref="F16:H16"/>
    <mergeCell ref="C18:D18"/>
    <mergeCell ref="D21:E21"/>
    <mergeCell ref="D22:E22"/>
    <mergeCell ref="D23:E23"/>
    <mergeCell ref="D24:E24"/>
  </mergeCells>
  <dataValidations count="8">
    <dataValidation type="list" allowBlank="1" showInputMessage="1" showErrorMessage="1" sqref="B47:B55 B58:B76" xr:uid="{00000000-0002-0000-0500-000000000000}">
      <formula1>$B$22:$B$40</formula1>
    </dataValidation>
    <dataValidation type="list" allowBlank="1" showInputMessage="1" showErrorMessage="1" sqref="E47:F48 D64:F64 D65 D57 D53:F56 E50:F50 D47:D52 D58:F61 D62:D63 D66:F67 D68 D69:F76" xr:uid="{00000000-0002-0000-0500-000001000000}">
      <formula1>$D$22:$D$40</formula1>
    </dataValidation>
    <dataValidation type="list" allowBlank="1" showInputMessage="1" showErrorMessage="1" sqref="C55 C58:C66 C69:C76" xr:uid="{00000000-0002-0000-0500-000002000000}">
      <formula1>$C$22:$C$40</formula1>
    </dataValidation>
    <dataValidation type="list" allowBlank="1" showInputMessage="1" showErrorMessage="1" sqref="C19 C18:D18" xr:uid="{00000000-0002-0000-0500-000003000000}">
      <formula1>INDIRECT($AH$10)</formula1>
    </dataValidation>
    <dataValidation type="list" allowBlank="1" showInputMessage="1" showErrorMessage="1" sqref="D22:D40" xr:uid="{00000000-0002-0000-0500-000004000000}">
      <formula1>INDIRECT(AH$18)</formula1>
    </dataValidation>
    <dataValidation type="list" allowBlank="1" showInputMessage="1" showErrorMessage="1" sqref="H17" xr:uid="{00000000-0002-0000-0500-000005000000}">
      <formula1>INDIRECT("aditivo")</formula1>
    </dataValidation>
    <dataValidation type="list" allowBlank="1" showInputMessage="1" showErrorMessage="1" sqref="H18" xr:uid="{00000000-0002-0000-0500-000006000000}">
      <formula1>INDIRECT("ano")</formula1>
    </dataValidation>
    <dataValidation type="list" allowBlank="1" showInputMessage="1" showErrorMessage="1" sqref="F18" xr:uid="{00000000-0002-0000-0500-000007000000}">
      <formula1>INDIRECT("mes")</formula1>
    </dataValidation>
  </dataValidations>
  <pageMargins left="0.25" right="0.25" top="0.75" bottom="0.75" header="0.3" footer="0.3"/>
  <pageSetup paperSize="9" scale="87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500-000008000000}">
          <x14:formula1>
            <xm:f>Planilha1!$H$4:$H$7</xm:f>
          </x14:formula1>
          <xm:sqref>C16:D17</xm:sqref>
        </x14:dataValidation>
        <x14:dataValidation type="list" allowBlank="1" showInputMessage="1" showErrorMessage="1" xr:uid="{00000000-0002-0000-0500-000009000000}">
          <x14:formula1>
            <xm:f>Planilha1!$R$2:$R$13</xm:f>
          </x14:formula1>
          <xm:sqref>F19</xm:sqref>
        </x14:dataValidation>
        <x14:dataValidation type="list" allowBlank="1" showInputMessage="1" showErrorMessage="1" xr:uid="{00000000-0002-0000-0500-00000A000000}">
          <x14:formula1>
            <xm:f>Planilha1!$S$2:$S$13</xm:f>
          </x14:formula1>
          <xm:sqref>H19</xm:sqref>
        </x14:dataValidation>
        <x14:dataValidation type="list" allowBlank="1" showInputMessage="1" showErrorMessage="1" xr:uid="{00000000-0002-0000-0500-00000B000000}">
          <x14:formula1>
            <xm:f>Planilha1!$V$2:$V$51</xm:f>
          </x14:formula1>
          <xm:sqref>H19</xm:sqref>
        </x14:dataValidation>
        <x14:dataValidation type="list" allowBlank="1" showInputMessage="1" showErrorMessage="1" xr:uid="{00000000-0002-0000-0500-00000C000000}">
          <x14:formula1>
            <xm:f>Planilha1!$U$2:$U$52</xm:f>
          </x14:formula1>
          <xm:sqref>F17 F19</xm:sqref>
        </x14:dataValidation>
        <x14:dataValidation type="list" allowBlank="1" showInputMessage="1" showErrorMessage="1" xr:uid="{00000000-0002-0000-0500-00000D000000}">
          <x14:formula1>
            <xm:f>'UNIDADES DE SAÚDE'!$S$1:$S$6</xm:f>
          </x14:formula1>
          <xm:sqref>D88:F88</xm:sqref>
        </x14:dataValidation>
        <x14:dataValidation type="list" allowBlank="1" showInputMessage="1" showErrorMessage="1" xr:uid="{00000000-0002-0000-0500-00000E000000}">
          <x14:formula1>
            <xm:f>Planilha1!$S2:S$13</xm:f>
          </x14:formula1>
          <xm:sqref>H18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2:AI102"/>
  <sheetViews>
    <sheetView showGridLines="0" topLeftCell="A41" zoomScale="115" zoomScaleNormal="115" workbookViewId="0">
      <selection activeCell="D82" sqref="D82"/>
    </sheetView>
  </sheetViews>
  <sheetFormatPr defaultRowHeight="12.75" x14ac:dyDescent="0.2"/>
  <cols>
    <col min="1" max="1" width="9.140625" style="82"/>
    <col min="2" max="2" width="14.140625" style="82" customWidth="1"/>
    <col min="3" max="3" width="14" style="82" customWidth="1"/>
    <col min="4" max="4" width="7.42578125" style="82" customWidth="1"/>
    <col min="5" max="5" width="23.28515625" style="82" customWidth="1"/>
    <col min="6" max="6" width="15" style="82" bestFit="1" customWidth="1"/>
    <col min="7" max="7" width="15.42578125" style="82" customWidth="1"/>
    <col min="8" max="8" width="15" style="82" bestFit="1" customWidth="1"/>
    <col min="9" max="9" width="3.7109375" style="82" customWidth="1"/>
    <col min="10" max="16384" width="9.140625" style="82"/>
  </cols>
  <sheetData>
    <row r="2" spans="2:35" x14ac:dyDescent="0.2">
      <c r="G2" s="232" t="s">
        <v>510</v>
      </c>
      <c r="H2" s="232"/>
    </row>
    <row r="3" spans="2:35" x14ac:dyDescent="0.2">
      <c r="G3" s="123" t="s">
        <v>511</v>
      </c>
      <c r="H3" s="123"/>
    </row>
    <row r="4" spans="2:35" x14ac:dyDescent="0.2">
      <c r="G4" s="123" t="s">
        <v>512</v>
      </c>
      <c r="H4" s="123"/>
      <c r="AG4" s="82" t="s">
        <v>61</v>
      </c>
      <c r="AH4" s="82" t="s">
        <v>161</v>
      </c>
      <c r="AI4" s="82" t="s">
        <v>61</v>
      </c>
    </row>
    <row r="5" spans="2:35" x14ac:dyDescent="0.2">
      <c r="AG5" s="82" t="s">
        <v>38</v>
      </c>
      <c r="AH5" s="82" t="s">
        <v>162</v>
      </c>
      <c r="AI5" s="82" t="s">
        <v>38</v>
      </c>
    </row>
    <row r="6" spans="2:35" x14ac:dyDescent="0.2">
      <c r="AG6" s="82" t="s">
        <v>35</v>
      </c>
      <c r="AH6" s="82" t="s">
        <v>163</v>
      </c>
      <c r="AI6" s="82" t="s">
        <v>35</v>
      </c>
    </row>
    <row r="7" spans="2:35" x14ac:dyDescent="0.2">
      <c r="AG7" s="82" t="s">
        <v>151</v>
      </c>
      <c r="AH7" s="82" t="s">
        <v>164</v>
      </c>
      <c r="AI7" s="82" t="s">
        <v>151</v>
      </c>
    </row>
    <row r="8" spans="2:35" x14ac:dyDescent="0.2">
      <c r="B8" s="104"/>
      <c r="C8" s="104"/>
      <c r="D8" s="104"/>
      <c r="E8" s="104"/>
      <c r="F8" s="104"/>
      <c r="G8" s="104"/>
      <c r="H8" s="104"/>
    </row>
    <row r="9" spans="2:35" x14ac:dyDescent="0.2">
      <c r="B9" s="80" t="s">
        <v>7</v>
      </c>
      <c r="C9" s="81" t="s">
        <v>573</v>
      </c>
      <c r="D9" s="81"/>
      <c r="E9" s="81"/>
      <c r="AG9" s="82" t="s">
        <v>288</v>
      </c>
      <c r="AH9" s="82" t="str">
        <f>$C$16</f>
        <v>INVISA INSTITUTO VIDA E SAUDE</v>
      </c>
    </row>
    <row r="10" spans="2:35" x14ac:dyDescent="0.2">
      <c r="B10" s="80" t="s">
        <v>202</v>
      </c>
      <c r="C10" s="82" t="str">
        <f>IF($H$43=0,$B$101,$B$102)</f>
        <v>ASSESSORIA DE FINANÇAS</v>
      </c>
      <c r="D10" s="81"/>
      <c r="E10" s="81"/>
      <c r="AG10" s="82" t="s">
        <v>289</v>
      </c>
      <c r="AH10" s="82" t="str">
        <f>IF($AH$9=0,"",VLOOKUP($AH$9,$AH$4:$AI$7,2,FALSE))</f>
        <v>INVISA</v>
      </c>
    </row>
    <row r="11" spans="2:35" x14ac:dyDescent="0.2">
      <c r="B11" s="80" t="s">
        <v>203</v>
      </c>
      <c r="C11" s="273" t="s">
        <v>390</v>
      </c>
      <c r="D11" s="273"/>
      <c r="E11" s="273"/>
      <c r="F11" s="106"/>
      <c r="G11" s="106"/>
      <c r="H11" s="106"/>
      <c r="AG11" s="82" t="s">
        <v>290</v>
      </c>
      <c r="AH11" s="82" t="str">
        <f>$C$18</f>
        <v>04/2018</v>
      </c>
    </row>
    <row r="12" spans="2:35" hidden="1" x14ac:dyDescent="0.2">
      <c r="B12" s="80"/>
      <c r="C12" s="118"/>
      <c r="D12" s="118"/>
      <c r="E12" s="118"/>
      <c r="F12" s="106"/>
      <c r="G12" s="106"/>
      <c r="H12" s="106"/>
    </row>
    <row r="13" spans="2:35" ht="15" customHeight="1" x14ac:dyDescent="0.2">
      <c r="B13" s="275" t="s">
        <v>561</v>
      </c>
      <c r="C13" s="275"/>
      <c r="D13" s="275"/>
      <c r="E13" s="275"/>
      <c r="F13" s="275"/>
      <c r="G13" s="275"/>
      <c r="H13" s="275"/>
    </row>
    <row r="14" spans="2:35" x14ac:dyDescent="0.2">
      <c r="B14" s="80"/>
      <c r="C14" s="118"/>
      <c r="D14" s="118"/>
      <c r="E14" s="118"/>
      <c r="F14" s="106"/>
      <c r="G14" s="106"/>
      <c r="H14" s="106"/>
    </row>
    <row r="15" spans="2:35" ht="40.5" customHeight="1" x14ac:dyDescent="0.2">
      <c r="B15" s="274" t="str">
        <f>IF($C$10=$B$101,$C$101,$C$102)</f>
        <v>Tendo em vista a existência de saldo a pagar, encaminhem-se os autos à V.S.ª com os pagamentos efetuados até a presente data, referentes à parcela especificada abaixo, para conhecimento e acompanhamento.</v>
      </c>
      <c r="C15" s="274"/>
      <c r="D15" s="274"/>
      <c r="E15" s="274"/>
      <c r="F15" s="274"/>
      <c r="G15" s="274"/>
      <c r="H15" s="274"/>
      <c r="AG15" s="82" t="s">
        <v>291</v>
      </c>
      <c r="AH15" s="82" t="str">
        <f>IFERROR(IF($AH$11=0,"",CONCATENATE(TRIM($AH$10),"-",$AH$11)),_xlfn.CONCAT(TRIM($AH$10),"-",$AH$11))</f>
        <v>INVISA-04/2018</v>
      </c>
    </row>
    <row r="16" spans="2:35" ht="61.5" customHeight="1" x14ac:dyDescent="0.2">
      <c r="B16" s="235" t="s">
        <v>0</v>
      </c>
      <c r="C16" s="236" t="s">
        <v>164</v>
      </c>
      <c r="D16" s="237"/>
      <c r="E16" s="84" t="s">
        <v>8</v>
      </c>
      <c r="F16" s="251" t="str">
        <f>$AH$16</f>
        <v>HOSPITAL GERAL DE MONÇÃO,NINA RODRIGUES,CAPS UNIDADES TERAPÊUTCAS AD E UAA,CAPS RESIDÊNCIAS TERAPÊUTICAS I, II, III,HOSPITAL REGIONAL DE VIANA</v>
      </c>
      <c r="G16" s="251"/>
      <c r="H16" s="251"/>
      <c r="AG16" s="82" t="s">
        <v>199</v>
      </c>
      <c r="AH16" s="82" t="str">
        <f>IFERROR(VLOOKUP($AH$15,Planilha1!$C$2:$E$49,3,FALSE),"")</f>
        <v>HOSPITAL GERAL DE MONÇÃO,NINA RODRIGUES,CAPS UNIDADES TERAPÊUTCAS AD E UAA,CAPS RESIDÊNCIAS TERAPÊUTICAS I, II, III,HOSPITAL REGIONAL DE VIANA</v>
      </c>
    </row>
    <row r="17" spans="2:34" x14ac:dyDescent="0.2">
      <c r="B17" s="235"/>
      <c r="C17" s="238"/>
      <c r="D17" s="239"/>
      <c r="E17" s="85" t="s">
        <v>3</v>
      </c>
      <c r="F17" s="86" t="s">
        <v>212</v>
      </c>
      <c r="G17" s="87" t="s">
        <v>205</v>
      </c>
      <c r="H17" s="88" t="s">
        <v>168</v>
      </c>
      <c r="AG17" s="107" t="s">
        <v>387</v>
      </c>
      <c r="AH17" s="82" t="str">
        <f>SUBSTITUTE($AH$11,"/","")</f>
        <v>042018</v>
      </c>
    </row>
    <row r="18" spans="2:34" ht="15" customHeight="1" x14ac:dyDescent="0.2">
      <c r="B18" s="113" t="s">
        <v>1</v>
      </c>
      <c r="C18" s="259" t="s">
        <v>393</v>
      </c>
      <c r="D18" s="260"/>
      <c r="E18" s="85" t="s">
        <v>5</v>
      </c>
      <c r="F18" s="114" t="s">
        <v>20</v>
      </c>
      <c r="G18" s="87" t="s">
        <v>206</v>
      </c>
      <c r="H18" s="89">
        <v>2023</v>
      </c>
      <c r="AG18" s="107" t="s">
        <v>388</v>
      </c>
      <c r="AH18" s="82" t="str">
        <f>IF(AH10="","",IFERROR(_xlfn.CONCAT(TRIM($AH$10),$AH$17),CONCATENATE(TRIM($AH$10),$AH$17)))</f>
        <v>INVISA042018</v>
      </c>
    </row>
    <row r="19" spans="2:34" ht="15" customHeight="1" x14ac:dyDescent="0.2">
      <c r="AG19" s="112"/>
    </row>
    <row r="20" spans="2:34" ht="15.75" customHeight="1" x14ac:dyDescent="0.2">
      <c r="B20" s="108" t="s">
        <v>12</v>
      </c>
      <c r="C20" s="109"/>
      <c r="D20" s="109"/>
      <c r="E20" s="109"/>
      <c r="F20" s="109"/>
      <c r="G20" s="109"/>
      <c r="H20" s="110"/>
      <c r="AG20" s="82" t="s">
        <v>528</v>
      </c>
    </row>
    <row r="21" spans="2:34" ht="21" customHeight="1" x14ac:dyDescent="0.2">
      <c r="B21" s="100" t="s">
        <v>2</v>
      </c>
      <c r="C21" s="100" t="s">
        <v>16</v>
      </c>
      <c r="D21" s="252" t="s">
        <v>8</v>
      </c>
      <c r="E21" s="254"/>
      <c r="F21" s="100" t="s">
        <v>3</v>
      </c>
      <c r="G21" s="100" t="s">
        <v>11</v>
      </c>
      <c r="H21" s="100" t="s">
        <v>4</v>
      </c>
    </row>
    <row r="22" spans="2:34" s="118" customFormat="1" ht="12.75" customHeight="1" x14ac:dyDescent="0.2">
      <c r="B22" s="124">
        <v>1600301</v>
      </c>
      <c r="C22" s="124" t="s">
        <v>562</v>
      </c>
      <c r="D22" s="261" t="s">
        <v>516</v>
      </c>
      <c r="E22" s="262"/>
      <c r="F22" s="128">
        <v>155125</v>
      </c>
      <c r="G22" s="127">
        <f>SUMIFS($H$47:$H$75,$B$47:$B$75,$B22,$C$47:$C$75,$C22,$D$47:$D$75,$D22)</f>
        <v>155125</v>
      </c>
      <c r="H22" s="92">
        <f>F22-G22</f>
        <v>0</v>
      </c>
    </row>
    <row r="23" spans="2:34" s="118" customFormat="1" ht="12.75" customHeight="1" x14ac:dyDescent="0.2">
      <c r="B23" s="124">
        <v>1500121</v>
      </c>
      <c r="C23" s="124" t="s">
        <v>563</v>
      </c>
      <c r="D23" s="261" t="s">
        <v>516</v>
      </c>
      <c r="E23" s="262"/>
      <c r="F23" s="128">
        <v>2803255.86</v>
      </c>
      <c r="G23" s="127">
        <f>SUMIFS($H$47:$H$75,$B$47:$B$75,$B23,$C$47:$C$75,$C23,$D$47:$D$75,$D23)</f>
        <v>2116106.77</v>
      </c>
      <c r="H23" s="92">
        <f t="shared" ref="H23:H25" si="0">F23-G23</f>
        <v>687149.08999999985</v>
      </c>
    </row>
    <row r="24" spans="2:34" s="118" customFormat="1" ht="12.75" customHeight="1" x14ac:dyDescent="0.2">
      <c r="B24" s="124">
        <v>1600301</v>
      </c>
      <c r="C24" s="124" t="s">
        <v>564</v>
      </c>
      <c r="D24" s="261" t="s">
        <v>520</v>
      </c>
      <c r="E24" s="262"/>
      <c r="F24" s="128">
        <v>444623.58999999997</v>
      </c>
      <c r="G24" s="127">
        <f t="shared" ref="G24:G40" si="1">SUMIFS($H$47:$H$75,$B$47:$B$75,$B24,$C$47:$C$75,$C24,$D$47:$D$75,$D24)</f>
        <v>444623.59</v>
      </c>
      <c r="H24" s="92">
        <f t="shared" si="0"/>
        <v>0</v>
      </c>
    </row>
    <row r="25" spans="2:34" s="118" customFormat="1" ht="12.75" customHeight="1" x14ac:dyDescent="0.2">
      <c r="B25" s="124">
        <v>1500121</v>
      </c>
      <c r="C25" s="124" t="s">
        <v>565</v>
      </c>
      <c r="D25" s="261" t="s">
        <v>520</v>
      </c>
      <c r="E25" s="262"/>
      <c r="F25" s="128">
        <v>4252279.2</v>
      </c>
      <c r="G25" s="127">
        <f t="shared" si="1"/>
        <v>2690163.9699999997</v>
      </c>
      <c r="H25" s="92">
        <f t="shared" si="0"/>
        <v>1562115.2300000004</v>
      </c>
    </row>
    <row r="26" spans="2:34" s="118" customFormat="1" ht="12.75" customHeight="1" x14ac:dyDescent="0.2">
      <c r="B26" s="124">
        <v>1500121</v>
      </c>
      <c r="C26" s="124" t="s">
        <v>566</v>
      </c>
      <c r="D26" s="261" t="s">
        <v>484</v>
      </c>
      <c r="E26" s="262"/>
      <c r="F26" s="128">
        <v>1171387.53</v>
      </c>
      <c r="G26" s="127">
        <f t="shared" si="1"/>
        <v>676771.44</v>
      </c>
      <c r="H26" s="92">
        <f>F26-G26</f>
        <v>494616.09000000008</v>
      </c>
    </row>
    <row r="27" spans="2:34" ht="28.5" customHeight="1" x14ac:dyDescent="0.2">
      <c r="B27" s="124">
        <v>1500121</v>
      </c>
      <c r="C27" s="124" t="s">
        <v>565</v>
      </c>
      <c r="D27" s="261" t="s">
        <v>485</v>
      </c>
      <c r="E27" s="262"/>
      <c r="F27" s="128">
        <v>50313.19</v>
      </c>
      <c r="G27" s="127">
        <f t="shared" si="1"/>
        <v>0</v>
      </c>
      <c r="H27" s="92">
        <f>F27-G27</f>
        <v>50313.19</v>
      </c>
    </row>
    <row r="28" spans="2:34" ht="25.5" customHeight="1" x14ac:dyDescent="0.2">
      <c r="B28" s="124">
        <v>1500121</v>
      </c>
      <c r="C28" s="124" t="s">
        <v>567</v>
      </c>
      <c r="D28" s="261" t="s">
        <v>487</v>
      </c>
      <c r="E28" s="262"/>
      <c r="F28" s="128">
        <v>3544543.88</v>
      </c>
      <c r="G28" s="127">
        <f t="shared" si="1"/>
        <v>2187287.21</v>
      </c>
      <c r="H28" s="92">
        <f>F28-G28</f>
        <v>1357256.67</v>
      </c>
    </row>
    <row r="29" spans="2:34" ht="27" customHeight="1" x14ac:dyDescent="0.2">
      <c r="B29" s="124">
        <v>1600301</v>
      </c>
      <c r="C29" s="124" t="s">
        <v>568</v>
      </c>
      <c r="D29" s="261" t="s">
        <v>543</v>
      </c>
      <c r="E29" s="262"/>
      <c r="F29" s="128">
        <v>32000</v>
      </c>
      <c r="G29" s="127">
        <f t="shared" si="1"/>
        <v>0</v>
      </c>
      <c r="H29" s="92">
        <f>F29-G29</f>
        <v>32000</v>
      </c>
    </row>
    <row r="30" spans="2:34" ht="27" customHeight="1" x14ac:dyDescent="0.2">
      <c r="B30" s="124">
        <v>1500121</v>
      </c>
      <c r="C30" s="124" t="s">
        <v>569</v>
      </c>
      <c r="D30" s="261" t="s">
        <v>543</v>
      </c>
      <c r="E30" s="262"/>
      <c r="F30" s="128">
        <v>568986.35</v>
      </c>
      <c r="G30" s="127">
        <f t="shared" si="1"/>
        <v>408832.51</v>
      </c>
      <c r="H30" s="92">
        <f>F30-G30</f>
        <v>160153.83999999997</v>
      </c>
    </row>
    <row r="31" spans="2:34" ht="27" customHeight="1" x14ac:dyDescent="0.2">
      <c r="B31" s="94">
        <v>1600301</v>
      </c>
      <c r="C31" s="94" t="s">
        <v>570</v>
      </c>
      <c r="D31" s="256" t="s">
        <v>552</v>
      </c>
      <c r="E31" s="257"/>
      <c r="F31" s="93">
        <v>37280</v>
      </c>
      <c r="G31" s="92">
        <f t="shared" si="1"/>
        <v>37280</v>
      </c>
      <c r="H31" s="92">
        <f t="shared" ref="H31:H40" si="2">IF(F31="-","",F31-G31)</f>
        <v>0</v>
      </c>
    </row>
    <row r="32" spans="2:34" ht="27" customHeight="1" x14ac:dyDescent="0.2">
      <c r="B32" s="94">
        <v>1500121</v>
      </c>
      <c r="C32" s="94" t="s">
        <v>571</v>
      </c>
      <c r="D32" s="256" t="s">
        <v>552</v>
      </c>
      <c r="E32" s="257"/>
      <c r="F32" s="93">
        <v>749484.71</v>
      </c>
      <c r="G32" s="92">
        <f t="shared" si="1"/>
        <v>490508.86</v>
      </c>
      <c r="H32" s="92">
        <f t="shared" si="2"/>
        <v>258975.84999999998</v>
      </c>
    </row>
    <row r="33" spans="2:8" ht="25.5" customHeight="1" x14ac:dyDescent="0.2">
      <c r="B33" s="94">
        <v>1500121</v>
      </c>
      <c r="C33" s="94" t="s">
        <v>572</v>
      </c>
      <c r="D33" s="256" t="s">
        <v>549</v>
      </c>
      <c r="E33" s="257"/>
      <c r="F33" s="93">
        <v>3421585.13</v>
      </c>
      <c r="G33" s="92">
        <f t="shared" si="1"/>
        <v>2205395.31</v>
      </c>
      <c r="H33" s="92">
        <f t="shared" si="2"/>
        <v>1216189.8199999998</v>
      </c>
    </row>
    <row r="34" spans="2:8" ht="26.25" hidden="1" customHeight="1" x14ac:dyDescent="0.2">
      <c r="B34" s="94"/>
      <c r="C34" s="94"/>
      <c r="D34" s="256"/>
      <c r="E34" s="257"/>
      <c r="F34" s="93"/>
      <c r="G34" s="92">
        <f t="shared" si="1"/>
        <v>0</v>
      </c>
      <c r="H34" s="92">
        <f t="shared" si="2"/>
        <v>0</v>
      </c>
    </row>
    <row r="35" spans="2:8" ht="27" hidden="1" customHeight="1" x14ac:dyDescent="0.2">
      <c r="B35" s="94"/>
      <c r="C35" s="94"/>
      <c r="D35" s="256"/>
      <c r="E35" s="257"/>
      <c r="F35" s="93"/>
      <c r="G35" s="92">
        <f t="shared" si="1"/>
        <v>0</v>
      </c>
      <c r="H35" s="92">
        <f t="shared" si="2"/>
        <v>0</v>
      </c>
    </row>
    <row r="36" spans="2:8" ht="12.75" hidden="1" customHeight="1" x14ac:dyDescent="0.2">
      <c r="B36" s="94"/>
      <c r="C36" s="94"/>
      <c r="D36" s="256"/>
      <c r="E36" s="257"/>
      <c r="F36" s="93"/>
      <c r="G36" s="92">
        <f t="shared" si="1"/>
        <v>0</v>
      </c>
      <c r="H36" s="92">
        <f t="shared" si="2"/>
        <v>0</v>
      </c>
    </row>
    <row r="37" spans="2:8" ht="26.25" hidden="1" customHeight="1" x14ac:dyDescent="0.2">
      <c r="B37" s="94"/>
      <c r="C37" s="94"/>
      <c r="D37" s="256"/>
      <c r="E37" s="257"/>
      <c r="F37" s="93"/>
      <c r="G37" s="92">
        <f t="shared" si="1"/>
        <v>0</v>
      </c>
      <c r="H37" s="92">
        <f t="shared" si="2"/>
        <v>0</v>
      </c>
    </row>
    <row r="38" spans="2:8" hidden="1" x14ac:dyDescent="0.2">
      <c r="B38" s="94"/>
      <c r="C38" s="94"/>
      <c r="D38" s="256"/>
      <c r="E38" s="257"/>
      <c r="F38" s="93"/>
      <c r="G38" s="92">
        <f t="shared" si="1"/>
        <v>0</v>
      </c>
      <c r="H38" s="92">
        <f t="shared" si="2"/>
        <v>0</v>
      </c>
    </row>
    <row r="39" spans="2:8" hidden="1" x14ac:dyDescent="0.2">
      <c r="B39" s="94"/>
      <c r="C39" s="94"/>
      <c r="D39" s="256"/>
      <c r="E39" s="257"/>
      <c r="F39" s="93"/>
      <c r="G39" s="92">
        <f t="shared" si="1"/>
        <v>0</v>
      </c>
      <c r="H39" s="92">
        <f t="shared" si="2"/>
        <v>0</v>
      </c>
    </row>
    <row r="40" spans="2:8" hidden="1" x14ac:dyDescent="0.2">
      <c r="B40" s="94"/>
      <c r="C40" s="94"/>
      <c r="D40" s="256"/>
      <c r="E40" s="257"/>
      <c r="F40" s="93"/>
      <c r="G40" s="92">
        <f t="shared" si="1"/>
        <v>0</v>
      </c>
      <c r="H40" s="92">
        <f t="shared" si="2"/>
        <v>0</v>
      </c>
    </row>
    <row r="41" spans="2:8" x14ac:dyDescent="0.2">
      <c r="D41" s="255" t="s">
        <v>14</v>
      </c>
      <c r="E41" s="255"/>
      <c r="F41" s="95">
        <f>SUMIF($B$22:$B$40,121,$F$22:$F$40)+SUMIF($B$22:$B$40,122,$F$22:$F$40)+SUMIF($B$22:$B$40,139,$F$22:$F$40)+SUMIF($B$22:$B$40,1500121,$F$22:$F$40)</f>
        <v>16561835.849999998</v>
      </c>
      <c r="G41" s="95">
        <f>SUMIF($B$22:$B$40,121,$G$22:$G$40)+SUMIF($B$22:$B$40,122,$G$22:$G$40)+SUMIF($B$22:$B$40,139,$G$22:$G$40)+SUMIF($B$22:$B$40,1500121,$G$22:$G$40)</f>
        <v>10775066.07</v>
      </c>
      <c r="H41" s="95">
        <f>SUMIF($B$22:$B$40,121,$H$22:$H$40)+SUMIF($B$22:$B$40,122,$H$22:$H$40)+SUMIF($B$22:$B$40,139,$H$22:$H$40)+SUMIF($B$22:$B$40,1500121,$H$22:$H$40)</f>
        <v>5786769.7799999993</v>
      </c>
    </row>
    <row r="42" spans="2:8" x14ac:dyDescent="0.2">
      <c r="D42" s="96" t="s">
        <v>13</v>
      </c>
      <c r="E42" s="96"/>
      <c r="F42" s="95">
        <f>F43-F41</f>
        <v>669028.58999999985</v>
      </c>
      <c r="G42" s="95">
        <f>G43-G41</f>
        <v>637028.58999999985</v>
      </c>
      <c r="H42" s="95">
        <f>H43-H41</f>
        <v>32000</v>
      </c>
    </row>
    <row r="43" spans="2:8" x14ac:dyDescent="0.2">
      <c r="D43" s="97" t="s">
        <v>15</v>
      </c>
      <c r="E43" s="97"/>
      <c r="F43" s="98">
        <f>SUM($F$22:$F$40)</f>
        <v>17230864.439999998</v>
      </c>
      <c r="G43" s="99">
        <f>SUM($G$22:$G$40)</f>
        <v>11412094.66</v>
      </c>
      <c r="H43" s="99">
        <f>SUM($H$22:$H$40)</f>
        <v>5818769.7799999993</v>
      </c>
    </row>
    <row r="45" spans="2:8" x14ac:dyDescent="0.2">
      <c r="B45" s="108" t="s">
        <v>507</v>
      </c>
      <c r="C45" s="96"/>
      <c r="D45" s="96"/>
      <c r="E45" s="96"/>
      <c r="F45" s="96"/>
      <c r="G45" s="96"/>
      <c r="H45" s="96"/>
    </row>
    <row r="46" spans="2:8" ht="25.5" x14ac:dyDescent="0.2">
      <c r="B46" s="100" t="s">
        <v>2</v>
      </c>
      <c r="C46" s="100" t="s">
        <v>16</v>
      </c>
      <c r="D46" s="252" t="s">
        <v>8</v>
      </c>
      <c r="E46" s="253"/>
      <c r="F46" s="254"/>
      <c r="G46" s="116" t="s">
        <v>204</v>
      </c>
      <c r="H46" s="115" t="s">
        <v>11</v>
      </c>
    </row>
    <row r="47" spans="2:8" x14ac:dyDescent="0.2">
      <c r="B47" s="90">
        <v>1500121</v>
      </c>
      <c r="C47" s="90" t="s">
        <v>569</v>
      </c>
      <c r="D47" s="245" t="s">
        <v>543</v>
      </c>
      <c r="E47" s="246"/>
      <c r="F47" s="247"/>
      <c r="G47" s="111">
        <v>44987</v>
      </c>
      <c r="H47" s="93">
        <v>32000</v>
      </c>
    </row>
    <row r="48" spans="2:8" hidden="1" x14ac:dyDescent="0.2">
      <c r="B48" s="90">
        <v>1500121</v>
      </c>
      <c r="C48" s="90" t="s">
        <v>571</v>
      </c>
      <c r="D48" s="245" t="s">
        <v>552</v>
      </c>
      <c r="E48" s="246"/>
      <c r="F48" s="247"/>
      <c r="G48" s="111"/>
      <c r="H48" s="93"/>
    </row>
    <row r="49" spans="2:8" x14ac:dyDescent="0.2">
      <c r="B49" s="90">
        <v>1500121</v>
      </c>
      <c r="C49" s="90" t="s">
        <v>563</v>
      </c>
      <c r="D49" s="245" t="s">
        <v>516</v>
      </c>
      <c r="E49" s="246"/>
      <c r="F49" s="247"/>
      <c r="G49" s="111">
        <v>44988</v>
      </c>
      <c r="H49" s="93">
        <v>1211660.43</v>
      </c>
    </row>
    <row r="50" spans="2:8" x14ac:dyDescent="0.2">
      <c r="B50" s="90">
        <v>1500121</v>
      </c>
      <c r="C50" s="90" t="s">
        <v>565</v>
      </c>
      <c r="D50" s="245" t="s">
        <v>520</v>
      </c>
      <c r="E50" s="246"/>
      <c r="F50" s="247"/>
      <c r="G50" s="111">
        <v>44988</v>
      </c>
      <c r="H50" s="93">
        <v>2031913.97</v>
      </c>
    </row>
    <row r="51" spans="2:8" x14ac:dyDescent="0.2">
      <c r="B51" s="90">
        <v>1500121</v>
      </c>
      <c r="C51" s="90" t="s">
        <v>566</v>
      </c>
      <c r="D51" s="245" t="s">
        <v>484</v>
      </c>
      <c r="E51" s="246"/>
      <c r="F51" s="247"/>
      <c r="G51" s="111">
        <v>44988</v>
      </c>
      <c r="H51" s="93">
        <v>411471.44</v>
      </c>
    </row>
    <row r="52" spans="2:8" x14ac:dyDescent="0.2">
      <c r="B52" s="90">
        <v>1500121</v>
      </c>
      <c r="C52" s="90" t="s">
        <v>567</v>
      </c>
      <c r="D52" s="245" t="s">
        <v>487</v>
      </c>
      <c r="E52" s="246"/>
      <c r="F52" s="247"/>
      <c r="G52" s="111">
        <v>44988</v>
      </c>
      <c r="H52" s="93">
        <v>1188287.21</v>
      </c>
    </row>
    <row r="53" spans="2:8" hidden="1" x14ac:dyDescent="0.2">
      <c r="B53" s="90">
        <v>1600301</v>
      </c>
      <c r="C53" s="90" t="s">
        <v>568</v>
      </c>
      <c r="D53" s="245" t="s">
        <v>543</v>
      </c>
      <c r="E53" s="246"/>
      <c r="F53" s="247"/>
      <c r="G53" s="111"/>
      <c r="H53" s="93"/>
    </row>
    <row r="54" spans="2:8" x14ac:dyDescent="0.2">
      <c r="B54" s="90">
        <v>1600301</v>
      </c>
      <c r="C54" s="91" t="s">
        <v>570</v>
      </c>
      <c r="D54" s="245" t="s">
        <v>552</v>
      </c>
      <c r="E54" s="246"/>
      <c r="F54" s="247"/>
      <c r="G54" s="111">
        <v>44987</v>
      </c>
      <c r="H54" s="93">
        <v>37280</v>
      </c>
    </row>
    <row r="55" spans="2:8" x14ac:dyDescent="0.2">
      <c r="B55" s="90">
        <v>1600301</v>
      </c>
      <c r="C55" s="91" t="s">
        <v>564</v>
      </c>
      <c r="D55" s="245" t="s">
        <v>520</v>
      </c>
      <c r="E55" s="246"/>
      <c r="F55" s="247"/>
      <c r="G55" s="111">
        <v>44987</v>
      </c>
      <c r="H55" s="93">
        <v>444623.59</v>
      </c>
    </row>
    <row r="56" spans="2:8" x14ac:dyDescent="0.2">
      <c r="B56" s="90">
        <v>1500121</v>
      </c>
      <c r="C56" s="91" t="s">
        <v>569</v>
      </c>
      <c r="D56" s="245" t="s">
        <v>543</v>
      </c>
      <c r="E56" s="246"/>
      <c r="F56" s="247"/>
      <c r="G56" s="111">
        <v>44987</v>
      </c>
      <c r="H56" s="93">
        <v>326832.51</v>
      </c>
    </row>
    <row r="57" spans="2:8" x14ac:dyDescent="0.2">
      <c r="B57" s="90">
        <v>1500121</v>
      </c>
      <c r="C57" s="91" t="s">
        <v>571</v>
      </c>
      <c r="D57" s="242" t="s">
        <v>552</v>
      </c>
      <c r="E57" s="243"/>
      <c r="F57" s="244"/>
      <c r="G57" s="111">
        <v>44988</v>
      </c>
      <c r="H57" s="93">
        <v>428258.86</v>
      </c>
    </row>
    <row r="58" spans="2:8" x14ac:dyDescent="0.2">
      <c r="B58" s="90">
        <v>1500121</v>
      </c>
      <c r="C58" s="91" t="s">
        <v>572</v>
      </c>
      <c r="D58" s="245" t="s">
        <v>549</v>
      </c>
      <c r="E58" s="246"/>
      <c r="F58" s="247"/>
      <c r="G58" s="111">
        <v>44988</v>
      </c>
      <c r="H58" s="93">
        <v>1477295.31</v>
      </c>
    </row>
    <row r="59" spans="2:8" x14ac:dyDescent="0.2">
      <c r="B59" s="90">
        <v>1600301</v>
      </c>
      <c r="C59" s="91" t="s">
        <v>562</v>
      </c>
      <c r="D59" s="245" t="s">
        <v>516</v>
      </c>
      <c r="E59" s="246"/>
      <c r="F59" s="247"/>
      <c r="G59" s="111">
        <v>44987</v>
      </c>
      <c r="H59" s="93">
        <v>155125</v>
      </c>
    </row>
    <row r="60" spans="2:8" x14ac:dyDescent="0.2">
      <c r="B60" s="90">
        <v>1500121</v>
      </c>
      <c r="C60" s="91" t="s">
        <v>569</v>
      </c>
      <c r="D60" s="245" t="s">
        <v>543</v>
      </c>
      <c r="E60" s="246"/>
      <c r="F60" s="247"/>
      <c r="G60" s="111">
        <v>44999</v>
      </c>
      <c r="H60" s="93">
        <v>50000</v>
      </c>
    </row>
    <row r="61" spans="2:8" x14ac:dyDescent="0.2">
      <c r="B61" s="90">
        <v>1500121</v>
      </c>
      <c r="C61" s="91" t="s">
        <v>571</v>
      </c>
      <c r="D61" s="245" t="s">
        <v>552</v>
      </c>
      <c r="E61" s="246"/>
      <c r="F61" s="247"/>
      <c r="G61" s="111">
        <v>44999</v>
      </c>
      <c r="H61" s="93">
        <v>62250</v>
      </c>
    </row>
    <row r="62" spans="2:8" x14ac:dyDescent="0.2">
      <c r="B62" s="90">
        <v>1500121</v>
      </c>
      <c r="C62" s="91" t="s">
        <v>572</v>
      </c>
      <c r="D62" s="245" t="s">
        <v>549</v>
      </c>
      <c r="E62" s="246"/>
      <c r="F62" s="247"/>
      <c r="G62" s="111">
        <v>44999</v>
      </c>
      <c r="H62" s="93">
        <v>728100</v>
      </c>
    </row>
    <row r="63" spans="2:8" x14ac:dyDescent="0.2">
      <c r="B63" s="90">
        <v>1500121</v>
      </c>
      <c r="C63" s="91" t="s">
        <v>565</v>
      </c>
      <c r="D63" s="245" t="s">
        <v>520</v>
      </c>
      <c r="E63" s="246"/>
      <c r="F63" s="247"/>
      <c r="G63" s="111">
        <v>45000</v>
      </c>
      <c r="H63" s="93">
        <v>658250</v>
      </c>
    </row>
    <row r="64" spans="2:8" x14ac:dyDescent="0.2">
      <c r="B64" s="90">
        <v>1500121</v>
      </c>
      <c r="C64" s="91" t="s">
        <v>563</v>
      </c>
      <c r="D64" s="245" t="s">
        <v>516</v>
      </c>
      <c r="E64" s="246"/>
      <c r="F64" s="247"/>
      <c r="G64" s="111">
        <v>45000</v>
      </c>
      <c r="H64" s="93">
        <v>509925</v>
      </c>
    </row>
    <row r="65" spans="2:8" x14ac:dyDescent="0.2">
      <c r="B65" s="90">
        <v>1500121</v>
      </c>
      <c r="C65" s="91" t="s">
        <v>566</v>
      </c>
      <c r="D65" s="245" t="s">
        <v>484</v>
      </c>
      <c r="E65" s="246"/>
      <c r="F65" s="247"/>
      <c r="G65" s="111">
        <v>45000</v>
      </c>
      <c r="H65" s="93">
        <v>265300</v>
      </c>
    </row>
    <row r="66" spans="2:8" x14ac:dyDescent="0.2">
      <c r="B66" s="90">
        <v>1500121</v>
      </c>
      <c r="C66" s="91" t="s">
        <v>567</v>
      </c>
      <c r="D66" s="242" t="s">
        <v>487</v>
      </c>
      <c r="E66" s="243"/>
      <c r="F66" s="244"/>
      <c r="G66" s="111">
        <v>45000</v>
      </c>
      <c r="H66" s="93">
        <v>999000</v>
      </c>
    </row>
    <row r="67" spans="2:8" x14ac:dyDescent="0.2">
      <c r="B67" s="90">
        <v>1500121</v>
      </c>
      <c r="C67" s="91" t="s">
        <v>563</v>
      </c>
      <c r="D67" s="245" t="s">
        <v>516</v>
      </c>
      <c r="E67" s="246"/>
      <c r="F67" s="247"/>
      <c r="G67" s="111">
        <v>45093</v>
      </c>
      <c r="H67" s="93">
        <v>394521.34</v>
      </c>
    </row>
    <row r="68" spans="2:8" hidden="1" x14ac:dyDescent="0.2">
      <c r="B68" s="90"/>
      <c r="C68" s="91"/>
      <c r="D68" s="242"/>
      <c r="E68" s="243"/>
      <c r="F68" s="244"/>
      <c r="G68" s="111"/>
      <c r="H68" s="93"/>
    </row>
    <row r="69" spans="2:8" hidden="1" x14ac:dyDescent="0.2">
      <c r="B69" s="90"/>
      <c r="C69" s="91"/>
      <c r="D69" s="242"/>
      <c r="E69" s="243"/>
      <c r="F69" s="244"/>
      <c r="G69" s="111"/>
      <c r="H69" s="93"/>
    </row>
    <row r="70" spans="2:8" hidden="1" x14ac:dyDescent="0.2">
      <c r="B70" s="90"/>
      <c r="C70" s="91"/>
      <c r="D70" s="242"/>
      <c r="E70" s="243"/>
      <c r="F70" s="244"/>
      <c r="G70" s="111"/>
      <c r="H70" s="93"/>
    </row>
    <row r="71" spans="2:8" hidden="1" x14ac:dyDescent="0.2">
      <c r="B71" s="90"/>
      <c r="C71" s="91"/>
      <c r="D71" s="242"/>
      <c r="E71" s="243"/>
      <c r="F71" s="244"/>
      <c r="G71" s="111"/>
      <c r="H71" s="93"/>
    </row>
    <row r="72" spans="2:8" hidden="1" x14ac:dyDescent="0.2">
      <c r="B72" s="90"/>
      <c r="C72" s="91"/>
      <c r="D72" s="242"/>
      <c r="E72" s="243"/>
      <c r="F72" s="244"/>
      <c r="G72" s="111"/>
      <c r="H72" s="93"/>
    </row>
    <row r="73" spans="2:8" hidden="1" x14ac:dyDescent="0.2">
      <c r="B73" s="90"/>
      <c r="C73" s="91"/>
      <c r="D73" s="242"/>
      <c r="E73" s="243"/>
      <c r="F73" s="244"/>
      <c r="G73" s="111"/>
      <c r="H73" s="93"/>
    </row>
    <row r="74" spans="2:8" hidden="1" x14ac:dyDescent="0.2">
      <c r="B74" s="90"/>
      <c r="C74" s="91"/>
      <c r="D74" s="242"/>
      <c r="E74" s="243"/>
      <c r="F74" s="244"/>
      <c r="G74" s="111"/>
      <c r="H74" s="93"/>
    </row>
    <row r="75" spans="2:8" hidden="1" x14ac:dyDescent="0.2">
      <c r="B75" s="90"/>
      <c r="C75" s="90"/>
      <c r="D75" s="258"/>
      <c r="E75" s="258"/>
      <c r="F75" s="258"/>
      <c r="G75" s="111"/>
      <c r="H75" s="93"/>
    </row>
    <row r="76" spans="2:8" x14ac:dyDescent="0.2">
      <c r="B76" s="122"/>
      <c r="C76" s="122"/>
      <c r="D76" s="248"/>
      <c r="E76" s="248"/>
      <c r="F76" s="248"/>
      <c r="G76" s="119" t="s">
        <v>391</v>
      </c>
      <c r="H76" s="120">
        <f>SUMIF($B$47:$B$75,121,$H$47:$H$75)+SUMIF($B$47:$B$75,122,$H$47:$H$75)+SUMIF($B$47:$B$75,139,$H$47:$H$75)+SUMIF($B$47:$B$75,1500121,$H$47:$H$75)</f>
        <v>10775066.07</v>
      </c>
    </row>
    <row r="77" spans="2:8" x14ac:dyDescent="0.2">
      <c r="D77" s="249"/>
      <c r="E77" s="249"/>
      <c r="F77" s="249"/>
      <c r="G77" s="96" t="s">
        <v>392</v>
      </c>
      <c r="H77" s="121">
        <f>H78-H76</f>
        <v>637028.58999999985</v>
      </c>
    </row>
    <row r="78" spans="2:8" x14ac:dyDescent="0.2">
      <c r="D78" s="249"/>
      <c r="E78" s="249"/>
      <c r="F78" s="249"/>
      <c r="G78" s="97" t="s">
        <v>15</v>
      </c>
      <c r="H78" s="101">
        <f>SUM($H$47:$H$75)</f>
        <v>11412094.66</v>
      </c>
    </row>
    <row r="79" spans="2:8" x14ac:dyDescent="0.2">
      <c r="D79" s="249"/>
      <c r="E79" s="249"/>
      <c r="F79" s="249"/>
      <c r="G79" s="102"/>
      <c r="H79" s="103"/>
    </row>
    <row r="80" spans="2:8" x14ac:dyDescent="0.2">
      <c r="G80" s="102"/>
      <c r="H80" s="103"/>
    </row>
    <row r="81" spans="4:8" x14ac:dyDescent="0.2">
      <c r="D81" s="233" t="s">
        <v>581</v>
      </c>
      <c r="E81" s="233"/>
      <c r="F81" s="233"/>
      <c r="G81" s="102"/>
      <c r="H81" s="103"/>
    </row>
    <row r="82" spans="4:8" x14ac:dyDescent="0.2">
      <c r="G82" s="102"/>
      <c r="H82" s="103"/>
    </row>
    <row r="83" spans="4:8" x14ac:dyDescent="0.2">
      <c r="G83" s="102"/>
      <c r="H83" s="103"/>
    </row>
    <row r="84" spans="4:8" x14ac:dyDescent="0.2">
      <c r="G84" s="102"/>
      <c r="H84" s="103"/>
    </row>
    <row r="85" spans="4:8" x14ac:dyDescent="0.2">
      <c r="G85" s="102"/>
      <c r="H85" s="103"/>
    </row>
    <row r="86" spans="4:8" x14ac:dyDescent="0.2">
      <c r="D86" s="249"/>
      <c r="E86" s="249"/>
      <c r="F86" s="249"/>
      <c r="G86" s="102"/>
      <c r="H86" s="103"/>
    </row>
    <row r="87" spans="4:8" x14ac:dyDescent="0.2">
      <c r="D87" s="250" t="s">
        <v>499</v>
      </c>
      <c r="E87" s="250"/>
      <c r="F87" s="250"/>
      <c r="G87" s="102"/>
      <c r="H87" s="103"/>
    </row>
    <row r="88" spans="4:8" x14ac:dyDescent="0.2">
      <c r="D88" s="233" t="s">
        <v>505</v>
      </c>
      <c r="E88" s="233"/>
      <c r="F88" s="233"/>
      <c r="G88" s="102"/>
      <c r="H88" s="103"/>
    </row>
    <row r="89" spans="4:8" ht="16.5" customHeight="1" x14ac:dyDescent="0.2">
      <c r="D89" s="234" t="s">
        <v>506</v>
      </c>
      <c r="E89" s="234"/>
      <c r="F89" s="234"/>
    </row>
    <row r="101" spans="2:3" x14ac:dyDescent="0.2">
      <c r="B101" s="80" t="s">
        <v>18</v>
      </c>
      <c r="C101" s="82" t="s">
        <v>9</v>
      </c>
    </row>
    <row r="102" spans="2:3" x14ac:dyDescent="0.2">
      <c r="B102" s="80" t="s">
        <v>17</v>
      </c>
      <c r="C102" s="82" t="s">
        <v>10</v>
      </c>
    </row>
  </sheetData>
  <sheetProtection formatRows="0" insertRows="0"/>
  <dataConsolidate/>
  <mergeCells count="68">
    <mergeCell ref="D88:F88"/>
    <mergeCell ref="D89:F89"/>
    <mergeCell ref="D77:F77"/>
    <mergeCell ref="D78:F78"/>
    <mergeCell ref="D79:F79"/>
    <mergeCell ref="D81:F81"/>
    <mergeCell ref="D86:F86"/>
    <mergeCell ref="D87:F87"/>
    <mergeCell ref="D76:F76"/>
    <mergeCell ref="D65:F65"/>
    <mergeCell ref="D66:F66"/>
    <mergeCell ref="D67:F67"/>
    <mergeCell ref="D68:F68"/>
    <mergeCell ref="D69:F69"/>
    <mergeCell ref="D70:F70"/>
    <mergeCell ref="D71:F71"/>
    <mergeCell ref="D72:F72"/>
    <mergeCell ref="D73:F73"/>
    <mergeCell ref="D74:F74"/>
    <mergeCell ref="D75:F75"/>
    <mergeCell ref="D64:F64"/>
    <mergeCell ref="D53:F53"/>
    <mergeCell ref="D54:F54"/>
    <mergeCell ref="D55:F55"/>
    <mergeCell ref="D56:F56"/>
    <mergeCell ref="D57:F57"/>
    <mergeCell ref="D58:F58"/>
    <mergeCell ref="D59:F59"/>
    <mergeCell ref="D60:F60"/>
    <mergeCell ref="D61:F61"/>
    <mergeCell ref="D62:F62"/>
    <mergeCell ref="D63:F63"/>
    <mergeCell ref="D48:F48"/>
    <mergeCell ref="D49:F49"/>
    <mergeCell ref="D50:F50"/>
    <mergeCell ref="D51:F51"/>
    <mergeCell ref="D52:F52"/>
    <mergeCell ref="D47:F47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6:F46"/>
    <mergeCell ref="D31:E31"/>
    <mergeCell ref="C18:D18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G2:H2"/>
    <mergeCell ref="C11:E11"/>
    <mergeCell ref="B13:H13"/>
    <mergeCell ref="B15:H15"/>
    <mergeCell ref="B16:B17"/>
    <mergeCell ref="C16:D17"/>
    <mergeCell ref="F16:H16"/>
  </mergeCells>
  <dataValidations count="8">
    <dataValidation type="list" allowBlank="1" showInputMessage="1" showErrorMessage="1" sqref="F18" xr:uid="{00000000-0002-0000-0600-000000000000}">
      <formula1>INDIRECT("mes")</formula1>
    </dataValidation>
    <dataValidation type="list" allowBlank="1" showInputMessage="1" showErrorMessage="1" sqref="H18" xr:uid="{00000000-0002-0000-0600-000001000000}">
      <formula1>INDIRECT("ano")</formula1>
    </dataValidation>
    <dataValidation type="list" allowBlank="1" showInputMessage="1" showErrorMessage="1" sqref="H17" xr:uid="{00000000-0002-0000-0600-000002000000}">
      <formula1>INDIRECT("aditivo")</formula1>
    </dataValidation>
    <dataValidation type="list" allowBlank="1" showInputMessage="1" showErrorMessage="1" sqref="D22:D40" xr:uid="{00000000-0002-0000-0600-000003000000}">
      <formula1>INDIRECT(AH$18)</formula1>
    </dataValidation>
    <dataValidation type="list" allowBlank="1" showInputMessage="1" showErrorMessage="1" sqref="C19 C18:D18" xr:uid="{00000000-0002-0000-0600-000004000000}">
      <formula1>INDIRECT($AH$10)</formula1>
    </dataValidation>
    <dataValidation type="list" allowBlank="1" showInputMessage="1" showErrorMessage="1" sqref="C54 C56:C75" xr:uid="{00000000-0002-0000-0600-000005000000}">
      <formula1>$C$22:$C$40</formula1>
    </dataValidation>
    <dataValidation type="list" allowBlank="1" showInputMessage="1" showErrorMessage="1" sqref="D65 D62:F64 D55 D52:F54 E47:F49 D56:F59 D60:D61 D47:D51 D66:F75" xr:uid="{00000000-0002-0000-0600-000006000000}">
      <formula1>$D$22:$D$40</formula1>
    </dataValidation>
    <dataValidation type="list" allowBlank="1" showInputMessage="1" showErrorMessage="1" sqref="B47:B54 B56:B75" xr:uid="{00000000-0002-0000-0600-000007000000}">
      <formula1>$B$22:$B$40</formula1>
    </dataValidation>
  </dataValidations>
  <pageMargins left="0.25" right="0.25" top="0.75" bottom="0.75" header="0.3" footer="0.3"/>
  <pageSetup paperSize="9" scale="87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600-000008000000}">
          <x14:formula1>
            <xm:f>'UNIDADES DE SAÚDE'!$S$1:$S$6</xm:f>
          </x14:formula1>
          <xm:sqref>D87:F87</xm:sqref>
        </x14:dataValidation>
        <x14:dataValidation type="list" allowBlank="1" showInputMessage="1" showErrorMessage="1" xr:uid="{00000000-0002-0000-0600-000009000000}">
          <x14:formula1>
            <xm:f>Planilha1!$U$2:$U$52</xm:f>
          </x14:formula1>
          <xm:sqref>F17 F19</xm:sqref>
        </x14:dataValidation>
        <x14:dataValidation type="list" allowBlank="1" showInputMessage="1" showErrorMessage="1" xr:uid="{00000000-0002-0000-0600-00000A000000}">
          <x14:formula1>
            <xm:f>Planilha1!$V$2:$V$51</xm:f>
          </x14:formula1>
          <xm:sqref>H19</xm:sqref>
        </x14:dataValidation>
        <x14:dataValidation type="list" allowBlank="1" showInputMessage="1" showErrorMessage="1" xr:uid="{00000000-0002-0000-0600-00000B000000}">
          <x14:formula1>
            <xm:f>Planilha1!$S$2:$S$13</xm:f>
          </x14:formula1>
          <xm:sqref>H19</xm:sqref>
        </x14:dataValidation>
        <x14:dataValidation type="list" allowBlank="1" showInputMessage="1" showErrorMessage="1" xr:uid="{00000000-0002-0000-0600-00000C000000}">
          <x14:formula1>
            <xm:f>Planilha1!$R$2:$R$13</xm:f>
          </x14:formula1>
          <xm:sqref>F19</xm:sqref>
        </x14:dataValidation>
        <x14:dataValidation type="list" allowBlank="1" showInputMessage="1" showErrorMessage="1" xr:uid="{00000000-0002-0000-0600-00000D000000}">
          <x14:formula1>
            <xm:f>Planilha1!$H$4:$H$7</xm:f>
          </x14:formula1>
          <xm:sqref>C16:D17</xm:sqref>
        </x14:dataValidation>
        <x14:dataValidation type="list" allowBlank="1" showInputMessage="1" showErrorMessage="1" xr:uid="{00000000-0002-0000-0600-00000E000000}">
          <x14:formula1>
            <xm:f>Planilha1!$S2:S$13</xm:f>
          </x14:formula1>
          <xm:sqref>H18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2:AI105"/>
  <sheetViews>
    <sheetView showGridLines="0" topLeftCell="A57" zoomScale="115" zoomScaleNormal="115" workbookViewId="0">
      <selection sqref="A1:A1048576"/>
    </sheetView>
  </sheetViews>
  <sheetFormatPr defaultRowHeight="12.75" x14ac:dyDescent="0.2"/>
  <cols>
    <col min="1" max="1" width="9.140625" style="82"/>
    <col min="2" max="2" width="14.7109375" style="82" customWidth="1"/>
    <col min="3" max="3" width="14" style="82" customWidth="1"/>
    <col min="4" max="4" width="7.42578125" style="82" customWidth="1"/>
    <col min="5" max="5" width="25.5703125" style="82" customWidth="1"/>
    <col min="6" max="6" width="15" style="82" bestFit="1" customWidth="1"/>
    <col min="7" max="7" width="15.42578125" style="82" customWidth="1"/>
    <col min="8" max="8" width="15" style="82" bestFit="1" customWidth="1"/>
    <col min="9" max="9" width="7" style="82" customWidth="1"/>
    <col min="10" max="10" width="9.140625" style="82"/>
    <col min="11" max="11" width="16.28515625" style="82" customWidth="1"/>
    <col min="12" max="16384" width="9.140625" style="82"/>
  </cols>
  <sheetData>
    <row r="2" spans="2:35" x14ac:dyDescent="0.2">
      <c r="G2" s="232" t="s">
        <v>510</v>
      </c>
      <c r="H2" s="232"/>
    </row>
    <row r="3" spans="2:35" x14ac:dyDescent="0.2">
      <c r="G3" s="123" t="s">
        <v>511</v>
      </c>
      <c r="H3" s="123"/>
    </row>
    <row r="4" spans="2:35" x14ac:dyDescent="0.2">
      <c r="G4" s="123" t="s">
        <v>512</v>
      </c>
      <c r="H4" s="123"/>
      <c r="AG4" s="82" t="s">
        <v>61</v>
      </c>
      <c r="AH4" s="82" t="s">
        <v>161</v>
      </c>
      <c r="AI4" s="82" t="s">
        <v>61</v>
      </c>
    </row>
    <row r="5" spans="2:35" x14ac:dyDescent="0.2">
      <c r="AG5" s="82" t="s">
        <v>38</v>
      </c>
      <c r="AH5" s="82" t="s">
        <v>162</v>
      </c>
      <c r="AI5" s="82" t="s">
        <v>38</v>
      </c>
    </row>
    <row r="6" spans="2:35" x14ac:dyDescent="0.2">
      <c r="AG6" s="82" t="s">
        <v>35</v>
      </c>
      <c r="AH6" s="82" t="s">
        <v>163</v>
      </c>
      <c r="AI6" s="82" t="s">
        <v>35</v>
      </c>
    </row>
    <row r="7" spans="2:35" x14ac:dyDescent="0.2">
      <c r="AG7" s="82" t="s">
        <v>151</v>
      </c>
      <c r="AH7" s="82" t="s">
        <v>164</v>
      </c>
      <c r="AI7" s="82" t="s">
        <v>151</v>
      </c>
    </row>
    <row r="8" spans="2:35" x14ac:dyDescent="0.2">
      <c r="B8" s="104"/>
      <c r="C8" s="104"/>
      <c r="D8" s="104"/>
      <c r="E8" s="104"/>
      <c r="F8" s="104"/>
      <c r="G8" s="104"/>
      <c r="H8" s="104"/>
    </row>
    <row r="9" spans="2:35" x14ac:dyDescent="0.2">
      <c r="B9" s="80" t="s">
        <v>7</v>
      </c>
      <c r="C9" s="81" t="s">
        <v>574</v>
      </c>
      <c r="D9" s="81"/>
      <c r="E9" s="81"/>
      <c r="AG9" s="82" t="s">
        <v>288</v>
      </c>
      <c r="AH9" s="82" t="str">
        <f>$C$16</f>
        <v>INVISA INSTITUTO VIDA E SAUDE</v>
      </c>
    </row>
    <row r="10" spans="2:35" x14ac:dyDescent="0.2">
      <c r="B10" s="80" t="s">
        <v>202</v>
      </c>
      <c r="C10" s="82" t="str">
        <f>IF($H$43=0,$B$104,$B$105)</f>
        <v>ASSESSORIA DE FINANÇAS</v>
      </c>
      <c r="D10" s="81"/>
      <c r="E10" s="81"/>
      <c r="AG10" s="82" t="s">
        <v>289</v>
      </c>
      <c r="AH10" s="82" t="str">
        <f>IF($AH$9=0,"",VLOOKUP($AH$9,$AH$4:$AI$7,2,FALSE))</f>
        <v>INVISA</v>
      </c>
    </row>
    <row r="11" spans="2:35" x14ac:dyDescent="0.2">
      <c r="B11" s="80" t="s">
        <v>203</v>
      </c>
      <c r="C11" s="273" t="s">
        <v>390</v>
      </c>
      <c r="D11" s="273"/>
      <c r="E11" s="273"/>
      <c r="F11" s="106"/>
      <c r="G11" s="106"/>
      <c r="H11" s="106"/>
      <c r="AG11" s="82" t="s">
        <v>290</v>
      </c>
      <c r="AH11" s="82" t="str">
        <f>$C$18</f>
        <v>04/2018</v>
      </c>
    </row>
    <row r="12" spans="2:35" hidden="1" x14ac:dyDescent="0.2">
      <c r="B12" s="80"/>
      <c r="C12" s="118"/>
      <c r="D12" s="118"/>
      <c r="E12" s="118"/>
      <c r="F12" s="106"/>
      <c r="G12" s="106"/>
      <c r="H12" s="106"/>
    </row>
    <row r="13" spans="2:35" ht="15" customHeight="1" x14ac:dyDescent="0.2">
      <c r="B13" s="275" t="s">
        <v>561</v>
      </c>
      <c r="C13" s="275"/>
      <c r="D13" s="275"/>
      <c r="E13" s="275"/>
      <c r="F13" s="275"/>
      <c r="G13" s="275"/>
      <c r="H13" s="275"/>
    </row>
    <row r="14" spans="2:35" x14ac:dyDescent="0.2">
      <c r="B14" s="80"/>
      <c r="C14" s="118"/>
      <c r="D14" s="118"/>
      <c r="E14" s="118"/>
      <c r="F14" s="106"/>
      <c r="G14" s="106"/>
      <c r="H14" s="106"/>
    </row>
    <row r="15" spans="2:35" ht="40.5" customHeight="1" x14ac:dyDescent="0.2">
      <c r="B15" s="276" t="str">
        <f>IF($C$10=$B$104,$C$104,$C$105)</f>
        <v xml:space="preserve">                   Tendo em vista a existência de saldo a pagar, encaminhem-se os autos à V.S.ª com os pagamentos efetuados até a presente data, referentes à parcela especificada abaixo, para conhecimento e acompanhamento.</v>
      </c>
      <c r="C15" s="276"/>
      <c r="D15" s="276"/>
      <c r="E15" s="276"/>
      <c r="F15" s="276"/>
      <c r="G15" s="276"/>
      <c r="H15" s="276"/>
      <c r="AG15" s="82" t="s">
        <v>291</v>
      </c>
      <c r="AH15" s="82" t="str">
        <f>IFERROR(IF($AH$11=0,"",CONCATENATE(TRIM($AH$10),"-",$AH$11)),_xlfn.CONCAT(TRIM($AH$10),"-",$AH$11))</f>
        <v>INVISA-04/2018</v>
      </c>
    </row>
    <row r="16" spans="2:35" ht="61.5" customHeight="1" x14ac:dyDescent="0.2">
      <c r="B16" s="235" t="s">
        <v>0</v>
      </c>
      <c r="C16" s="236" t="s">
        <v>164</v>
      </c>
      <c r="D16" s="237"/>
      <c r="E16" s="84" t="s">
        <v>8</v>
      </c>
      <c r="F16" s="251" t="str">
        <f>$AH$16</f>
        <v>HOSPITAL GERAL DE MONÇÃO,NINA RODRIGUES,CAPS UNIDADES TERAPÊUTCAS AD E UAA,CAPS RESIDÊNCIAS TERAPÊUTICAS I, II, III,HOSPITAL REGIONAL DE VIANA</v>
      </c>
      <c r="G16" s="251"/>
      <c r="H16" s="251"/>
      <c r="AG16" s="82" t="s">
        <v>199</v>
      </c>
      <c r="AH16" s="82" t="str">
        <f>IFERROR(VLOOKUP($AH$15,Planilha1!$C$2:$E$49,3,FALSE),"")</f>
        <v>HOSPITAL GERAL DE MONÇÃO,NINA RODRIGUES,CAPS UNIDADES TERAPÊUTCAS AD E UAA,CAPS RESIDÊNCIAS TERAPÊUTICAS I, II, III,HOSPITAL REGIONAL DE VIANA</v>
      </c>
    </row>
    <row r="17" spans="2:34" x14ac:dyDescent="0.2">
      <c r="B17" s="235"/>
      <c r="C17" s="238"/>
      <c r="D17" s="239"/>
      <c r="E17" s="85" t="s">
        <v>3</v>
      </c>
      <c r="F17" s="136" t="s">
        <v>214</v>
      </c>
      <c r="G17" s="87" t="s">
        <v>205</v>
      </c>
      <c r="H17" s="137" t="s">
        <v>168</v>
      </c>
      <c r="AG17" s="107" t="s">
        <v>387</v>
      </c>
      <c r="AH17" s="82" t="str">
        <f>SUBSTITUTE($AH$11,"/","")</f>
        <v>042018</v>
      </c>
    </row>
    <row r="18" spans="2:34" ht="15" customHeight="1" x14ac:dyDescent="0.2">
      <c r="B18" s="113" t="s">
        <v>1</v>
      </c>
      <c r="C18" s="259" t="s">
        <v>393</v>
      </c>
      <c r="D18" s="260"/>
      <c r="E18" s="85" t="s">
        <v>5</v>
      </c>
      <c r="F18" s="135" t="s">
        <v>21</v>
      </c>
      <c r="G18" s="87" t="s">
        <v>206</v>
      </c>
      <c r="H18" s="133">
        <v>2023</v>
      </c>
      <c r="AG18" s="107" t="s">
        <v>388</v>
      </c>
      <c r="AH18" s="82" t="str">
        <f>IF(AH10="","",IFERROR(_xlfn.CONCAT(TRIM($AH$10),$AH$17),CONCATENATE(TRIM($AH$10),$AH$17)))</f>
        <v>INVISA042018</v>
      </c>
    </row>
    <row r="19" spans="2:34" ht="15" customHeight="1" x14ac:dyDescent="0.2">
      <c r="AG19" s="112"/>
    </row>
    <row r="20" spans="2:34" ht="15.75" customHeight="1" x14ac:dyDescent="0.2">
      <c r="B20" s="108" t="s">
        <v>12</v>
      </c>
      <c r="C20" s="109"/>
      <c r="D20" s="109"/>
      <c r="E20" s="109"/>
      <c r="F20" s="109"/>
      <c r="G20" s="109"/>
      <c r="H20" s="110"/>
      <c r="AG20" s="82" t="s">
        <v>528</v>
      </c>
    </row>
    <row r="21" spans="2:34" ht="21" customHeight="1" x14ac:dyDescent="0.2">
      <c r="B21" s="100" t="s">
        <v>2</v>
      </c>
      <c r="C21" s="100" t="s">
        <v>16</v>
      </c>
      <c r="D21" s="252" t="s">
        <v>8</v>
      </c>
      <c r="E21" s="254"/>
      <c r="F21" s="100" t="s">
        <v>3</v>
      </c>
      <c r="G21" s="100" t="s">
        <v>11</v>
      </c>
      <c r="H21" s="100" t="s">
        <v>4</v>
      </c>
    </row>
    <row r="22" spans="2:34" s="118" customFormat="1" ht="12.75" customHeight="1" x14ac:dyDescent="0.2">
      <c r="B22" s="90">
        <v>1600301</v>
      </c>
      <c r="C22" s="124" t="s">
        <v>562</v>
      </c>
      <c r="D22" s="261" t="s">
        <v>516</v>
      </c>
      <c r="E22" s="262"/>
      <c r="F22" s="128">
        <v>155125</v>
      </c>
      <c r="G22" s="127">
        <f t="shared" ref="G22:G40" si="0">SUMIFS($H$50:$H$78,$B$50:$B$78,$B22,$C$50:$C$78,$C22,$D$50:$D$78,$D22)</f>
        <v>155125</v>
      </c>
      <c r="H22" s="92">
        <f>F22-G22</f>
        <v>0</v>
      </c>
    </row>
    <row r="23" spans="2:34" s="118" customFormat="1" ht="12.75" customHeight="1" x14ac:dyDescent="0.2">
      <c r="B23" s="90">
        <v>1500121</v>
      </c>
      <c r="C23" s="124" t="s">
        <v>563</v>
      </c>
      <c r="D23" s="261" t="s">
        <v>516</v>
      </c>
      <c r="E23" s="262"/>
      <c r="F23" s="128">
        <v>2803255.86</v>
      </c>
      <c r="G23" s="127">
        <f t="shared" si="0"/>
        <v>1721585.43</v>
      </c>
      <c r="H23" s="92">
        <f t="shared" ref="H23:H25" si="1">F23-G23</f>
        <v>1081670.43</v>
      </c>
    </row>
    <row r="24" spans="2:34" s="118" customFormat="1" ht="12.75" customHeight="1" x14ac:dyDescent="0.2">
      <c r="B24" s="90">
        <v>1600301</v>
      </c>
      <c r="C24" s="124" t="s">
        <v>564</v>
      </c>
      <c r="D24" s="261" t="s">
        <v>520</v>
      </c>
      <c r="E24" s="262"/>
      <c r="F24" s="128">
        <v>444623.58999999997</v>
      </c>
      <c r="G24" s="127">
        <f t="shared" si="0"/>
        <v>444623.59</v>
      </c>
      <c r="H24" s="92">
        <f t="shared" si="1"/>
        <v>0</v>
      </c>
    </row>
    <row r="25" spans="2:34" s="118" customFormat="1" ht="12.75" customHeight="1" x14ac:dyDescent="0.2">
      <c r="B25" s="90">
        <v>1500121</v>
      </c>
      <c r="C25" s="124" t="s">
        <v>565</v>
      </c>
      <c r="D25" s="261" t="s">
        <v>520</v>
      </c>
      <c r="E25" s="262"/>
      <c r="F25" s="128">
        <v>4252279.2</v>
      </c>
      <c r="G25" s="127">
        <f t="shared" si="0"/>
        <v>2690163.9699999997</v>
      </c>
      <c r="H25" s="92">
        <f t="shared" si="1"/>
        <v>1562115.2300000004</v>
      </c>
    </row>
    <row r="26" spans="2:34" s="118" customFormat="1" ht="25.5" customHeight="1" x14ac:dyDescent="0.2">
      <c r="B26" s="90">
        <v>1500121</v>
      </c>
      <c r="C26" s="124" t="s">
        <v>566</v>
      </c>
      <c r="D26" s="261" t="s">
        <v>484</v>
      </c>
      <c r="E26" s="262"/>
      <c r="F26" s="128">
        <v>1171387.53</v>
      </c>
      <c r="G26" s="127">
        <f t="shared" si="0"/>
        <v>676771.44</v>
      </c>
      <c r="H26" s="92">
        <f>F26-G26</f>
        <v>494616.09000000008</v>
      </c>
    </row>
    <row r="27" spans="2:34" ht="28.5" customHeight="1" x14ac:dyDescent="0.2">
      <c r="B27" s="90">
        <v>1500121</v>
      </c>
      <c r="C27" s="124" t="s">
        <v>565</v>
      </c>
      <c r="D27" s="261" t="s">
        <v>485</v>
      </c>
      <c r="E27" s="262"/>
      <c r="F27" s="128">
        <v>50313.19</v>
      </c>
      <c r="G27" s="127">
        <f t="shared" si="0"/>
        <v>0</v>
      </c>
      <c r="H27" s="92">
        <f>F27-G27</f>
        <v>50313.19</v>
      </c>
    </row>
    <row r="28" spans="2:34" x14ac:dyDescent="0.2">
      <c r="B28" s="90">
        <v>1500121</v>
      </c>
      <c r="C28" s="124" t="s">
        <v>567</v>
      </c>
      <c r="D28" s="261" t="s">
        <v>487</v>
      </c>
      <c r="E28" s="262"/>
      <c r="F28" s="128">
        <v>3544543.88</v>
      </c>
      <c r="G28" s="127">
        <f t="shared" si="0"/>
        <v>2187287.21</v>
      </c>
      <c r="H28" s="92">
        <f>F28-G28</f>
        <v>1357256.67</v>
      </c>
    </row>
    <row r="29" spans="2:34" ht="27" customHeight="1" x14ac:dyDescent="0.2">
      <c r="B29" s="90">
        <v>1600301</v>
      </c>
      <c r="C29" s="124" t="s">
        <v>568</v>
      </c>
      <c r="D29" s="261" t="s">
        <v>543</v>
      </c>
      <c r="E29" s="262"/>
      <c r="F29" s="128">
        <v>32000</v>
      </c>
      <c r="G29" s="127">
        <f t="shared" si="0"/>
        <v>32000</v>
      </c>
      <c r="H29" s="92">
        <f>F29-G29</f>
        <v>0</v>
      </c>
    </row>
    <row r="30" spans="2:34" ht="27" customHeight="1" x14ac:dyDescent="0.2">
      <c r="B30" s="90">
        <v>1500121</v>
      </c>
      <c r="C30" s="124" t="s">
        <v>569</v>
      </c>
      <c r="D30" s="261" t="s">
        <v>543</v>
      </c>
      <c r="E30" s="262"/>
      <c r="F30" s="128">
        <v>568986.35</v>
      </c>
      <c r="G30" s="127">
        <f t="shared" si="0"/>
        <v>376832.51</v>
      </c>
      <c r="H30" s="92">
        <f>F30-G30</f>
        <v>192153.83999999997</v>
      </c>
    </row>
    <row r="31" spans="2:34" ht="27" customHeight="1" x14ac:dyDescent="0.2">
      <c r="B31" s="90">
        <v>1600301</v>
      </c>
      <c r="C31" s="134" t="s">
        <v>570</v>
      </c>
      <c r="D31" s="256" t="s">
        <v>552</v>
      </c>
      <c r="E31" s="257"/>
      <c r="F31" s="93">
        <v>37280</v>
      </c>
      <c r="G31" s="92">
        <f t="shared" si="0"/>
        <v>37280</v>
      </c>
      <c r="H31" s="92">
        <f t="shared" ref="H31:H40" si="2">IF(F31="-","",F31-G31)</f>
        <v>0</v>
      </c>
    </row>
    <row r="32" spans="2:34" ht="27" customHeight="1" x14ac:dyDescent="0.2">
      <c r="B32" s="90">
        <v>1500121</v>
      </c>
      <c r="C32" s="134" t="s">
        <v>571</v>
      </c>
      <c r="D32" s="256" t="s">
        <v>552</v>
      </c>
      <c r="E32" s="257"/>
      <c r="F32" s="93">
        <v>749484.71</v>
      </c>
      <c r="G32" s="92">
        <f t="shared" si="0"/>
        <v>490508.86</v>
      </c>
      <c r="H32" s="92">
        <f t="shared" si="2"/>
        <v>258975.84999999998</v>
      </c>
    </row>
    <row r="33" spans="2:8" ht="25.5" customHeight="1" x14ac:dyDescent="0.2">
      <c r="B33" s="90">
        <v>1500121</v>
      </c>
      <c r="C33" s="134" t="s">
        <v>572</v>
      </c>
      <c r="D33" s="256" t="s">
        <v>549</v>
      </c>
      <c r="E33" s="257"/>
      <c r="F33" s="93">
        <v>3421585.13</v>
      </c>
      <c r="G33" s="92">
        <f t="shared" si="0"/>
        <v>2205395.31</v>
      </c>
      <c r="H33" s="92">
        <f t="shared" si="2"/>
        <v>1216189.8199999998</v>
      </c>
    </row>
    <row r="34" spans="2:8" ht="26.25" hidden="1" customHeight="1" x14ac:dyDescent="0.2">
      <c r="B34" s="94"/>
      <c r="C34" s="134"/>
      <c r="D34" s="256"/>
      <c r="E34" s="257"/>
      <c r="F34" s="93"/>
      <c r="G34" s="92">
        <f t="shared" si="0"/>
        <v>0</v>
      </c>
      <c r="H34" s="92">
        <f t="shared" si="2"/>
        <v>0</v>
      </c>
    </row>
    <row r="35" spans="2:8" ht="27" hidden="1" customHeight="1" x14ac:dyDescent="0.2">
      <c r="B35" s="94"/>
      <c r="C35" s="134"/>
      <c r="D35" s="256"/>
      <c r="E35" s="257"/>
      <c r="F35" s="93"/>
      <c r="G35" s="92">
        <f t="shared" si="0"/>
        <v>0</v>
      </c>
      <c r="H35" s="92">
        <f t="shared" si="2"/>
        <v>0</v>
      </c>
    </row>
    <row r="36" spans="2:8" ht="12.75" hidden="1" customHeight="1" x14ac:dyDescent="0.2">
      <c r="B36" s="94"/>
      <c r="C36" s="134"/>
      <c r="D36" s="256"/>
      <c r="E36" s="257"/>
      <c r="F36" s="93"/>
      <c r="G36" s="92">
        <f t="shared" si="0"/>
        <v>0</v>
      </c>
      <c r="H36" s="92">
        <f t="shared" si="2"/>
        <v>0</v>
      </c>
    </row>
    <row r="37" spans="2:8" ht="26.25" hidden="1" customHeight="1" x14ac:dyDescent="0.2">
      <c r="B37" s="94"/>
      <c r="C37" s="134"/>
      <c r="D37" s="256"/>
      <c r="E37" s="257"/>
      <c r="F37" s="93"/>
      <c r="G37" s="92">
        <f t="shared" si="0"/>
        <v>0</v>
      </c>
      <c r="H37" s="92">
        <f t="shared" si="2"/>
        <v>0</v>
      </c>
    </row>
    <row r="38" spans="2:8" hidden="1" x14ac:dyDescent="0.2">
      <c r="B38" s="94"/>
      <c r="C38" s="134"/>
      <c r="D38" s="256"/>
      <c r="E38" s="257"/>
      <c r="F38" s="93"/>
      <c r="G38" s="92">
        <f t="shared" si="0"/>
        <v>0</v>
      </c>
      <c r="H38" s="92">
        <f t="shared" si="2"/>
        <v>0</v>
      </c>
    </row>
    <row r="39" spans="2:8" hidden="1" x14ac:dyDescent="0.2">
      <c r="B39" s="94"/>
      <c r="C39" s="134"/>
      <c r="D39" s="256"/>
      <c r="E39" s="257"/>
      <c r="F39" s="93"/>
      <c r="G39" s="92">
        <f t="shared" si="0"/>
        <v>0</v>
      </c>
      <c r="H39" s="92">
        <f t="shared" si="2"/>
        <v>0</v>
      </c>
    </row>
    <row r="40" spans="2:8" hidden="1" x14ac:dyDescent="0.2">
      <c r="B40" s="94"/>
      <c r="C40" s="134"/>
      <c r="D40" s="256"/>
      <c r="E40" s="257"/>
      <c r="F40" s="93"/>
      <c r="G40" s="92">
        <f t="shared" si="0"/>
        <v>0</v>
      </c>
      <c r="H40" s="92">
        <f t="shared" si="2"/>
        <v>0</v>
      </c>
    </row>
    <row r="41" spans="2:8" x14ac:dyDescent="0.2">
      <c r="C41" s="118"/>
      <c r="D41" s="255" t="s">
        <v>14</v>
      </c>
      <c r="E41" s="255"/>
      <c r="F41" s="95">
        <f>SUMIF($B$22:$B$40,121,$F$22:$F$40)+SUMIF($B$22:$B$40,122,$F$22:$F$40)+SUMIF($B$22:$B$40,139,$F$22:$F$40)+SUMIF($B$22:$B$40,1500121,$F$22:$F$40)</f>
        <v>16561835.849999998</v>
      </c>
      <c r="G41" s="95">
        <f>SUMIF($B$22:$B$40,121,$G$22:$G$40)+SUMIF($B$22:$B$40,122,$G$22:$G$40)+SUMIF($B$22:$B$40,139,$G$22:$G$40)+SUMIF($B$22:$B$40,1500121,$G$22:$G$40)</f>
        <v>10348544.73</v>
      </c>
      <c r="H41" s="95">
        <f>SUMIF($B$22:$B$40,121,$H$22:$H$40)+SUMIF($B$22:$B$40,122,$H$22:$H$40)+SUMIF($B$22:$B$40,139,$H$22:$H$40)+SUMIF($B$22:$B$40,1500121,$H$22:$H$40)</f>
        <v>6213291.1199999992</v>
      </c>
    </row>
    <row r="42" spans="2:8" x14ac:dyDescent="0.2">
      <c r="D42" s="96" t="s">
        <v>13</v>
      </c>
      <c r="E42" s="96"/>
      <c r="F42" s="95">
        <f>F43-F41</f>
        <v>669028.58999999985</v>
      </c>
      <c r="G42" s="95">
        <f>G43-G41</f>
        <v>669028.58999999985</v>
      </c>
      <c r="H42" s="95">
        <f>H43-H41</f>
        <v>0</v>
      </c>
    </row>
    <row r="43" spans="2:8" x14ac:dyDescent="0.2">
      <c r="D43" s="97" t="s">
        <v>15</v>
      </c>
      <c r="E43" s="97"/>
      <c r="F43" s="98">
        <f>SUM($F$22:$F$40)</f>
        <v>17230864.439999998</v>
      </c>
      <c r="G43" s="99">
        <f>SUM($G$22:$G$40)</f>
        <v>11017573.32</v>
      </c>
      <c r="H43" s="99">
        <f>SUM($H$22:$H$40)</f>
        <v>6213291.1199999992</v>
      </c>
    </row>
    <row r="48" spans="2:8" x14ac:dyDescent="0.2">
      <c r="B48" s="108" t="s">
        <v>507</v>
      </c>
      <c r="C48" s="96"/>
      <c r="D48" s="96"/>
      <c r="E48" s="96"/>
      <c r="F48" s="96"/>
      <c r="G48" s="96"/>
      <c r="H48" s="96"/>
    </row>
    <row r="49" spans="2:8" ht="25.5" x14ac:dyDescent="0.2">
      <c r="B49" s="100" t="s">
        <v>2</v>
      </c>
      <c r="C49" s="100" t="s">
        <v>16</v>
      </c>
      <c r="D49" s="252" t="s">
        <v>8</v>
      </c>
      <c r="E49" s="253"/>
      <c r="F49" s="254"/>
      <c r="G49" s="116" t="s">
        <v>204</v>
      </c>
      <c r="H49" s="115" t="s">
        <v>11</v>
      </c>
    </row>
    <row r="50" spans="2:8" x14ac:dyDescent="0.2">
      <c r="B50" s="90">
        <v>1600301</v>
      </c>
      <c r="C50" s="90" t="s">
        <v>570</v>
      </c>
      <c r="D50" s="245" t="s">
        <v>552</v>
      </c>
      <c r="E50" s="246"/>
      <c r="F50" s="247"/>
      <c r="G50" s="111">
        <v>45016</v>
      </c>
      <c r="H50" s="93">
        <v>37280</v>
      </c>
    </row>
    <row r="51" spans="2:8" hidden="1" x14ac:dyDescent="0.2">
      <c r="B51" s="90">
        <v>1500121</v>
      </c>
      <c r="C51" s="90" t="s">
        <v>571</v>
      </c>
      <c r="D51" s="245" t="s">
        <v>552</v>
      </c>
      <c r="E51" s="246"/>
      <c r="F51" s="247"/>
      <c r="G51" s="111"/>
      <c r="H51" s="93"/>
    </row>
    <row r="52" spans="2:8" x14ac:dyDescent="0.2">
      <c r="B52" s="90">
        <v>1600301</v>
      </c>
      <c r="C52" s="90" t="s">
        <v>568</v>
      </c>
      <c r="D52" s="245" t="s">
        <v>543</v>
      </c>
      <c r="E52" s="246"/>
      <c r="F52" s="247"/>
      <c r="G52" s="111">
        <v>45016</v>
      </c>
      <c r="H52" s="93">
        <v>32000</v>
      </c>
    </row>
    <row r="53" spans="2:8" x14ac:dyDescent="0.2">
      <c r="B53" s="90">
        <v>1600301</v>
      </c>
      <c r="C53" s="90" t="s">
        <v>562</v>
      </c>
      <c r="D53" s="245" t="s">
        <v>516</v>
      </c>
      <c r="E53" s="246"/>
      <c r="F53" s="247"/>
      <c r="G53" s="111">
        <v>45016</v>
      </c>
      <c r="H53" s="93">
        <v>155125</v>
      </c>
    </row>
    <row r="54" spans="2:8" x14ac:dyDescent="0.2">
      <c r="B54" s="90">
        <v>1600301</v>
      </c>
      <c r="C54" s="90" t="s">
        <v>564</v>
      </c>
      <c r="D54" s="245" t="s">
        <v>520</v>
      </c>
      <c r="E54" s="246"/>
      <c r="F54" s="247"/>
      <c r="G54" s="111">
        <v>45016</v>
      </c>
      <c r="H54" s="93">
        <v>444623.59</v>
      </c>
    </row>
    <row r="55" spans="2:8" x14ac:dyDescent="0.2">
      <c r="B55" s="90">
        <v>1500121</v>
      </c>
      <c r="C55" s="90" t="s">
        <v>569</v>
      </c>
      <c r="D55" s="245" t="s">
        <v>543</v>
      </c>
      <c r="E55" s="246"/>
      <c r="F55" s="247"/>
      <c r="G55" s="111">
        <v>45019</v>
      </c>
      <c r="H55" s="93">
        <v>326832.51</v>
      </c>
    </row>
    <row r="56" spans="2:8" hidden="1" x14ac:dyDescent="0.2">
      <c r="B56" s="90"/>
      <c r="C56" s="90"/>
      <c r="D56" s="245"/>
      <c r="E56" s="246"/>
      <c r="F56" s="247"/>
      <c r="G56" s="111"/>
      <c r="H56" s="93"/>
    </row>
    <row r="57" spans="2:8" x14ac:dyDescent="0.2">
      <c r="B57" s="90">
        <v>1500121</v>
      </c>
      <c r="C57" s="91" t="s">
        <v>571</v>
      </c>
      <c r="D57" s="245" t="s">
        <v>552</v>
      </c>
      <c r="E57" s="246"/>
      <c r="F57" s="247"/>
      <c r="G57" s="111">
        <v>45019</v>
      </c>
      <c r="H57" s="93">
        <v>428258.86</v>
      </c>
    </row>
    <row r="58" spans="2:8" x14ac:dyDescent="0.2">
      <c r="B58" s="90">
        <v>1500121</v>
      </c>
      <c r="C58" s="91" t="s">
        <v>572</v>
      </c>
      <c r="D58" s="245" t="s">
        <v>549</v>
      </c>
      <c r="E58" s="246"/>
      <c r="F58" s="247"/>
      <c r="G58" s="111">
        <v>45019</v>
      </c>
      <c r="H58" s="93">
        <v>1477295.31</v>
      </c>
    </row>
    <row r="59" spans="2:8" x14ac:dyDescent="0.2">
      <c r="B59" s="90">
        <v>1500121</v>
      </c>
      <c r="C59" s="91" t="s">
        <v>563</v>
      </c>
      <c r="D59" s="245" t="s">
        <v>516</v>
      </c>
      <c r="E59" s="246"/>
      <c r="F59" s="247"/>
      <c r="G59" s="111">
        <v>45019</v>
      </c>
      <c r="H59" s="93">
        <v>1211660.43</v>
      </c>
    </row>
    <row r="60" spans="2:8" x14ac:dyDescent="0.2">
      <c r="B60" s="90">
        <v>1500121</v>
      </c>
      <c r="C60" s="91" t="s">
        <v>565</v>
      </c>
      <c r="D60" s="242" t="s">
        <v>520</v>
      </c>
      <c r="E60" s="243"/>
      <c r="F60" s="244"/>
      <c r="G60" s="111">
        <v>45019</v>
      </c>
      <c r="H60" s="93">
        <v>2031913.97</v>
      </c>
    </row>
    <row r="61" spans="2:8" x14ac:dyDescent="0.2">
      <c r="B61" s="90">
        <v>1500121</v>
      </c>
      <c r="C61" s="91" t="s">
        <v>566</v>
      </c>
      <c r="D61" s="245" t="s">
        <v>484</v>
      </c>
      <c r="E61" s="246"/>
      <c r="F61" s="247"/>
      <c r="G61" s="111">
        <v>45019</v>
      </c>
      <c r="H61" s="93">
        <v>411471.44</v>
      </c>
    </row>
    <row r="62" spans="2:8" x14ac:dyDescent="0.2">
      <c r="B62" s="90">
        <v>1500121</v>
      </c>
      <c r="C62" s="91" t="s">
        <v>567</v>
      </c>
      <c r="D62" s="245" t="s">
        <v>487</v>
      </c>
      <c r="E62" s="246"/>
      <c r="F62" s="247"/>
      <c r="G62" s="111">
        <v>45019</v>
      </c>
      <c r="H62" s="93">
        <v>1188287.21</v>
      </c>
    </row>
    <row r="63" spans="2:8" x14ac:dyDescent="0.2">
      <c r="B63" s="90">
        <v>1500121</v>
      </c>
      <c r="C63" s="90" t="s">
        <v>569</v>
      </c>
      <c r="D63" s="245" t="s">
        <v>543</v>
      </c>
      <c r="E63" s="246"/>
      <c r="F63" s="247"/>
      <c r="G63" s="111">
        <v>45029</v>
      </c>
      <c r="H63" s="93">
        <v>50000</v>
      </c>
    </row>
    <row r="64" spans="2:8" x14ac:dyDescent="0.2">
      <c r="B64" s="90">
        <v>1500121</v>
      </c>
      <c r="C64" s="91" t="s">
        <v>571</v>
      </c>
      <c r="D64" s="245" t="s">
        <v>552</v>
      </c>
      <c r="E64" s="246"/>
      <c r="F64" s="247"/>
      <c r="G64" s="111">
        <v>45029</v>
      </c>
      <c r="H64" s="93">
        <v>62250</v>
      </c>
    </row>
    <row r="65" spans="2:8" x14ac:dyDescent="0.2">
      <c r="B65" s="90">
        <v>1500121</v>
      </c>
      <c r="C65" s="91" t="s">
        <v>572</v>
      </c>
      <c r="D65" s="245" t="s">
        <v>549</v>
      </c>
      <c r="E65" s="246"/>
      <c r="F65" s="247"/>
      <c r="G65" s="111">
        <v>45029</v>
      </c>
      <c r="H65" s="93">
        <v>728100</v>
      </c>
    </row>
    <row r="66" spans="2:8" x14ac:dyDescent="0.2">
      <c r="B66" s="90">
        <v>1500121</v>
      </c>
      <c r="C66" s="91" t="s">
        <v>563</v>
      </c>
      <c r="D66" s="245" t="s">
        <v>516</v>
      </c>
      <c r="E66" s="246"/>
      <c r="F66" s="247"/>
      <c r="G66" s="111">
        <v>45029</v>
      </c>
      <c r="H66" s="93">
        <v>509925</v>
      </c>
    </row>
    <row r="67" spans="2:8" x14ac:dyDescent="0.2">
      <c r="B67" s="90">
        <v>1500121</v>
      </c>
      <c r="C67" s="91" t="s">
        <v>565</v>
      </c>
      <c r="D67" s="242" t="s">
        <v>520</v>
      </c>
      <c r="E67" s="243"/>
      <c r="F67" s="244"/>
      <c r="G67" s="111">
        <v>45029</v>
      </c>
      <c r="H67" s="93">
        <v>658250</v>
      </c>
    </row>
    <row r="68" spans="2:8" x14ac:dyDescent="0.2">
      <c r="B68" s="90">
        <v>1500121</v>
      </c>
      <c r="C68" s="91" t="s">
        <v>566</v>
      </c>
      <c r="D68" s="245" t="s">
        <v>484</v>
      </c>
      <c r="E68" s="246"/>
      <c r="F68" s="247"/>
      <c r="G68" s="111">
        <v>45029</v>
      </c>
      <c r="H68" s="93">
        <v>265300</v>
      </c>
    </row>
    <row r="69" spans="2:8" x14ac:dyDescent="0.2">
      <c r="B69" s="90">
        <v>1500121</v>
      </c>
      <c r="C69" s="91" t="s">
        <v>567</v>
      </c>
      <c r="D69" s="245" t="s">
        <v>487</v>
      </c>
      <c r="E69" s="246"/>
      <c r="F69" s="247"/>
      <c r="G69" s="111">
        <v>45029</v>
      </c>
      <c r="H69" s="93">
        <v>999000</v>
      </c>
    </row>
    <row r="70" spans="2:8" hidden="1" x14ac:dyDescent="0.2">
      <c r="B70" s="90"/>
      <c r="C70" s="91"/>
      <c r="D70" s="242"/>
      <c r="E70" s="243"/>
      <c r="F70" s="244"/>
      <c r="G70" s="111"/>
      <c r="H70" s="93"/>
    </row>
    <row r="71" spans="2:8" hidden="1" x14ac:dyDescent="0.2">
      <c r="B71" s="90"/>
      <c r="C71" s="91"/>
      <c r="D71" s="242"/>
      <c r="E71" s="243"/>
      <c r="F71" s="244"/>
      <c r="G71" s="111"/>
      <c r="H71" s="93"/>
    </row>
    <row r="72" spans="2:8" hidden="1" x14ac:dyDescent="0.2">
      <c r="B72" s="90"/>
      <c r="C72" s="91"/>
      <c r="D72" s="242"/>
      <c r="E72" s="243"/>
      <c r="F72" s="244"/>
      <c r="G72" s="111"/>
      <c r="H72" s="93"/>
    </row>
    <row r="73" spans="2:8" hidden="1" x14ac:dyDescent="0.2">
      <c r="B73" s="90"/>
      <c r="C73" s="91"/>
      <c r="D73" s="242"/>
      <c r="E73" s="243"/>
      <c r="F73" s="244"/>
      <c r="G73" s="111"/>
      <c r="H73" s="93"/>
    </row>
    <row r="74" spans="2:8" hidden="1" x14ac:dyDescent="0.2">
      <c r="B74" s="90"/>
      <c r="C74" s="91"/>
      <c r="D74" s="242"/>
      <c r="E74" s="243"/>
      <c r="F74" s="244"/>
      <c r="G74" s="111"/>
      <c r="H74" s="93"/>
    </row>
    <row r="75" spans="2:8" hidden="1" x14ac:dyDescent="0.2">
      <c r="B75" s="90"/>
      <c r="C75" s="91"/>
      <c r="D75" s="242"/>
      <c r="E75" s="243"/>
      <c r="F75" s="244"/>
      <c r="G75" s="111"/>
      <c r="H75" s="93"/>
    </row>
    <row r="76" spans="2:8" hidden="1" x14ac:dyDescent="0.2">
      <c r="B76" s="90"/>
      <c r="C76" s="91"/>
      <c r="D76" s="242"/>
      <c r="E76" s="243"/>
      <c r="F76" s="244"/>
      <c r="G76" s="111"/>
      <c r="H76" s="93"/>
    </row>
    <row r="77" spans="2:8" hidden="1" x14ac:dyDescent="0.2">
      <c r="B77" s="90"/>
      <c r="C77" s="91"/>
      <c r="D77" s="242"/>
      <c r="E77" s="243"/>
      <c r="F77" s="244"/>
      <c r="G77" s="111"/>
      <c r="H77" s="93"/>
    </row>
    <row r="78" spans="2:8" hidden="1" x14ac:dyDescent="0.2">
      <c r="B78" s="90"/>
      <c r="C78" s="90"/>
      <c r="D78" s="258"/>
      <c r="E78" s="258"/>
      <c r="F78" s="258"/>
      <c r="G78" s="111"/>
      <c r="H78" s="93"/>
    </row>
    <row r="79" spans="2:8" x14ac:dyDescent="0.2">
      <c r="B79" s="122"/>
      <c r="C79" s="122"/>
      <c r="D79" s="248"/>
      <c r="E79" s="248"/>
      <c r="F79" s="248"/>
      <c r="G79" s="119" t="s">
        <v>391</v>
      </c>
      <c r="H79" s="120">
        <f>SUMIF($B$50:$B$78,121,$H$50:$H$78)+SUMIF($B$50:$B$78,122,$H$50:$H$78)+SUMIF($B$50:$B$78,139,$H$50:$H$78)+SUMIF($B$50:$B$78,1500121,$H$50:$H$78)</f>
        <v>10348544.73</v>
      </c>
    </row>
    <row r="80" spans="2:8" x14ac:dyDescent="0.2">
      <c r="D80" s="249"/>
      <c r="E80" s="249"/>
      <c r="F80" s="249"/>
      <c r="G80" s="96" t="s">
        <v>392</v>
      </c>
      <c r="H80" s="121">
        <f>H81-H79</f>
        <v>669028.58999999985</v>
      </c>
    </row>
    <row r="81" spans="4:8" x14ac:dyDescent="0.2">
      <c r="D81" s="249"/>
      <c r="E81" s="249"/>
      <c r="F81" s="249"/>
      <c r="G81" s="97" t="s">
        <v>15</v>
      </c>
      <c r="H81" s="101">
        <f>SUM($H$50:$H$78)</f>
        <v>11017573.32</v>
      </c>
    </row>
    <row r="82" spans="4:8" x14ac:dyDescent="0.2">
      <c r="D82" s="249"/>
      <c r="E82" s="249"/>
      <c r="F82" s="249"/>
      <c r="G82" s="102"/>
      <c r="H82" s="103"/>
    </row>
    <row r="83" spans="4:8" x14ac:dyDescent="0.2">
      <c r="G83" s="102"/>
      <c r="H83" s="103"/>
    </row>
    <row r="84" spans="4:8" x14ac:dyDescent="0.2">
      <c r="D84" s="233" t="s">
        <v>577</v>
      </c>
      <c r="E84" s="233"/>
      <c r="F84" s="233"/>
      <c r="G84" s="102"/>
      <c r="H84" s="103"/>
    </row>
    <row r="85" spans="4:8" x14ac:dyDescent="0.2">
      <c r="G85" s="102"/>
      <c r="H85" s="103"/>
    </row>
    <row r="86" spans="4:8" x14ac:dyDescent="0.2">
      <c r="G86" s="102"/>
      <c r="H86" s="103"/>
    </row>
    <row r="87" spans="4:8" x14ac:dyDescent="0.2">
      <c r="G87" s="102"/>
      <c r="H87" s="103"/>
    </row>
    <row r="88" spans="4:8" x14ac:dyDescent="0.2">
      <c r="G88" s="102"/>
      <c r="H88" s="103"/>
    </row>
    <row r="89" spans="4:8" x14ac:dyDescent="0.2">
      <c r="D89" s="249"/>
      <c r="E89" s="249"/>
      <c r="F89" s="249"/>
      <c r="G89" s="102"/>
      <c r="H89" s="103"/>
    </row>
    <row r="90" spans="4:8" x14ac:dyDescent="0.2">
      <c r="D90" s="250" t="s">
        <v>503</v>
      </c>
      <c r="E90" s="250"/>
      <c r="F90" s="250"/>
      <c r="G90" s="102"/>
      <c r="H90" s="103"/>
    </row>
    <row r="91" spans="4:8" x14ac:dyDescent="0.2">
      <c r="D91" s="233" t="s">
        <v>505</v>
      </c>
      <c r="E91" s="233"/>
      <c r="F91" s="233"/>
      <c r="G91" s="102"/>
      <c r="H91" s="103"/>
    </row>
    <row r="92" spans="4:8" x14ac:dyDescent="0.2">
      <c r="D92" s="234" t="s">
        <v>506</v>
      </c>
      <c r="E92" s="234"/>
      <c r="F92" s="234"/>
    </row>
    <row r="104" spans="2:3" x14ac:dyDescent="0.2">
      <c r="B104" s="80" t="s">
        <v>18</v>
      </c>
      <c r="C104" s="82" t="s">
        <v>576</v>
      </c>
    </row>
    <row r="105" spans="2:3" x14ac:dyDescent="0.2">
      <c r="B105" s="80" t="s">
        <v>17</v>
      </c>
      <c r="C105" s="82" t="s">
        <v>575</v>
      </c>
    </row>
  </sheetData>
  <sheetProtection formatRows="0" insertRows="0"/>
  <dataConsolidate/>
  <mergeCells count="68">
    <mergeCell ref="D25:E25"/>
    <mergeCell ref="G2:H2"/>
    <mergeCell ref="C11:E11"/>
    <mergeCell ref="B13:H13"/>
    <mergeCell ref="B15:H15"/>
    <mergeCell ref="B16:B17"/>
    <mergeCell ref="C16:D17"/>
    <mergeCell ref="F16:H16"/>
    <mergeCell ref="C18:D18"/>
    <mergeCell ref="D21:E21"/>
    <mergeCell ref="D22:E22"/>
    <mergeCell ref="D23:E23"/>
    <mergeCell ref="D24:E24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56:F56"/>
    <mergeCell ref="D38:E38"/>
    <mergeCell ref="D39:E39"/>
    <mergeCell ref="D40:E40"/>
    <mergeCell ref="D41:E41"/>
    <mergeCell ref="D49:F49"/>
    <mergeCell ref="D50:F50"/>
    <mergeCell ref="D51:F51"/>
    <mergeCell ref="D52:F52"/>
    <mergeCell ref="D53:F53"/>
    <mergeCell ref="D54:F54"/>
    <mergeCell ref="D55:F55"/>
    <mergeCell ref="D68:F68"/>
    <mergeCell ref="D57:F57"/>
    <mergeCell ref="D58:F58"/>
    <mergeCell ref="D59:F59"/>
    <mergeCell ref="D60:F60"/>
    <mergeCell ref="D61:F61"/>
    <mergeCell ref="D62:F62"/>
    <mergeCell ref="D63:F63"/>
    <mergeCell ref="D64:F64"/>
    <mergeCell ref="D65:F65"/>
    <mergeCell ref="D66:F66"/>
    <mergeCell ref="D67:F67"/>
    <mergeCell ref="D80:F80"/>
    <mergeCell ref="D69:F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D92:F92"/>
    <mergeCell ref="D81:F81"/>
    <mergeCell ref="D82:F82"/>
    <mergeCell ref="D84:F84"/>
    <mergeCell ref="D89:F89"/>
    <mergeCell ref="D90:F90"/>
    <mergeCell ref="D91:F91"/>
  </mergeCells>
  <dataValidations count="8">
    <dataValidation type="list" allowBlank="1" showInputMessage="1" showErrorMessage="1" sqref="F18" xr:uid="{00000000-0002-0000-0700-000000000000}">
      <formula1>INDIRECT("mes")</formula1>
    </dataValidation>
    <dataValidation type="list" allowBlank="1" showInputMessage="1" showErrorMessage="1" sqref="H18" xr:uid="{00000000-0002-0000-0700-000001000000}">
      <formula1>INDIRECT("ano")</formula1>
    </dataValidation>
    <dataValidation type="list" allowBlank="1" showInputMessage="1" showErrorMessage="1" sqref="H17" xr:uid="{00000000-0002-0000-0700-000002000000}">
      <formula1>INDIRECT("aditivo")</formula1>
    </dataValidation>
    <dataValidation type="list" allowBlank="1" showInputMessage="1" showErrorMessage="1" sqref="D22:D40" xr:uid="{00000000-0002-0000-0700-000003000000}">
      <formula1>INDIRECT(AH$18)</formula1>
    </dataValidation>
    <dataValidation type="list" allowBlank="1" showInputMessage="1" showErrorMessage="1" sqref="C19 C18:D18" xr:uid="{00000000-0002-0000-0700-000004000000}">
      <formula1>INDIRECT($AH$10)</formula1>
    </dataValidation>
    <dataValidation type="list" allowBlank="1" showInputMessage="1" showErrorMessage="1" sqref="C57 C59:C62 C64 C66:C78" xr:uid="{00000000-0002-0000-0700-000005000000}">
      <formula1>$C$22:$C$40</formula1>
    </dataValidation>
    <dataValidation type="list" allowBlank="1" showInputMessage="1" showErrorMessage="1" sqref="D65 D58 D55:F57 E50:F52 D50:D54 D59:F64 D66:F78" xr:uid="{00000000-0002-0000-0700-000006000000}">
      <formula1>$D$22:$D$40</formula1>
    </dataValidation>
    <dataValidation type="list" allowBlank="1" showInputMessage="1" showErrorMessage="1" sqref="B50:B78" xr:uid="{00000000-0002-0000-0700-000007000000}">
      <formula1>$B$22:$B$40</formula1>
    </dataValidation>
  </dataValidations>
  <pageMargins left="0.25" right="0.25" top="0.75" bottom="0.75" header="0.3" footer="0.3"/>
  <pageSetup paperSize="9" scale="80" fitToHeight="0" orientation="portrait" r:id="rId1"/>
  <rowBreaks count="1" manualBreakCount="1">
    <brk id="45" max="8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700-000008000000}">
          <x14:formula1>
            <xm:f>'UNIDADES DE SAÚDE'!$S$1:$S$6</xm:f>
          </x14:formula1>
          <xm:sqref>D90:F90</xm:sqref>
        </x14:dataValidation>
        <x14:dataValidation type="list" allowBlank="1" showInputMessage="1" showErrorMessage="1" xr:uid="{00000000-0002-0000-0700-000009000000}">
          <x14:formula1>
            <xm:f>Planilha1!$U$2:$U$52</xm:f>
          </x14:formula1>
          <xm:sqref>F17 F19</xm:sqref>
        </x14:dataValidation>
        <x14:dataValidation type="list" allowBlank="1" showInputMessage="1" showErrorMessage="1" xr:uid="{00000000-0002-0000-0700-00000A000000}">
          <x14:formula1>
            <xm:f>Planilha1!$V$2:$V$51</xm:f>
          </x14:formula1>
          <xm:sqref>H19</xm:sqref>
        </x14:dataValidation>
        <x14:dataValidation type="list" allowBlank="1" showInputMessage="1" showErrorMessage="1" xr:uid="{00000000-0002-0000-0700-00000B000000}">
          <x14:formula1>
            <xm:f>Planilha1!$S$2:$S$13</xm:f>
          </x14:formula1>
          <xm:sqref>H19</xm:sqref>
        </x14:dataValidation>
        <x14:dataValidation type="list" allowBlank="1" showInputMessage="1" showErrorMessage="1" xr:uid="{00000000-0002-0000-0700-00000C000000}">
          <x14:formula1>
            <xm:f>Planilha1!$R$2:$R$13</xm:f>
          </x14:formula1>
          <xm:sqref>F19</xm:sqref>
        </x14:dataValidation>
        <x14:dataValidation type="list" allowBlank="1" showInputMessage="1" showErrorMessage="1" xr:uid="{00000000-0002-0000-0700-00000D000000}">
          <x14:formula1>
            <xm:f>Planilha1!$H$4:$H$7</xm:f>
          </x14:formula1>
          <xm:sqref>C16:D17</xm:sqref>
        </x14:dataValidation>
        <x14:dataValidation type="list" allowBlank="1" showInputMessage="1" showErrorMessage="1" xr:uid="{00000000-0002-0000-0700-00000E000000}">
          <x14:formula1>
            <xm:f>Planilha1!$S2:S$13</xm:f>
          </x14:formula1>
          <xm:sqref>H18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2:AI105"/>
  <sheetViews>
    <sheetView showGridLines="0" topLeftCell="A58" zoomScale="115" zoomScaleNormal="115" workbookViewId="0">
      <selection activeCell="D90" sqref="D90:F90"/>
    </sheetView>
  </sheetViews>
  <sheetFormatPr defaultRowHeight="12.75" x14ac:dyDescent="0.2"/>
  <cols>
    <col min="1" max="1" width="9.140625" style="82"/>
    <col min="2" max="2" width="14.7109375" style="82" customWidth="1"/>
    <col min="3" max="3" width="14" style="82" customWidth="1"/>
    <col min="4" max="4" width="7.42578125" style="82" customWidth="1"/>
    <col min="5" max="5" width="25.5703125" style="82" customWidth="1"/>
    <col min="6" max="6" width="15" style="82" bestFit="1" customWidth="1"/>
    <col min="7" max="7" width="15.42578125" style="82" customWidth="1"/>
    <col min="8" max="8" width="15" style="82" bestFit="1" customWidth="1"/>
    <col min="9" max="9" width="7" style="82" customWidth="1"/>
    <col min="10" max="10" width="9.140625" style="82"/>
    <col min="11" max="11" width="16.28515625" style="82" customWidth="1"/>
    <col min="12" max="16384" width="9.140625" style="82"/>
  </cols>
  <sheetData>
    <row r="2" spans="2:35" x14ac:dyDescent="0.2">
      <c r="G2" s="232" t="s">
        <v>510</v>
      </c>
      <c r="H2" s="232"/>
    </row>
    <row r="3" spans="2:35" x14ac:dyDescent="0.2">
      <c r="G3" s="123" t="s">
        <v>511</v>
      </c>
      <c r="H3" s="123"/>
    </row>
    <row r="4" spans="2:35" x14ac:dyDescent="0.2">
      <c r="G4" s="123" t="s">
        <v>512</v>
      </c>
      <c r="H4" s="123"/>
      <c r="AG4" s="82" t="s">
        <v>61</v>
      </c>
      <c r="AH4" s="82" t="s">
        <v>161</v>
      </c>
      <c r="AI4" s="82" t="s">
        <v>61</v>
      </c>
    </row>
    <row r="5" spans="2:35" x14ac:dyDescent="0.2">
      <c r="AG5" s="82" t="s">
        <v>38</v>
      </c>
      <c r="AH5" s="82" t="s">
        <v>162</v>
      </c>
      <c r="AI5" s="82" t="s">
        <v>38</v>
      </c>
    </row>
    <row r="6" spans="2:35" x14ac:dyDescent="0.2">
      <c r="AG6" s="82" t="s">
        <v>35</v>
      </c>
      <c r="AH6" s="82" t="s">
        <v>163</v>
      </c>
      <c r="AI6" s="82" t="s">
        <v>35</v>
      </c>
    </row>
    <row r="7" spans="2:35" x14ac:dyDescent="0.2">
      <c r="AG7" s="82" t="s">
        <v>151</v>
      </c>
      <c r="AH7" s="82" t="s">
        <v>164</v>
      </c>
      <c r="AI7" s="82" t="s">
        <v>151</v>
      </c>
    </row>
    <row r="8" spans="2:35" x14ac:dyDescent="0.2">
      <c r="B8" s="104"/>
      <c r="C8" s="104"/>
      <c r="D8" s="104"/>
      <c r="E8" s="104"/>
      <c r="F8" s="104"/>
      <c r="G8" s="104"/>
      <c r="H8" s="104"/>
    </row>
    <row r="9" spans="2:35" x14ac:dyDescent="0.2">
      <c r="B9" s="80" t="s">
        <v>7</v>
      </c>
      <c r="C9" s="81" t="s">
        <v>578</v>
      </c>
      <c r="D9" s="81"/>
      <c r="E9" s="81"/>
      <c r="AG9" s="82" t="s">
        <v>288</v>
      </c>
      <c r="AH9" s="82" t="str">
        <f>$C$16</f>
        <v>INVISA INSTITUTO VIDA E SAUDE</v>
      </c>
    </row>
    <row r="10" spans="2:35" x14ac:dyDescent="0.2">
      <c r="B10" s="80" t="s">
        <v>202</v>
      </c>
      <c r="C10" s="82" t="str">
        <f>IF($H$43=0,$B$104,$B$105)</f>
        <v>ASSESSORIA DE FINANÇAS</v>
      </c>
      <c r="D10" s="81"/>
      <c r="E10" s="81"/>
      <c r="AG10" s="82" t="s">
        <v>289</v>
      </c>
      <c r="AH10" s="82" t="str">
        <f>IF($AH$9=0,"",VLOOKUP($AH$9,$AH$4:$AI$7,2,FALSE))</f>
        <v>INVISA</v>
      </c>
    </row>
    <row r="11" spans="2:35" x14ac:dyDescent="0.2">
      <c r="B11" s="80" t="s">
        <v>203</v>
      </c>
      <c r="C11" s="273" t="s">
        <v>390</v>
      </c>
      <c r="D11" s="273"/>
      <c r="E11" s="273"/>
      <c r="F11" s="106"/>
      <c r="G11" s="106"/>
      <c r="H11" s="106"/>
      <c r="AG11" s="82" t="s">
        <v>290</v>
      </c>
      <c r="AH11" s="82" t="str">
        <f>$C$18</f>
        <v>04/2018</v>
      </c>
    </row>
    <row r="12" spans="2:35" hidden="1" x14ac:dyDescent="0.2">
      <c r="B12" s="80"/>
      <c r="C12" s="118"/>
      <c r="D12" s="118"/>
      <c r="E12" s="118"/>
      <c r="F12" s="106"/>
      <c r="G12" s="106"/>
      <c r="H12" s="106"/>
    </row>
    <row r="13" spans="2:35" ht="15" customHeight="1" x14ac:dyDescent="0.2">
      <c r="B13" s="275" t="s">
        <v>561</v>
      </c>
      <c r="C13" s="275"/>
      <c r="D13" s="275"/>
      <c r="E13" s="275"/>
      <c r="F13" s="275"/>
      <c r="G13" s="275"/>
      <c r="H13" s="275"/>
    </row>
    <row r="14" spans="2:35" x14ac:dyDescent="0.2">
      <c r="B14" s="80"/>
      <c r="C14" s="118"/>
      <c r="D14" s="118"/>
      <c r="E14" s="118"/>
      <c r="F14" s="106"/>
      <c r="G14" s="106"/>
      <c r="H14" s="106"/>
    </row>
    <row r="15" spans="2:35" ht="40.5" customHeight="1" x14ac:dyDescent="0.2">
      <c r="B15" s="276" t="str">
        <f>IF($C$10=$B$104,$C$104,$C$105)</f>
        <v xml:space="preserve">                   Tendo em vista a existência de saldo a pagar, encaminhem-se os autos à V.S.ª com os pagamentos efetuados até a presente data, referentes à parcela especificada abaixo, para conhecimento e acompanhamento.</v>
      </c>
      <c r="C15" s="276"/>
      <c r="D15" s="276"/>
      <c r="E15" s="276"/>
      <c r="F15" s="276"/>
      <c r="G15" s="276"/>
      <c r="H15" s="276"/>
      <c r="AG15" s="82" t="s">
        <v>291</v>
      </c>
      <c r="AH15" s="82" t="str">
        <f>IFERROR(IF($AH$11=0,"",CONCATENATE(TRIM($AH$10),"-",$AH$11)),_xlfn.CONCAT(TRIM($AH$10),"-",$AH$11))</f>
        <v>INVISA-04/2018</v>
      </c>
    </row>
    <row r="16" spans="2:35" ht="61.5" customHeight="1" x14ac:dyDescent="0.2">
      <c r="B16" s="235" t="s">
        <v>0</v>
      </c>
      <c r="C16" s="236" t="s">
        <v>164</v>
      </c>
      <c r="D16" s="237"/>
      <c r="E16" s="84" t="s">
        <v>8</v>
      </c>
      <c r="F16" s="251" t="str">
        <f>$AH$16</f>
        <v>HOSPITAL GERAL DE MONÇÃO,NINA RODRIGUES,CAPS UNIDADES TERAPÊUTCAS AD E UAA,CAPS RESIDÊNCIAS TERAPÊUTICAS I, II, III,HOSPITAL REGIONAL DE VIANA</v>
      </c>
      <c r="G16" s="251"/>
      <c r="H16" s="251"/>
      <c r="AG16" s="82" t="s">
        <v>199</v>
      </c>
      <c r="AH16" s="82" t="str">
        <f>IFERROR(VLOOKUP($AH$15,Planilha1!$C$2:$E$49,3,FALSE),"")</f>
        <v>HOSPITAL GERAL DE MONÇÃO,NINA RODRIGUES,CAPS UNIDADES TERAPÊUTCAS AD E UAA,CAPS RESIDÊNCIAS TERAPÊUTICAS I, II, III,HOSPITAL REGIONAL DE VIANA</v>
      </c>
    </row>
    <row r="17" spans="2:34" x14ac:dyDescent="0.2">
      <c r="B17" s="235"/>
      <c r="C17" s="238"/>
      <c r="D17" s="239"/>
      <c r="E17" s="85" t="s">
        <v>3</v>
      </c>
      <c r="F17" s="136" t="s">
        <v>215</v>
      </c>
      <c r="G17" s="87" t="s">
        <v>205</v>
      </c>
      <c r="H17" s="137" t="s">
        <v>168</v>
      </c>
      <c r="AG17" s="107" t="s">
        <v>387</v>
      </c>
      <c r="AH17" s="82" t="str">
        <f>SUBSTITUTE($AH$11,"/","")</f>
        <v>042018</v>
      </c>
    </row>
    <row r="18" spans="2:34" ht="15" customHeight="1" x14ac:dyDescent="0.2">
      <c r="B18" s="113" t="s">
        <v>1</v>
      </c>
      <c r="C18" s="259" t="s">
        <v>393</v>
      </c>
      <c r="D18" s="260"/>
      <c r="E18" s="85" t="s">
        <v>5</v>
      </c>
      <c r="F18" s="135" t="s">
        <v>22</v>
      </c>
      <c r="G18" s="87" t="s">
        <v>206</v>
      </c>
      <c r="H18" s="133">
        <v>2023</v>
      </c>
      <c r="AG18" s="107" t="s">
        <v>388</v>
      </c>
      <c r="AH18" s="82" t="str">
        <f>IF(AH10="","",IFERROR(_xlfn.CONCAT(TRIM($AH$10),$AH$17),CONCATENATE(TRIM($AH$10),$AH$17)))</f>
        <v>INVISA042018</v>
      </c>
    </row>
    <row r="19" spans="2:34" ht="15" customHeight="1" x14ac:dyDescent="0.2">
      <c r="AG19" s="112"/>
    </row>
    <row r="20" spans="2:34" ht="15.75" customHeight="1" x14ac:dyDescent="0.2">
      <c r="B20" s="108" t="s">
        <v>12</v>
      </c>
      <c r="C20" s="109"/>
      <c r="D20" s="109"/>
      <c r="E20" s="109"/>
      <c r="F20" s="109"/>
      <c r="G20" s="109"/>
      <c r="H20" s="110"/>
      <c r="AG20" s="82" t="s">
        <v>528</v>
      </c>
    </row>
    <row r="21" spans="2:34" ht="21" customHeight="1" x14ac:dyDescent="0.2">
      <c r="B21" s="100" t="s">
        <v>2</v>
      </c>
      <c r="C21" s="100" t="s">
        <v>16</v>
      </c>
      <c r="D21" s="252" t="s">
        <v>8</v>
      </c>
      <c r="E21" s="254"/>
      <c r="F21" s="100" t="s">
        <v>3</v>
      </c>
      <c r="G21" s="100" t="s">
        <v>11</v>
      </c>
      <c r="H21" s="100" t="s">
        <v>4</v>
      </c>
    </row>
    <row r="22" spans="2:34" s="118" customFormat="1" ht="12.75" customHeight="1" x14ac:dyDescent="0.2">
      <c r="B22" s="90">
        <v>1600301</v>
      </c>
      <c r="C22" s="124" t="s">
        <v>562</v>
      </c>
      <c r="D22" s="261" t="s">
        <v>516</v>
      </c>
      <c r="E22" s="262"/>
      <c r="F22" s="128">
        <v>155125</v>
      </c>
      <c r="G22" s="127">
        <f t="shared" ref="G22:G40" si="0">SUMIFS($H$50:$H$78,$B$50:$B$78,$B22,$C$50:$C$78,$C22,$D$50:$D$78,$D22)</f>
        <v>155125</v>
      </c>
      <c r="H22" s="92">
        <f>F22-G22</f>
        <v>0</v>
      </c>
    </row>
    <row r="23" spans="2:34" s="118" customFormat="1" ht="12.75" customHeight="1" x14ac:dyDescent="0.2">
      <c r="B23" s="90">
        <v>1500121</v>
      </c>
      <c r="C23" s="124" t="s">
        <v>563</v>
      </c>
      <c r="D23" s="261" t="s">
        <v>516</v>
      </c>
      <c r="E23" s="262"/>
      <c r="F23" s="128">
        <v>2803255.86</v>
      </c>
      <c r="G23" s="127">
        <f t="shared" si="0"/>
        <v>2803255.86</v>
      </c>
      <c r="H23" s="92">
        <f t="shared" ref="H23:H25" si="1">F23-G23</f>
        <v>0</v>
      </c>
    </row>
    <row r="24" spans="2:34" s="118" customFormat="1" ht="12.75" customHeight="1" x14ac:dyDescent="0.2">
      <c r="B24" s="90">
        <v>1600301</v>
      </c>
      <c r="C24" s="124" t="s">
        <v>564</v>
      </c>
      <c r="D24" s="261" t="s">
        <v>520</v>
      </c>
      <c r="E24" s="262"/>
      <c r="F24" s="128">
        <v>444623.58999999997</v>
      </c>
      <c r="G24" s="127">
        <f t="shared" si="0"/>
        <v>444623.59</v>
      </c>
      <c r="H24" s="92">
        <f t="shared" si="1"/>
        <v>0</v>
      </c>
    </row>
    <row r="25" spans="2:34" s="118" customFormat="1" ht="12.75" customHeight="1" x14ac:dyDescent="0.2">
      <c r="B25" s="90">
        <v>1500121</v>
      </c>
      <c r="C25" s="124" t="s">
        <v>565</v>
      </c>
      <c r="D25" s="261" t="s">
        <v>520</v>
      </c>
      <c r="E25" s="262"/>
      <c r="F25" s="128">
        <v>4252279.2</v>
      </c>
      <c r="G25" s="127">
        <f t="shared" si="0"/>
        <v>4252279.2</v>
      </c>
      <c r="H25" s="92">
        <f t="shared" si="1"/>
        <v>0</v>
      </c>
    </row>
    <row r="26" spans="2:34" s="118" customFormat="1" x14ac:dyDescent="0.2">
      <c r="B26" s="90">
        <v>1500121</v>
      </c>
      <c r="C26" s="124" t="s">
        <v>566</v>
      </c>
      <c r="D26" s="261" t="s">
        <v>484</v>
      </c>
      <c r="E26" s="262"/>
      <c r="F26" s="128">
        <v>1171387.53</v>
      </c>
      <c r="G26" s="127">
        <f t="shared" si="0"/>
        <v>676771.44</v>
      </c>
      <c r="H26" s="92">
        <f>F26-G26</f>
        <v>494616.09000000008</v>
      </c>
    </row>
    <row r="27" spans="2:34" x14ac:dyDescent="0.2">
      <c r="B27" s="90">
        <v>1500121</v>
      </c>
      <c r="C27" s="124" t="s">
        <v>565</v>
      </c>
      <c r="D27" s="261" t="s">
        <v>485</v>
      </c>
      <c r="E27" s="262"/>
      <c r="F27" s="128">
        <v>50313.19</v>
      </c>
      <c r="G27" s="127">
        <f t="shared" si="0"/>
        <v>0</v>
      </c>
      <c r="H27" s="92">
        <f>F27-G27</f>
        <v>50313.19</v>
      </c>
    </row>
    <row r="28" spans="2:34" x14ac:dyDescent="0.2">
      <c r="B28" s="90">
        <v>1500121</v>
      </c>
      <c r="C28" s="124" t="s">
        <v>567</v>
      </c>
      <c r="D28" s="261" t="s">
        <v>487</v>
      </c>
      <c r="E28" s="262"/>
      <c r="F28" s="128">
        <v>3544543.88</v>
      </c>
      <c r="G28" s="127">
        <f t="shared" si="0"/>
        <v>1499000</v>
      </c>
      <c r="H28" s="92">
        <f>F28-G28</f>
        <v>2045543.88</v>
      </c>
    </row>
    <row r="29" spans="2:34" x14ac:dyDescent="0.2">
      <c r="B29" s="90">
        <v>1600301</v>
      </c>
      <c r="C29" s="124" t="s">
        <v>568</v>
      </c>
      <c r="D29" s="261" t="s">
        <v>543</v>
      </c>
      <c r="E29" s="262"/>
      <c r="F29" s="128">
        <v>32000</v>
      </c>
      <c r="G29" s="127">
        <f t="shared" si="0"/>
        <v>32000</v>
      </c>
      <c r="H29" s="92">
        <f>F29-G29</f>
        <v>0</v>
      </c>
    </row>
    <row r="30" spans="2:34" x14ac:dyDescent="0.2">
      <c r="B30" s="90">
        <v>1500121</v>
      </c>
      <c r="C30" s="124" t="s">
        <v>569</v>
      </c>
      <c r="D30" s="261" t="s">
        <v>543</v>
      </c>
      <c r="E30" s="262"/>
      <c r="F30" s="128">
        <v>568986.35</v>
      </c>
      <c r="G30" s="127">
        <f t="shared" si="0"/>
        <v>376832.51</v>
      </c>
      <c r="H30" s="92">
        <f>F30-G30</f>
        <v>192153.83999999997</v>
      </c>
    </row>
    <row r="31" spans="2:34" x14ac:dyDescent="0.2">
      <c r="B31" s="90">
        <v>1600301</v>
      </c>
      <c r="C31" s="134" t="s">
        <v>570</v>
      </c>
      <c r="D31" s="256" t="s">
        <v>552</v>
      </c>
      <c r="E31" s="257"/>
      <c r="F31" s="93">
        <v>37280</v>
      </c>
      <c r="G31" s="92">
        <f t="shared" si="0"/>
        <v>37280</v>
      </c>
      <c r="H31" s="92">
        <f t="shared" ref="H31:H40" si="2">IF(F31="-","",F31-G31)</f>
        <v>0</v>
      </c>
    </row>
    <row r="32" spans="2:34" x14ac:dyDescent="0.2">
      <c r="B32" s="90">
        <v>1500121</v>
      </c>
      <c r="C32" s="134" t="s">
        <v>571</v>
      </c>
      <c r="D32" s="256" t="s">
        <v>552</v>
      </c>
      <c r="E32" s="257"/>
      <c r="F32" s="93">
        <v>749484.71</v>
      </c>
      <c r="G32" s="92">
        <f t="shared" si="0"/>
        <v>490508.86</v>
      </c>
      <c r="H32" s="92">
        <f t="shared" si="2"/>
        <v>258975.84999999998</v>
      </c>
    </row>
    <row r="33" spans="2:8" x14ac:dyDescent="0.2">
      <c r="B33" s="90">
        <v>1500121</v>
      </c>
      <c r="C33" s="134" t="s">
        <v>572</v>
      </c>
      <c r="D33" s="256" t="s">
        <v>549</v>
      </c>
      <c r="E33" s="257"/>
      <c r="F33" s="93">
        <v>3421585.13</v>
      </c>
      <c r="G33" s="92">
        <f t="shared" si="0"/>
        <v>2205395.31</v>
      </c>
      <c r="H33" s="92">
        <f t="shared" si="2"/>
        <v>1216189.8199999998</v>
      </c>
    </row>
    <row r="34" spans="2:8" ht="26.25" hidden="1" customHeight="1" x14ac:dyDescent="0.2">
      <c r="B34" s="94"/>
      <c r="C34" s="134"/>
      <c r="D34" s="256"/>
      <c r="E34" s="257"/>
      <c r="F34" s="93"/>
      <c r="G34" s="92">
        <f t="shared" si="0"/>
        <v>0</v>
      </c>
      <c r="H34" s="92">
        <f t="shared" si="2"/>
        <v>0</v>
      </c>
    </row>
    <row r="35" spans="2:8" ht="27" hidden="1" customHeight="1" x14ac:dyDescent="0.2">
      <c r="B35" s="94"/>
      <c r="C35" s="134"/>
      <c r="D35" s="256"/>
      <c r="E35" s="257"/>
      <c r="F35" s="93"/>
      <c r="G35" s="92">
        <f t="shared" si="0"/>
        <v>0</v>
      </c>
      <c r="H35" s="92">
        <f t="shared" si="2"/>
        <v>0</v>
      </c>
    </row>
    <row r="36" spans="2:8" ht="12.75" hidden="1" customHeight="1" x14ac:dyDescent="0.2">
      <c r="B36" s="94"/>
      <c r="C36" s="134"/>
      <c r="D36" s="256"/>
      <c r="E36" s="257"/>
      <c r="F36" s="93"/>
      <c r="G36" s="92">
        <f t="shared" si="0"/>
        <v>0</v>
      </c>
      <c r="H36" s="92">
        <f t="shared" si="2"/>
        <v>0</v>
      </c>
    </row>
    <row r="37" spans="2:8" ht="26.25" hidden="1" customHeight="1" x14ac:dyDescent="0.2">
      <c r="B37" s="94"/>
      <c r="C37" s="134"/>
      <c r="D37" s="256"/>
      <c r="E37" s="257"/>
      <c r="F37" s="93"/>
      <c r="G37" s="92">
        <f t="shared" si="0"/>
        <v>0</v>
      </c>
      <c r="H37" s="92">
        <f t="shared" si="2"/>
        <v>0</v>
      </c>
    </row>
    <row r="38" spans="2:8" hidden="1" x14ac:dyDescent="0.2">
      <c r="B38" s="94"/>
      <c r="C38" s="134"/>
      <c r="D38" s="256"/>
      <c r="E38" s="257"/>
      <c r="F38" s="93"/>
      <c r="G38" s="92">
        <f t="shared" si="0"/>
        <v>0</v>
      </c>
      <c r="H38" s="92">
        <f t="shared" si="2"/>
        <v>0</v>
      </c>
    </row>
    <row r="39" spans="2:8" hidden="1" x14ac:dyDescent="0.2">
      <c r="B39" s="94"/>
      <c r="C39" s="134"/>
      <c r="D39" s="256"/>
      <c r="E39" s="257"/>
      <c r="F39" s="93"/>
      <c r="G39" s="92">
        <f t="shared" si="0"/>
        <v>0</v>
      </c>
      <c r="H39" s="92">
        <f t="shared" si="2"/>
        <v>0</v>
      </c>
    </row>
    <row r="40" spans="2:8" hidden="1" x14ac:dyDescent="0.2">
      <c r="B40" s="94"/>
      <c r="C40" s="134"/>
      <c r="D40" s="256"/>
      <c r="E40" s="257"/>
      <c r="F40" s="93"/>
      <c r="G40" s="92">
        <f t="shared" si="0"/>
        <v>0</v>
      </c>
      <c r="H40" s="92">
        <f t="shared" si="2"/>
        <v>0</v>
      </c>
    </row>
    <row r="41" spans="2:8" x14ac:dyDescent="0.2">
      <c r="C41" s="118"/>
      <c r="D41" s="255" t="s">
        <v>14</v>
      </c>
      <c r="E41" s="255"/>
      <c r="F41" s="95">
        <f>SUMIF($B$22:$B$40,121,$F$22:$F$40)+SUMIF($B$22:$B$40,122,$F$22:$F$40)+SUMIF($B$22:$B$40,139,$F$22:$F$40)+SUMIF($B$22:$B$40,1500121,$F$22:$F$40)</f>
        <v>16561835.849999998</v>
      </c>
      <c r="G41" s="95">
        <f>SUMIF($B$22:$B$40,121,$G$22:$G$40)+SUMIF($B$22:$B$40,122,$G$22:$G$40)+SUMIF($B$22:$B$40,139,$G$22:$G$40)+SUMIF($B$22:$B$40,1500121,$G$22:$G$40)</f>
        <v>12304043.18</v>
      </c>
      <c r="H41" s="95">
        <f>SUMIF($B$22:$B$40,121,$H$22:$H$40)+SUMIF($B$22:$B$40,122,$H$22:$H$40)+SUMIF($B$22:$B$40,139,$H$22:$H$40)+SUMIF($B$22:$B$40,1500121,$H$22:$H$40)</f>
        <v>4257792.67</v>
      </c>
    </row>
    <row r="42" spans="2:8" x14ac:dyDescent="0.2">
      <c r="D42" s="96" t="s">
        <v>13</v>
      </c>
      <c r="E42" s="96"/>
      <c r="F42" s="95">
        <f>F43-F41</f>
        <v>669028.58999999985</v>
      </c>
      <c r="G42" s="95">
        <f>G43-G41</f>
        <v>669028.58999999985</v>
      </c>
      <c r="H42" s="95">
        <f>H43-H41</f>
        <v>0</v>
      </c>
    </row>
    <row r="43" spans="2:8" x14ac:dyDescent="0.2">
      <c r="D43" s="97" t="s">
        <v>15</v>
      </c>
      <c r="E43" s="97"/>
      <c r="F43" s="98">
        <f>SUM($F$22:$F$40)</f>
        <v>17230864.439999998</v>
      </c>
      <c r="G43" s="99">
        <f>SUM($G$22:$G$40)</f>
        <v>12973071.77</v>
      </c>
      <c r="H43" s="99">
        <f>SUM($H$22:$H$40)</f>
        <v>4257792.67</v>
      </c>
    </row>
    <row r="45" spans="2:8" hidden="1" x14ac:dyDescent="0.2"/>
    <row r="46" spans="2:8" hidden="1" x14ac:dyDescent="0.2"/>
    <row r="47" spans="2:8" hidden="1" x14ac:dyDescent="0.2"/>
    <row r="48" spans="2:8" x14ac:dyDescent="0.2">
      <c r="B48" s="108" t="s">
        <v>507</v>
      </c>
      <c r="C48" s="96"/>
      <c r="D48" s="96"/>
      <c r="E48" s="96"/>
      <c r="F48" s="96"/>
      <c r="G48" s="96"/>
      <c r="H48" s="96"/>
    </row>
    <row r="49" spans="2:8" ht="25.5" x14ac:dyDescent="0.2">
      <c r="B49" s="100" t="s">
        <v>2</v>
      </c>
      <c r="C49" s="100" t="s">
        <v>16</v>
      </c>
      <c r="D49" s="252" t="s">
        <v>8</v>
      </c>
      <c r="E49" s="253"/>
      <c r="F49" s="254"/>
      <c r="G49" s="116" t="s">
        <v>204</v>
      </c>
      <c r="H49" s="115" t="s">
        <v>11</v>
      </c>
    </row>
    <row r="50" spans="2:8" x14ac:dyDescent="0.2">
      <c r="B50" s="90">
        <v>1600301</v>
      </c>
      <c r="C50" s="90" t="s">
        <v>570</v>
      </c>
      <c r="D50" s="245" t="s">
        <v>552</v>
      </c>
      <c r="E50" s="246"/>
      <c r="F50" s="247"/>
      <c r="G50" s="111">
        <v>45049</v>
      </c>
      <c r="H50" s="93">
        <v>37280</v>
      </c>
    </row>
    <row r="51" spans="2:8" hidden="1" x14ac:dyDescent="0.2">
      <c r="B51" s="90">
        <v>1500121</v>
      </c>
      <c r="C51" s="90" t="s">
        <v>571</v>
      </c>
      <c r="D51" s="245" t="s">
        <v>552</v>
      </c>
      <c r="E51" s="246"/>
      <c r="F51" s="247"/>
      <c r="G51" s="111"/>
      <c r="H51" s="93"/>
    </row>
    <row r="52" spans="2:8" x14ac:dyDescent="0.2">
      <c r="B52" s="90">
        <v>1600301</v>
      </c>
      <c r="C52" s="90" t="s">
        <v>568</v>
      </c>
      <c r="D52" s="245" t="s">
        <v>543</v>
      </c>
      <c r="E52" s="246"/>
      <c r="F52" s="247"/>
      <c r="G52" s="111">
        <v>45049</v>
      </c>
      <c r="H52" s="93">
        <v>32000</v>
      </c>
    </row>
    <row r="53" spans="2:8" x14ac:dyDescent="0.2">
      <c r="B53" s="90">
        <v>1600301</v>
      </c>
      <c r="C53" s="90" t="s">
        <v>562</v>
      </c>
      <c r="D53" s="245" t="s">
        <v>516</v>
      </c>
      <c r="E53" s="246"/>
      <c r="F53" s="247"/>
      <c r="G53" s="111">
        <v>45049</v>
      </c>
      <c r="H53" s="93">
        <v>155125</v>
      </c>
    </row>
    <row r="54" spans="2:8" x14ac:dyDescent="0.2">
      <c r="B54" s="90">
        <v>1600301</v>
      </c>
      <c r="C54" s="90" t="s">
        <v>564</v>
      </c>
      <c r="D54" s="245" t="s">
        <v>520</v>
      </c>
      <c r="E54" s="246"/>
      <c r="F54" s="247"/>
      <c r="G54" s="111">
        <v>45049</v>
      </c>
      <c r="H54" s="93">
        <v>444623.59</v>
      </c>
    </row>
    <row r="55" spans="2:8" x14ac:dyDescent="0.2">
      <c r="B55" s="90">
        <v>1500121</v>
      </c>
      <c r="C55" s="90" t="s">
        <v>569</v>
      </c>
      <c r="D55" s="245" t="s">
        <v>543</v>
      </c>
      <c r="E55" s="246"/>
      <c r="F55" s="247"/>
      <c r="G55" s="111">
        <v>45049</v>
      </c>
      <c r="H55" s="93">
        <v>326832.51</v>
      </c>
    </row>
    <row r="56" spans="2:8" hidden="1" x14ac:dyDescent="0.2">
      <c r="B56" s="90"/>
      <c r="C56" s="90"/>
      <c r="D56" s="245"/>
      <c r="E56" s="246"/>
      <c r="F56" s="247"/>
      <c r="G56" s="111"/>
      <c r="H56" s="93"/>
    </row>
    <row r="57" spans="2:8" x14ac:dyDescent="0.2">
      <c r="B57" s="90">
        <v>1500121</v>
      </c>
      <c r="C57" s="91" t="s">
        <v>571</v>
      </c>
      <c r="D57" s="245" t="s">
        <v>552</v>
      </c>
      <c r="E57" s="246"/>
      <c r="F57" s="247"/>
      <c r="G57" s="111">
        <v>45049</v>
      </c>
      <c r="H57" s="93">
        <v>428258.86</v>
      </c>
    </row>
    <row r="58" spans="2:8" x14ac:dyDescent="0.2">
      <c r="B58" s="90">
        <v>1500121</v>
      </c>
      <c r="C58" s="91" t="s">
        <v>572</v>
      </c>
      <c r="D58" s="245" t="s">
        <v>549</v>
      </c>
      <c r="E58" s="246"/>
      <c r="F58" s="247"/>
      <c r="G58" s="111">
        <v>45049</v>
      </c>
      <c r="H58" s="93">
        <v>1477295.31</v>
      </c>
    </row>
    <row r="59" spans="2:8" x14ac:dyDescent="0.2">
      <c r="B59" s="90">
        <v>1500121</v>
      </c>
      <c r="C59" s="91" t="s">
        <v>563</v>
      </c>
      <c r="D59" s="245" t="s">
        <v>516</v>
      </c>
      <c r="E59" s="246"/>
      <c r="F59" s="247"/>
      <c r="G59" s="111">
        <v>45049</v>
      </c>
      <c r="H59" s="93">
        <v>1211660.43</v>
      </c>
    </row>
    <row r="60" spans="2:8" x14ac:dyDescent="0.2">
      <c r="B60" s="90">
        <v>1500121</v>
      </c>
      <c r="C60" s="91" t="s">
        <v>565</v>
      </c>
      <c r="D60" s="242" t="s">
        <v>520</v>
      </c>
      <c r="E60" s="243"/>
      <c r="F60" s="244"/>
      <c r="G60" s="111">
        <v>45049</v>
      </c>
      <c r="H60" s="93">
        <v>3220201.18</v>
      </c>
    </row>
    <row r="61" spans="2:8" x14ac:dyDescent="0.2">
      <c r="B61" s="90">
        <v>1500121</v>
      </c>
      <c r="C61" s="91" t="s">
        <v>566</v>
      </c>
      <c r="D61" s="245" t="s">
        <v>484</v>
      </c>
      <c r="E61" s="246"/>
      <c r="F61" s="247"/>
      <c r="G61" s="111">
        <v>45049</v>
      </c>
      <c r="H61" s="93">
        <v>411471.44</v>
      </c>
    </row>
    <row r="62" spans="2:8" x14ac:dyDescent="0.2">
      <c r="B62" s="90">
        <v>1500121</v>
      </c>
      <c r="C62" s="90" t="s">
        <v>569</v>
      </c>
      <c r="D62" s="245" t="s">
        <v>543</v>
      </c>
      <c r="E62" s="246"/>
      <c r="F62" s="247"/>
      <c r="G62" s="111">
        <v>45061</v>
      </c>
      <c r="H62" s="93">
        <v>50000</v>
      </c>
    </row>
    <row r="63" spans="2:8" x14ac:dyDescent="0.2">
      <c r="B63" s="90">
        <v>1500121</v>
      </c>
      <c r="C63" s="91" t="s">
        <v>571</v>
      </c>
      <c r="D63" s="245" t="s">
        <v>552</v>
      </c>
      <c r="E63" s="246"/>
      <c r="F63" s="247"/>
      <c r="G63" s="111">
        <v>45061</v>
      </c>
      <c r="H63" s="93">
        <v>62250</v>
      </c>
    </row>
    <row r="64" spans="2:8" ht="12.75" customHeight="1" x14ac:dyDescent="0.2">
      <c r="B64" s="90">
        <v>1500121</v>
      </c>
      <c r="C64" s="91" t="s">
        <v>572</v>
      </c>
      <c r="D64" s="245" t="s">
        <v>549</v>
      </c>
      <c r="E64" s="246"/>
      <c r="F64" s="247"/>
      <c r="G64" s="111">
        <v>45061</v>
      </c>
      <c r="H64" s="93">
        <v>728100</v>
      </c>
    </row>
    <row r="65" spans="2:8" x14ac:dyDescent="0.2">
      <c r="B65" s="90">
        <v>1500121</v>
      </c>
      <c r="C65" s="91" t="s">
        <v>563</v>
      </c>
      <c r="D65" s="245" t="s">
        <v>516</v>
      </c>
      <c r="E65" s="246"/>
      <c r="F65" s="247"/>
      <c r="G65" s="111">
        <v>45061</v>
      </c>
      <c r="H65" s="93">
        <v>1591595.43</v>
      </c>
    </row>
    <row r="66" spans="2:8" x14ac:dyDescent="0.2">
      <c r="B66" s="90">
        <v>1500121</v>
      </c>
      <c r="C66" s="91" t="s">
        <v>565</v>
      </c>
      <c r="D66" s="242" t="s">
        <v>520</v>
      </c>
      <c r="E66" s="243"/>
      <c r="F66" s="244"/>
      <c r="G66" s="111">
        <v>45061</v>
      </c>
      <c r="H66" s="93">
        <v>1032078.02</v>
      </c>
    </row>
    <row r="67" spans="2:8" x14ac:dyDescent="0.2">
      <c r="B67" s="90">
        <v>1500121</v>
      </c>
      <c r="C67" s="91" t="s">
        <v>566</v>
      </c>
      <c r="D67" s="245" t="s">
        <v>484</v>
      </c>
      <c r="E67" s="246"/>
      <c r="F67" s="247"/>
      <c r="G67" s="111">
        <v>45061</v>
      </c>
      <c r="H67" s="93">
        <v>265300</v>
      </c>
    </row>
    <row r="68" spans="2:8" x14ac:dyDescent="0.2">
      <c r="B68" s="90">
        <v>1500121</v>
      </c>
      <c r="C68" s="124" t="s">
        <v>567</v>
      </c>
      <c r="D68" s="245" t="s">
        <v>487</v>
      </c>
      <c r="E68" s="246"/>
      <c r="F68" s="247"/>
      <c r="G68" s="111">
        <v>45061</v>
      </c>
      <c r="H68" s="93">
        <v>1499000</v>
      </c>
    </row>
    <row r="69" spans="2:8" hidden="1" x14ac:dyDescent="0.2">
      <c r="B69" s="90"/>
      <c r="C69" s="91"/>
      <c r="D69" s="245"/>
      <c r="E69" s="246"/>
      <c r="F69" s="247"/>
      <c r="G69" s="111"/>
      <c r="H69" s="93"/>
    </row>
    <row r="70" spans="2:8" hidden="1" x14ac:dyDescent="0.2">
      <c r="B70" s="90"/>
      <c r="C70" s="91"/>
      <c r="D70" s="242"/>
      <c r="E70" s="243"/>
      <c r="F70" s="244"/>
      <c r="G70" s="111"/>
      <c r="H70" s="93"/>
    </row>
    <row r="71" spans="2:8" hidden="1" x14ac:dyDescent="0.2">
      <c r="B71" s="90"/>
      <c r="C71" s="91"/>
      <c r="D71" s="242"/>
      <c r="E71" s="243"/>
      <c r="F71" s="244"/>
      <c r="G71" s="111"/>
      <c r="H71" s="93"/>
    </row>
    <row r="72" spans="2:8" hidden="1" x14ac:dyDescent="0.2">
      <c r="B72" s="90"/>
      <c r="C72" s="91"/>
      <c r="D72" s="242"/>
      <c r="E72" s="243"/>
      <c r="F72" s="244"/>
      <c r="G72" s="111"/>
      <c r="H72" s="93"/>
    </row>
    <row r="73" spans="2:8" hidden="1" x14ac:dyDescent="0.2">
      <c r="B73" s="90"/>
      <c r="C73" s="91"/>
      <c r="D73" s="242"/>
      <c r="E73" s="243"/>
      <c r="F73" s="244"/>
      <c r="G73" s="111"/>
      <c r="H73" s="93"/>
    </row>
    <row r="74" spans="2:8" hidden="1" x14ac:dyDescent="0.2">
      <c r="B74" s="90"/>
      <c r="C74" s="91"/>
      <c r="D74" s="242"/>
      <c r="E74" s="243"/>
      <c r="F74" s="244"/>
      <c r="G74" s="111"/>
      <c r="H74" s="93"/>
    </row>
    <row r="75" spans="2:8" hidden="1" x14ac:dyDescent="0.2">
      <c r="B75" s="90"/>
      <c r="C75" s="91"/>
      <c r="D75" s="242"/>
      <c r="E75" s="243"/>
      <c r="F75" s="244"/>
      <c r="G75" s="111"/>
      <c r="H75" s="93"/>
    </row>
    <row r="76" spans="2:8" hidden="1" x14ac:dyDescent="0.2">
      <c r="B76" s="90"/>
      <c r="C76" s="91"/>
      <c r="D76" s="242"/>
      <c r="E76" s="243"/>
      <c r="F76" s="244"/>
      <c r="G76" s="111"/>
      <c r="H76" s="93"/>
    </row>
    <row r="77" spans="2:8" hidden="1" x14ac:dyDescent="0.2">
      <c r="B77" s="90"/>
      <c r="C77" s="91"/>
      <c r="D77" s="242"/>
      <c r="E77" s="243"/>
      <c r="F77" s="244"/>
      <c r="G77" s="111"/>
      <c r="H77" s="93"/>
    </row>
    <row r="78" spans="2:8" hidden="1" x14ac:dyDescent="0.2">
      <c r="B78" s="90"/>
      <c r="C78" s="90"/>
      <c r="D78" s="258"/>
      <c r="E78" s="258"/>
      <c r="F78" s="258"/>
      <c r="G78" s="111"/>
      <c r="H78" s="93"/>
    </row>
    <row r="79" spans="2:8" x14ac:dyDescent="0.2">
      <c r="B79" s="122"/>
      <c r="C79" s="122"/>
      <c r="D79" s="248"/>
      <c r="E79" s="248"/>
      <c r="F79" s="248"/>
      <c r="G79" s="119" t="s">
        <v>391</v>
      </c>
      <c r="H79" s="120">
        <f>SUMIF($B$50:$B$78,121,$H$50:$H$78)+SUMIF($B$50:$B$78,122,$H$50:$H$78)+SUMIF($B$50:$B$78,139,$H$50:$H$78)+SUMIF($B$50:$B$78,1500121,$H$50:$H$78)</f>
        <v>12304043.180000002</v>
      </c>
    </row>
    <row r="80" spans="2:8" x14ac:dyDescent="0.2">
      <c r="D80" s="249"/>
      <c r="E80" s="249"/>
      <c r="F80" s="249"/>
      <c r="G80" s="96" t="s">
        <v>392</v>
      </c>
      <c r="H80" s="121">
        <f>H81-H79</f>
        <v>669028.58999999799</v>
      </c>
    </row>
    <row r="81" spans="4:8" x14ac:dyDescent="0.2">
      <c r="D81" s="249"/>
      <c r="E81" s="249"/>
      <c r="F81" s="249"/>
      <c r="G81" s="97" t="s">
        <v>15</v>
      </c>
      <c r="H81" s="101">
        <f>SUM($H$50:$H$78)</f>
        <v>12973071.77</v>
      </c>
    </row>
    <row r="82" spans="4:8" x14ac:dyDescent="0.2">
      <c r="D82" s="249"/>
      <c r="E82" s="249"/>
      <c r="F82" s="249"/>
      <c r="G82" s="102"/>
      <c r="H82" s="103"/>
    </row>
    <row r="83" spans="4:8" x14ac:dyDescent="0.2">
      <c r="G83" s="102"/>
      <c r="H83" s="103"/>
    </row>
    <row r="84" spans="4:8" x14ac:dyDescent="0.2">
      <c r="D84" s="233" t="s">
        <v>579</v>
      </c>
      <c r="E84" s="233"/>
      <c r="F84" s="233"/>
      <c r="G84" s="102"/>
      <c r="H84" s="103"/>
    </row>
    <row r="85" spans="4:8" x14ac:dyDescent="0.2">
      <c r="G85" s="102"/>
      <c r="H85" s="103"/>
    </row>
    <row r="86" spans="4:8" x14ac:dyDescent="0.2">
      <c r="G86" s="102"/>
      <c r="H86" s="103"/>
    </row>
    <row r="87" spans="4:8" x14ac:dyDescent="0.2">
      <c r="G87" s="102"/>
      <c r="H87" s="103"/>
    </row>
    <row r="88" spans="4:8" x14ac:dyDescent="0.2">
      <c r="G88" s="102"/>
      <c r="H88" s="103"/>
    </row>
    <row r="89" spans="4:8" x14ac:dyDescent="0.2">
      <c r="D89" s="249"/>
      <c r="E89" s="249"/>
      <c r="F89" s="249"/>
      <c r="G89" s="102"/>
      <c r="H89" s="103"/>
    </row>
    <row r="90" spans="4:8" x14ac:dyDescent="0.2">
      <c r="D90" s="250" t="s">
        <v>499</v>
      </c>
      <c r="E90" s="250"/>
      <c r="F90" s="250"/>
      <c r="G90" s="102"/>
      <c r="H90" s="103"/>
    </row>
    <row r="91" spans="4:8" x14ac:dyDescent="0.2">
      <c r="D91" s="233" t="s">
        <v>505</v>
      </c>
      <c r="E91" s="233"/>
      <c r="F91" s="233"/>
      <c r="G91" s="102"/>
      <c r="H91" s="103"/>
    </row>
    <row r="92" spans="4:8" x14ac:dyDescent="0.2">
      <c r="D92" s="234" t="s">
        <v>506</v>
      </c>
      <c r="E92" s="234"/>
      <c r="F92" s="234"/>
    </row>
    <row r="104" spans="2:3" x14ac:dyDescent="0.2">
      <c r="B104" s="80" t="s">
        <v>18</v>
      </c>
      <c r="C104" s="82" t="s">
        <v>576</v>
      </c>
    </row>
    <row r="105" spans="2:3" x14ac:dyDescent="0.2">
      <c r="B105" s="80" t="s">
        <v>17</v>
      </c>
      <c r="C105" s="82" t="s">
        <v>575</v>
      </c>
    </row>
  </sheetData>
  <sheetProtection formatRows="0" insertRows="0"/>
  <dataConsolidate/>
  <mergeCells count="68">
    <mergeCell ref="D92:F92"/>
    <mergeCell ref="D81:F81"/>
    <mergeCell ref="D82:F82"/>
    <mergeCell ref="D84:F84"/>
    <mergeCell ref="D89:F89"/>
    <mergeCell ref="D90:F90"/>
    <mergeCell ref="D91:F91"/>
    <mergeCell ref="D80:F80"/>
    <mergeCell ref="D69:F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D68:F68"/>
    <mergeCell ref="D57:F57"/>
    <mergeCell ref="D58:F58"/>
    <mergeCell ref="D59:F59"/>
    <mergeCell ref="D60:F60"/>
    <mergeCell ref="D61:F61"/>
    <mergeCell ref="D62:F62"/>
    <mergeCell ref="D63:F63"/>
    <mergeCell ref="D64:F64"/>
    <mergeCell ref="D65:F65"/>
    <mergeCell ref="D66:F66"/>
    <mergeCell ref="D67:F67"/>
    <mergeCell ref="D56:F56"/>
    <mergeCell ref="D38:E38"/>
    <mergeCell ref="D39:E39"/>
    <mergeCell ref="D40:E40"/>
    <mergeCell ref="D41:E41"/>
    <mergeCell ref="D49:F49"/>
    <mergeCell ref="D50:F50"/>
    <mergeCell ref="D51:F51"/>
    <mergeCell ref="D52:F52"/>
    <mergeCell ref="D53:F53"/>
    <mergeCell ref="D54:F54"/>
    <mergeCell ref="D55:F55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25:E25"/>
    <mergeCell ref="G2:H2"/>
    <mergeCell ref="C11:E11"/>
    <mergeCell ref="B13:H13"/>
    <mergeCell ref="B15:H15"/>
    <mergeCell ref="B16:B17"/>
    <mergeCell ref="C16:D17"/>
    <mergeCell ref="F16:H16"/>
    <mergeCell ref="C18:D18"/>
    <mergeCell ref="D21:E21"/>
    <mergeCell ref="D22:E22"/>
    <mergeCell ref="D23:E23"/>
    <mergeCell ref="D24:E24"/>
  </mergeCells>
  <dataValidations count="8">
    <dataValidation type="list" allowBlank="1" showInputMessage="1" showErrorMessage="1" sqref="B50:B67 B69:B78" xr:uid="{00000000-0002-0000-0800-000000000000}">
      <formula1>$B$22:$B$40</formula1>
    </dataValidation>
    <dataValidation type="list" allowBlank="1" showInputMessage="1" showErrorMessage="1" sqref="D59:F63 D58 D55:F57 E50:F52 D50:D54 D64 D65:F78" xr:uid="{00000000-0002-0000-0800-000001000000}">
      <formula1>$D$22:$D$40</formula1>
    </dataValidation>
    <dataValidation type="list" allowBlank="1" showInputMessage="1" showErrorMessage="1" sqref="C57 C63 C59:C61 C65:C67 C69:C78" xr:uid="{00000000-0002-0000-0800-000002000000}">
      <formula1>$C$22:$C$40</formula1>
    </dataValidation>
    <dataValidation type="list" allowBlank="1" showInputMessage="1" showErrorMessage="1" sqref="C19 C18:D18" xr:uid="{00000000-0002-0000-0800-000003000000}">
      <formula1>INDIRECT($AH$10)</formula1>
    </dataValidation>
    <dataValidation type="list" allowBlank="1" showInputMessage="1" showErrorMessage="1" sqref="D22:D40" xr:uid="{00000000-0002-0000-0800-000004000000}">
      <formula1>INDIRECT(AH$18)</formula1>
    </dataValidation>
    <dataValidation type="list" allowBlank="1" showInputMessage="1" showErrorMessage="1" sqref="H17" xr:uid="{00000000-0002-0000-0800-000005000000}">
      <formula1>INDIRECT("aditivo")</formula1>
    </dataValidation>
    <dataValidation type="list" allowBlank="1" showInputMessage="1" showErrorMessage="1" sqref="H18" xr:uid="{00000000-0002-0000-0800-000006000000}">
      <formula1>INDIRECT("ano")</formula1>
    </dataValidation>
    <dataValidation type="list" allowBlank="1" showInputMessage="1" showErrorMessage="1" sqref="F18" xr:uid="{00000000-0002-0000-0800-000007000000}">
      <formula1>INDIRECT("mes")</formula1>
    </dataValidation>
  </dataValidations>
  <pageMargins left="0.25" right="0.25" top="0.75" bottom="0.75" header="0.3" footer="0.3"/>
  <pageSetup paperSize="9" scale="7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800-000008000000}">
          <x14:formula1>
            <xm:f>Planilha1!$H$4:$H$7</xm:f>
          </x14:formula1>
          <xm:sqref>C16:D17</xm:sqref>
        </x14:dataValidation>
        <x14:dataValidation type="list" allowBlank="1" showInputMessage="1" showErrorMessage="1" xr:uid="{00000000-0002-0000-0800-000009000000}">
          <x14:formula1>
            <xm:f>Planilha1!$R$2:$R$13</xm:f>
          </x14:formula1>
          <xm:sqref>F19</xm:sqref>
        </x14:dataValidation>
        <x14:dataValidation type="list" allowBlank="1" showInputMessage="1" showErrorMessage="1" xr:uid="{00000000-0002-0000-0800-00000A000000}">
          <x14:formula1>
            <xm:f>Planilha1!$S$2:$S$13</xm:f>
          </x14:formula1>
          <xm:sqref>H19</xm:sqref>
        </x14:dataValidation>
        <x14:dataValidation type="list" allowBlank="1" showInputMessage="1" showErrorMessage="1" xr:uid="{00000000-0002-0000-0800-00000B000000}">
          <x14:formula1>
            <xm:f>Planilha1!$V$2:$V$51</xm:f>
          </x14:formula1>
          <xm:sqref>H19</xm:sqref>
        </x14:dataValidation>
        <x14:dataValidation type="list" allowBlank="1" showInputMessage="1" showErrorMessage="1" xr:uid="{00000000-0002-0000-0800-00000C000000}">
          <x14:formula1>
            <xm:f>Planilha1!$U$2:$U$52</xm:f>
          </x14:formula1>
          <xm:sqref>F17 F19</xm:sqref>
        </x14:dataValidation>
        <x14:dataValidation type="list" allowBlank="1" showInputMessage="1" showErrorMessage="1" xr:uid="{00000000-0002-0000-0800-00000D000000}">
          <x14:formula1>
            <xm:f>'UNIDADES DE SAÚDE'!$S$1:$S$6</xm:f>
          </x14:formula1>
          <xm:sqref>D90:F90</xm:sqref>
        </x14:dataValidation>
        <x14:dataValidation type="list" allowBlank="1" showInputMessage="1" showErrorMessage="1" xr:uid="{00000000-0002-0000-0800-00000E000000}">
          <x14:formula1>
            <xm:f>Planilha1!$S2:S$13</xm:f>
          </x14:formula1>
          <xm:sqref>H18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69</vt:i4>
      </vt:variant>
    </vt:vector>
  </HeadingPairs>
  <TitlesOfParts>
    <vt:vector size="87" baseType="lpstr">
      <vt:lpstr>Planilha1</vt:lpstr>
      <vt:lpstr>UNIDADES DE SAÚDE</vt:lpstr>
      <vt:lpstr>188652.2020</vt:lpstr>
      <vt:lpstr>244084.2022</vt:lpstr>
      <vt:lpstr>260343.2022</vt:lpstr>
      <vt:lpstr>14975.2023</vt:lpstr>
      <vt:lpstr>31214.2023</vt:lpstr>
      <vt:lpstr>51770.2023</vt:lpstr>
      <vt:lpstr>73674.2023</vt:lpstr>
      <vt:lpstr>92598.2023</vt:lpstr>
      <vt:lpstr>Planilha3</vt:lpstr>
      <vt:lpstr>112658.2023</vt:lpstr>
      <vt:lpstr>132743.2023</vt:lpstr>
      <vt:lpstr>154748.2023</vt:lpstr>
      <vt:lpstr>173870.2023</vt:lpstr>
      <vt:lpstr>173870.2023(2)</vt:lpstr>
      <vt:lpstr>191426.2023</vt:lpstr>
      <vt:lpstr>Planilha2</vt:lpstr>
      <vt:lpstr>ABEAS</vt:lpstr>
      <vt:lpstr>ABEAS012021</vt:lpstr>
      <vt:lpstr>ACQUA</vt:lpstr>
      <vt:lpstr>ACQUA012017</vt:lpstr>
      <vt:lpstr>ACQUA022017</vt:lpstr>
      <vt:lpstr>ACQUA022019</vt:lpstr>
      <vt:lpstr>ACQUA032015</vt:lpstr>
      <vt:lpstr>ACQUA032016</vt:lpstr>
      <vt:lpstr>ACQUA032017</vt:lpstr>
      <vt:lpstr>ACQUA032018</vt:lpstr>
      <vt:lpstr>ACQUA042017</vt:lpstr>
      <vt:lpstr>ACQUA072015</vt:lpstr>
      <vt:lpstr>ACQUA082015</vt:lpstr>
      <vt:lpstr>aditivo</vt:lpstr>
      <vt:lpstr>ano</vt:lpstr>
      <vt:lpstr>'112658.2023'!Area_de_impressao</vt:lpstr>
      <vt:lpstr>'132743.2023'!Area_de_impressao</vt:lpstr>
      <vt:lpstr>'14975.2023'!Area_de_impressao</vt:lpstr>
      <vt:lpstr>'154748.2023'!Area_de_impressao</vt:lpstr>
      <vt:lpstr>'173870.2023'!Area_de_impressao</vt:lpstr>
      <vt:lpstr>'173870.2023(2)'!Area_de_impressao</vt:lpstr>
      <vt:lpstr>'188652.2020'!Area_de_impressao</vt:lpstr>
      <vt:lpstr>'191426.2023'!Area_de_impressao</vt:lpstr>
      <vt:lpstr>'244084.2022'!Area_de_impressao</vt:lpstr>
      <vt:lpstr>'260343.2022'!Area_de_impressao</vt:lpstr>
      <vt:lpstr>'31214.2023'!Area_de_impressao</vt:lpstr>
      <vt:lpstr>'51770.2023'!Area_de_impressao</vt:lpstr>
      <vt:lpstr>'73674.2023'!Area_de_impressao</vt:lpstr>
      <vt:lpstr>'92598.2023'!Area_de_impressao</vt:lpstr>
      <vt:lpstr>EMSERH</vt:lpstr>
      <vt:lpstr>EMSERH0012021</vt:lpstr>
      <vt:lpstr>EMSERH032022</vt:lpstr>
      <vt:lpstr>EMSERH1072020</vt:lpstr>
      <vt:lpstr>EMSERH1172022</vt:lpstr>
      <vt:lpstr>EMSERH1422021</vt:lpstr>
      <vt:lpstr>EMSERH1732020</vt:lpstr>
      <vt:lpstr>EMSERH1772019</vt:lpstr>
      <vt:lpstr>EMSERH1782019</vt:lpstr>
      <vt:lpstr>EMSERH1792019</vt:lpstr>
      <vt:lpstr>EMSERH1792020</vt:lpstr>
      <vt:lpstr>EMSERH1802019</vt:lpstr>
      <vt:lpstr>EMSERH1812019</vt:lpstr>
      <vt:lpstr>EMSERH1822019</vt:lpstr>
      <vt:lpstr>EMSERH1842019</vt:lpstr>
      <vt:lpstr>EMSERH1852019</vt:lpstr>
      <vt:lpstr>EMSERH1862019</vt:lpstr>
      <vt:lpstr>EMSERH1872019</vt:lpstr>
      <vt:lpstr>EMSERH1882019</vt:lpstr>
      <vt:lpstr>EMSERH1892019</vt:lpstr>
      <vt:lpstr>EMSERH1902019</vt:lpstr>
      <vt:lpstr>EMSERH1972020</vt:lpstr>
      <vt:lpstr>EMSERH2002020</vt:lpstr>
      <vt:lpstr>EMSERH2122018</vt:lpstr>
      <vt:lpstr>EMSERH2312022</vt:lpstr>
      <vt:lpstr>EMSERH2692020</vt:lpstr>
      <vt:lpstr>EMSERH3282020</vt:lpstr>
      <vt:lpstr>EMSERH3352020</vt:lpstr>
      <vt:lpstr>EMSERH3392018</vt:lpstr>
      <vt:lpstr>EMSERH432022</vt:lpstr>
      <vt:lpstr>EMSERH4482021</vt:lpstr>
      <vt:lpstr>EMSERH4602021</vt:lpstr>
      <vt:lpstr>EMSERH712021</vt:lpstr>
      <vt:lpstr>INVISA</vt:lpstr>
      <vt:lpstr>INVISA022015</vt:lpstr>
      <vt:lpstr>INVISA022020</vt:lpstr>
      <vt:lpstr>INVISA042016</vt:lpstr>
      <vt:lpstr>INVISA042018</vt:lpstr>
      <vt:lpstr>mes</vt:lpstr>
      <vt:lpstr>parcela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Fernandes Rocha Serra</dc:creator>
  <cp:lastModifiedBy>Felipe Araújo de Moraes</cp:lastModifiedBy>
  <cp:lastPrinted>2023-11-17T20:21:31Z</cp:lastPrinted>
  <dcterms:created xsi:type="dcterms:W3CDTF">2015-06-05T18:17:20Z</dcterms:created>
  <dcterms:modified xsi:type="dcterms:W3CDTF">2023-11-29T19:32:01Z</dcterms:modified>
</cp:coreProperties>
</file>