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verview" sheetId="1" r:id="rId4"/>
  </sheets>
</workbook>
</file>

<file path=xl/sharedStrings.xml><?xml version="1.0" encoding="utf-8"?>
<sst xmlns="http://schemas.openxmlformats.org/spreadsheetml/2006/main" uniqueCount="170">
  <si>
    <t>Trip</t>
  </si>
  <si>
    <t>Date</t>
  </si>
  <si>
    <t>Route</t>
  </si>
  <si>
    <t>Weather</t>
  </si>
  <si>
    <t>Battery_Temperature_Start</t>
  </si>
  <si>
    <t>Battery_Temperature_End</t>
  </si>
  <si>
    <t>Battery State of Charge (Start)</t>
  </si>
  <si>
    <t>Battery State of Charge (End)</t>
  </si>
  <si>
    <t>Lost</t>
  </si>
  <si>
    <t>Temperature</t>
  </si>
  <si>
    <t>Cabin_Temperature</t>
  </si>
  <si>
    <t>Distance</t>
  </si>
  <si>
    <t>Duration</t>
  </si>
  <si>
    <t>TripA01</t>
  </si>
  <si>
    <t>2019-06-25_13-21-14</t>
  </si>
  <si>
    <t>Munich East</t>
  </si>
  <si>
    <t>sunny</t>
  </si>
  <si>
    <t>TripA02</t>
  </si>
  <si>
    <t>2019-06-25_14-05-31</t>
  </si>
  <si>
    <t>TripA03</t>
  </si>
  <si>
    <t>2019-06-28_10-02-15</t>
  </si>
  <si>
    <t>TripA04</t>
  </si>
  <si>
    <t>2019-06-28_10-13-30</t>
  </si>
  <si>
    <t>TripA05</t>
  </si>
  <si>
    <t>2019-06-28_10-20-26</t>
  </si>
  <si>
    <t>TripA06</t>
  </si>
  <si>
    <t>2019-07-01_09-05-25</t>
  </si>
  <si>
    <t>Munich North</t>
  </si>
  <si>
    <t>TripA07</t>
  </si>
  <si>
    <t>2019-07-01_12-59-48</t>
  </si>
  <si>
    <t>TripA08</t>
  </si>
  <si>
    <t>2019-07-02_17-36-31</t>
  </si>
  <si>
    <t>slightly cloudy</t>
  </si>
  <si>
    <t>TripA09</t>
  </si>
  <si>
    <t>2019-07-03_08-05-00</t>
  </si>
  <si>
    <t>TripA10</t>
  </si>
  <si>
    <t>2019-07-03_12-16-12</t>
  </si>
  <si>
    <t>TripA11</t>
  </si>
  <si>
    <t>2019-07-04_15-09-22</t>
  </si>
  <si>
    <t>TripA12</t>
  </si>
  <si>
    <t>2019-07-04_15-51-48</t>
  </si>
  <si>
    <t>TripA13</t>
  </si>
  <si>
    <t>2019-07-05_09-02-55</t>
  </si>
  <si>
    <t>TripA14</t>
  </si>
  <si>
    <t>2019-07-05_09-18-22</t>
  </si>
  <si>
    <t>TripA15</t>
  </si>
  <si>
    <t>2019-07-08_12-19-56</t>
  </si>
  <si>
    <t>rainy</t>
  </si>
  <si>
    <t>TripA16</t>
  </si>
  <si>
    <t>2019-07-08_13-17-32</t>
  </si>
  <si>
    <t>TripA17</t>
  </si>
  <si>
    <t>2019-07-09_09-37-58</t>
  </si>
  <si>
    <t>TripA18</t>
  </si>
  <si>
    <t>2019-07-09_09-49-09</t>
  </si>
  <si>
    <t>TripA19</t>
  </si>
  <si>
    <t>2019-07-09_17-48-14</t>
  </si>
  <si>
    <t>TripA20</t>
  </si>
  <si>
    <t>2019-07-10_08-07-22</t>
  </si>
  <si>
    <t>TripA21</t>
  </si>
  <si>
    <t>2019-07-10_16-40-57</t>
  </si>
  <si>
    <t>TripA22</t>
  </si>
  <si>
    <t>2019-07-11_07-48-28</t>
  </si>
  <si>
    <t>TripA23</t>
  </si>
  <si>
    <t>2019-07-12_10-41-36</t>
  </si>
  <si>
    <t>TripA24</t>
  </si>
  <si>
    <t>2019-07-12_11-08-00</t>
  </si>
  <si>
    <t>TripA25</t>
  </si>
  <si>
    <t>2019-07-12_10-59-05</t>
  </si>
  <si>
    <t>TripA26</t>
  </si>
  <si>
    <t>2019-07-15_13-08-25</t>
  </si>
  <si>
    <t>TripA27</t>
  </si>
  <si>
    <t>2019-07-15_13-45-10</t>
  </si>
  <si>
    <t>TripA28</t>
  </si>
  <si>
    <t>2019-07-16_10-31-30</t>
  </si>
  <si>
    <t>TripA29</t>
  </si>
  <si>
    <t>2019-07-16_11-10-00</t>
  </si>
  <si>
    <t>TripA30</t>
  </si>
  <si>
    <t>2019-07-19_09-34-23</t>
  </si>
  <si>
    <t>TripA31</t>
  </si>
  <si>
    <t>TripA32</t>
  </si>
  <si>
    <t>2019-07-22_12-56-55</t>
  </si>
  <si>
    <t>TripB01</t>
  </si>
  <si>
    <t>2019-12-07_12-35-00</t>
  </si>
  <si>
    <t>FTMRoute (2x)</t>
  </si>
  <si>
    <t>cloudy</t>
  </si>
  <si>
    <t>TripB02</t>
  </si>
  <si>
    <t>2019-12-07_17-49-35</t>
  </si>
  <si>
    <t>FTMRoute</t>
  </si>
  <si>
    <t>dark, little rainy</t>
  </si>
  <si>
    <t>TripB03</t>
  </si>
  <si>
    <t>2019_12_08_09-38-26</t>
  </si>
  <si>
    <t>TripB04</t>
  </si>
  <si>
    <t>2019_12_08_13-47-18</t>
  </si>
  <si>
    <t>Munich North + Fast Charging</t>
  </si>
  <si>
    <t>TripB05</t>
  </si>
  <si>
    <t>2019_12_09_07-58-11</t>
  </si>
  <si>
    <t>14.82</t>
  </si>
  <si>
    <t>TripB06</t>
  </si>
  <si>
    <t>2019_12_09_18-16-14</t>
  </si>
  <si>
    <t>dark</t>
  </si>
  <si>
    <t>TripB07</t>
  </si>
  <si>
    <t>2019-12-10_09-35-46</t>
  </si>
  <si>
    <t>Munich Northeast</t>
  </si>
  <si>
    <t>TripB08</t>
  </si>
  <si>
    <t>2019-12-17_07-21-04</t>
  </si>
  <si>
    <t>TripB09</t>
  </si>
  <si>
    <t>2020-01-02_13-45-21</t>
  </si>
  <si>
    <t>Munich South</t>
  </si>
  <si>
    <t>TripB10</t>
  </si>
  <si>
    <t>2020-01-03_10-50-36</t>
  </si>
  <si>
    <t>Highway</t>
  </si>
  <si>
    <t>TripB11</t>
  </si>
  <si>
    <t>2020-01-03_11-36-24</t>
  </si>
  <si>
    <t>TripB12</t>
  </si>
  <si>
    <t>2020-01-03_12-16-10</t>
  </si>
  <si>
    <t>TripB13</t>
  </si>
  <si>
    <t>2020-01-03_13-23-24</t>
  </si>
  <si>
    <t>TripB14</t>
  </si>
  <si>
    <t>2020-01-05_11-08-25</t>
  </si>
  <si>
    <t>TripB15</t>
  </si>
  <si>
    <t>2020-01-07_10-02-47</t>
  </si>
  <si>
    <t>TripB16</t>
  </si>
  <si>
    <t>2020-01-07_10-33-19</t>
  </si>
  <si>
    <t>TripB17</t>
  </si>
  <si>
    <t>2020-01-07_10-58-55</t>
  </si>
  <si>
    <t>TripB18</t>
  </si>
  <si>
    <t>2020-01-08_17-43-26</t>
  </si>
  <si>
    <t>TripB19</t>
  </si>
  <si>
    <t>2020-01-09_08-29-07</t>
  </si>
  <si>
    <t>sunrise</t>
  </si>
  <si>
    <t>TripB20</t>
  </si>
  <si>
    <t>2020-01-09_17-21-44</t>
  </si>
  <si>
    <t>TripB21</t>
  </si>
  <si>
    <t>2020-01-10_08-07-33</t>
  </si>
  <si>
    <t>TripB22</t>
  </si>
  <si>
    <t>2020-01-10_16-42-46</t>
  </si>
  <si>
    <t>sunset</t>
  </si>
  <si>
    <t>TripB23</t>
  </si>
  <si>
    <t>2020-01-11_12-52-38</t>
  </si>
  <si>
    <t>TripB24</t>
  </si>
  <si>
    <t>2020-01-11_14-29-56</t>
  </si>
  <si>
    <t>TripB25</t>
  </si>
  <si>
    <t>2020-01-11_14-55-27</t>
  </si>
  <si>
    <t>TripB26</t>
  </si>
  <si>
    <t>2020-01-11_15-24-57</t>
  </si>
  <si>
    <t>TripB27</t>
  </si>
  <si>
    <t>2020-01-12_11-12-56</t>
  </si>
  <si>
    <t>TripB28</t>
  </si>
  <si>
    <t>2020-01-12_11-37-29</t>
  </si>
  <si>
    <t>TripB29</t>
  </si>
  <si>
    <t>2020-01-12_12-33-29</t>
  </si>
  <si>
    <t>TripB30</t>
  </si>
  <si>
    <t>2020-01-13_07-53-37</t>
  </si>
  <si>
    <t>TripB31</t>
  </si>
  <si>
    <t>2020-01-13_17-31-04</t>
  </si>
  <si>
    <t>TripB32</t>
  </si>
  <si>
    <t>2020-01-14_09-47-42</t>
  </si>
  <si>
    <t>TripB33</t>
  </si>
  <si>
    <t>2020-01-14_11-44-28</t>
  </si>
  <si>
    <t>TripB34</t>
  </si>
  <si>
    <t>2020-01-14_12-55-08</t>
  </si>
  <si>
    <t>TripB35</t>
  </si>
  <si>
    <t>2020-01-14_17-59-06</t>
  </si>
  <si>
    <t>TripB36</t>
  </si>
  <si>
    <t>2020-01-15_10-43-44</t>
  </si>
  <si>
    <t>TripB37</t>
  </si>
  <si>
    <t>2020-01-21_09-15-20</t>
  </si>
  <si>
    <t>TripB38</t>
  </si>
  <si>
    <t>2020-02-07_09-32-02</t>
  </si>
  <si>
    <t>FTMRoute reverse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</si>
</sst>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"/>
    <numFmt numFmtId="60" formatCode="0.0%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horizontal="right" vertical="bottom"/>
    </xf>
    <xf numFmtId="60" fontId="0" fillId="2" borderId="1" applyNumberFormat="1" applyFont="1" applyFill="1" applyBorder="1" applyAlignment="1" applyProtection="0">
      <alignment vertical="bottom"/>
    </xf>
    <xf numFmtId="2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horizontal="right" vertical="bottom"/>
    </xf>
    <xf numFmtId="2" fontId="0" fillId="2" borderId="1" applyNumberFormat="1" applyFont="1" applyFill="1" applyBorder="1" applyAlignment="1" applyProtection="0">
      <alignment horizontal="right" vertical="bottom"/>
    </xf>
    <xf numFmtId="49" fontId="0" fillId="2" borderId="1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71"/>
  <sheetViews>
    <sheetView workbookViewId="0" showGridLines="0" defaultGridColor="1"/>
  </sheetViews>
  <sheetFormatPr defaultColWidth="10.8333" defaultRowHeight="15" customHeight="1" outlineLevelRow="0" outlineLevelCol="0"/>
  <cols>
    <col min="1" max="1" width="14" style="1" customWidth="1"/>
    <col min="2" max="2" width="21.8516" style="1" customWidth="1"/>
    <col min="3" max="3" width="42.3516" style="1" customWidth="1"/>
    <col min="4" max="6" width="13.6719" style="1" customWidth="1"/>
    <col min="7" max="7" width="32.7969" style="1" customWidth="1"/>
    <col min="8" max="8" width="26.5" style="1" customWidth="1"/>
    <col min="9" max="13" width="13.6719" style="1" customWidth="1"/>
    <col min="14" max="16384" width="10.8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3.55" customHeight="1">
      <c r="A2" t="s" s="2">
        <v>13</v>
      </c>
      <c r="B2" t="s" s="3">
        <v>14</v>
      </c>
      <c r="C2" t="s" s="2">
        <v>15</v>
      </c>
      <c r="D2" t="s" s="2">
        <v>16</v>
      </c>
      <c r="E2" s="4">
        <v>21</v>
      </c>
      <c r="F2" s="4">
        <v>22</v>
      </c>
      <c r="G2" s="5">
        <v>0.863</v>
      </c>
      <c r="H2" s="6">
        <v>0.803</v>
      </c>
      <c r="I2" s="5">
        <f>G2-H2</f>
        <v>0.06</v>
      </c>
      <c r="J2" s="4">
        <v>25.5</v>
      </c>
      <c r="K2" s="4">
        <v>23</v>
      </c>
      <c r="L2" s="7">
        <v>7.42768972222222</v>
      </c>
      <c r="M2" s="7">
        <v>16.82</v>
      </c>
    </row>
    <row r="3" ht="13.55" customHeight="1">
      <c r="A3" t="s" s="2">
        <v>17</v>
      </c>
      <c r="B3" t="s" s="3">
        <v>18</v>
      </c>
      <c r="C3" t="s" s="2">
        <v>15</v>
      </c>
      <c r="D3" t="s" s="2">
        <v>16</v>
      </c>
      <c r="E3" s="8">
        <v>23</v>
      </c>
      <c r="F3" s="8">
        <v>26</v>
      </c>
      <c r="G3" s="5">
        <v>0.803</v>
      </c>
      <c r="H3" s="5">
        <v>0.673</v>
      </c>
      <c r="I3" s="5">
        <f>G3-H3</f>
        <v>0.13</v>
      </c>
      <c r="J3" s="8">
        <v>32</v>
      </c>
      <c r="K3" s="8">
        <v>23</v>
      </c>
      <c r="L3" s="7">
        <v>23.5097091666667</v>
      </c>
      <c r="M3" s="9">
        <v>23.55</v>
      </c>
    </row>
    <row r="4" ht="13.55" customHeight="1">
      <c r="A4" t="s" s="2">
        <v>19</v>
      </c>
      <c r="B4" t="s" s="3">
        <v>20</v>
      </c>
      <c r="C4" t="s" s="2">
        <v>15</v>
      </c>
      <c r="D4" t="s" s="2">
        <v>16</v>
      </c>
      <c r="E4" s="8">
        <v>24</v>
      </c>
      <c r="F4" s="8">
        <v>25</v>
      </c>
      <c r="G4" s="5">
        <v>0.835</v>
      </c>
      <c r="H4" s="5">
        <v>0.751</v>
      </c>
      <c r="I4" s="5">
        <f>G4-H4</f>
        <v>0.08400000000000001</v>
      </c>
      <c r="J4" s="8">
        <v>21.5</v>
      </c>
      <c r="K4" s="8">
        <v>27</v>
      </c>
      <c r="L4" s="7">
        <v>12.8208461111111</v>
      </c>
      <c r="M4" s="7">
        <v>11.18</v>
      </c>
    </row>
    <row r="5" ht="13.55" customHeight="1">
      <c r="A5" t="s" s="2">
        <v>21</v>
      </c>
      <c r="B5" t="s" s="3">
        <v>22</v>
      </c>
      <c r="C5" t="s" s="2">
        <v>15</v>
      </c>
      <c r="D5" t="s" s="2">
        <v>16</v>
      </c>
      <c r="E5" s="8">
        <v>25</v>
      </c>
      <c r="F5" s="8">
        <v>27</v>
      </c>
      <c r="G5" s="5">
        <v>0.751</v>
      </c>
      <c r="H5" s="6">
        <v>0.667</v>
      </c>
      <c r="I5" s="5">
        <f>G5-H5</f>
        <v>0.08400000000000001</v>
      </c>
      <c r="J5" s="8">
        <v>24</v>
      </c>
      <c r="K5" s="8">
        <v>22</v>
      </c>
      <c r="L5" s="9">
        <v>10.7274913888889</v>
      </c>
      <c r="M5" s="9">
        <v>6.87</v>
      </c>
    </row>
    <row r="6" ht="13.55" customHeight="1">
      <c r="A6" t="s" s="2">
        <v>23</v>
      </c>
      <c r="B6" t="s" s="3">
        <v>24</v>
      </c>
      <c r="C6" t="s" s="2">
        <v>15</v>
      </c>
      <c r="D6" t="s" s="2">
        <v>16</v>
      </c>
      <c r="E6" s="8">
        <v>27</v>
      </c>
      <c r="F6" s="8">
        <v>27</v>
      </c>
      <c r="G6" s="5">
        <v>0.667</v>
      </c>
      <c r="H6" s="5">
        <v>0.602</v>
      </c>
      <c r="I6" s="5">
        <f>G6-H6</f>
        <v>0.065</v>
      </c>
      <c r="J6" s="8">
        <v>24.5</v>
      </c>
      <c r="K6" s="8">
        <v>24</v>
      </c>
      <c r="L6" s="9">
        <v>12.3932234722222</v>
      </c>
      <c r="M6" s="9">
        <f>1366.6/60</f>
        <v>22.7766666666667</v>
      </c>
    </row>
    <row r="7" ht="13.55" customHeight="1">
      <c r="A7" t="s" s="2">
        <v>25</v>
      </c>
      <c r="B7" t="s" s="3">
        <v>26</v>
      </c>
      <c r="C7" t="s" s="2">
        <v>27</v>
      </c>
      <c r="D7" t="s" s="2">
        <v>16</v>
      </c>
      <c r="E7" s="8">
        <v>25</v>
      </c>
      <c r="F7" s="8">
        <v>28</v>
      </c>
      <c r="G7" s="5">
        <v>0.851</v>
      </c>
      <c r="H7" s="5">
        <v>0.634</v>
      </c>
      <c r="I7" s="5">
        <f>G7-H7</f>
        <v>0.217</v>
      </c>
      <c r="J7" s="8">
        <v>26.5</v>
      </c>
      <c r="K7" s="8">
        <v>26</v>
      </c>
      <c r="L7" s="9">
        <v>45.9934605555555</v>
      </c>
      <c r="M7" s="9">
        <f>3164.4/60</f>
        <v>52.74</v>
      </c>
    </row>
    <row r="8" ht="13.55" customHeight="1">
      <c r="A8" t="s" s="2">
        <v>28</v>
      </c>
      <c r="B8" t="s" s="3">
        <v>29</v>
      </c>
      <c r="C8" t="s" s="2">
        <v>27</v>
      </c>
      <c r="D8" t="s" s="2">
        <v>16</v>
      </c>
      <c r="E8" s="8">
        <v>30</v>
      </c>
      <c r="F8" s="8">
        <v>30</v>
      </c>
      <c r="G8" s="5">
        <v>0.634</v>
      </c>
      <c r="H8" s="6">
        <v>0.342</v>
      </c>
      <c r="I8" s="5">
        <f>G8-H8</f>
        <v>0.292</v>
      </c>
      <c r="J8" s="8">
        <v>33.5</v>
      </c>
      <c r="K8" s="8">
        <v>25</v>
      </c>
      <c r="L8" s="9">
        <v>44.3359158333333</v>
      </c>
      <c r="M8" s="9">
        <f>2093.2/60</f>
        <v>34.8866666666667</v>
      </c>
    </row>
    <row r="9" ht="13.55" customHeight="1">
      <c r="A9" t="s" s="2">
        <v>30</v>
      </c>
      <c r="B9" t="s" s="3">
        <v>31</v>
      </c>
      <c r="C9" t="s" s="2">
        <v>15</v>
      </c>
      <c r="D9" t="s" s="2">
        <v>32</v>
      </c>
      <c r="E9" s="8">
        <v>26</v>
      </c>
      <c r="F9" s="8">
        <v>27</v>
      </c>
      <c r="G9" s="5">
        <v>0.866</v>
      </c>
      <c r="H9" s="5">
        <v>0.761</v>
      </c>
      <c r="I9" s="5">
        <f>G9-H9</f>
        <v>0.105</v>
      </c>
      <c r="J9" s="8">
        <v>27</v>
      </c>
      <c r="K9" s="8">
        <v>25</v>
      </c>
      <c r="L9" s="7">
        <v>18.2286268055556</v>
      </c>
      <c r="M9" s="9">
        <f>2805.8/60</f>
        <v>46.7633333333333</v>
      </c>
    </row>
    <row r="10" ht="13.55" customHeight="1">
      <c r="A10" t="s" s="2">
        <v>33</v>
      </c>
      <c r="B10" t="s" s="3">
        <v>34</v>
      </c>
      <c r="C10" t="s" s="2">
        <v>15</v>
      </c>
      <c r="D10" t="s" s="2">
        <v>32</v>
      </c>
      <c r="E10" s="8">
        <v>22</v>
      </c>
      <c r="F10" s="8">
        <v>22</v>
      </c>
      <c r="G10" s="5">
        <v>0.747</v>
      </c>
      <c r="H10" s="5">
        <v>0.6860000000000001</v>
      </c>
      <c r="I10" s="5">
        <f>G10-H10</f>
        <v>0.061</v>
      </c>
      <c r="J10" s="8">
        <v>17.5</v>
      </c>
      <c r="K10" s="8">
        <v>21</v>
      </c>
      <c r="L10" s="7">
        <v>11.6612719444444</v>
      </c>
      <c r="M10" s="9">
        <f>1834.3/60</f>
        <v>30.5716666666667</v>
      </c>
    </row>
    <row r="11" ht="13.55" customHeight="1">
      <c r="A11" t="s" s="2">
        <v>35</v>
      </c>
      <c r="B11" t="s" s="3">
        <v>36</v>
      </c>
      <c r="C11" t="s" s="2">
        <v>15</v>
      </c>
      <c r="D11" t="s" s="2">
        <v>32</v>
      </c>
      <c r="E11" s="8">
        <v>22</v>
      </c>
      <c r="F11" s="8">
        <v>23</v>
      </c>
      <c r="G11" s="5">
        <v>0.696</v>
      </c>
      <c r="H11" s="6">
        <v>0.609</v>
      </c>
      <c r="I11" s="5">
        <f>G11-H11</f>
        <v>0.08699999999999999</v>
      </c>
      <c r="J11" s="8">
        <v>22.5</v>
      </c>
      <c r="K11" s="4">
        <v>25</v>
      </c>
      <c r="L11" s="7">
        <v>16.2460069444444</v>
      </c>
      <c r="M11" s="9">
        <f>1417.5/60</f>
        <v>23.625</v>
      </c>
    </row>
    <row r="12" ht="13.55" customHeight="1">
      <c r="A12" t="s" s="2">
        <v>37</v>
      </c>
      <c r="B12" t="s" s="3">
        <v>38</v>
      </c>
      <c r="C12" t="s" s="2">
        <v>15</v>
      </c>
      <c r="D12" t="s" s="2">
        <v>16</v>
      </c>
      <c r="E12" s="8">
        <v>26</v>
      </c>
      <c r="F12" s="8">
        <v>27</v>
      </c>
      <c r="G12" s="5">
        <v>0.87</v>
      </c>
      <c r="H12" s="5">
        <v>0.756</v>
      </c>
      <c r="I12" s="5">
        <f>G12-H12</f>
        <v>0.114</v>
      </c>
      <c r="J12" s="8">
        <v>30</v>
      </c>
      <c r="K12" s="8">
        <v>30</v>
      </c>
      <c r="L12" s="7">
        <v>17.7317568055556</v>
      </c>
      <c r="M12" s="9">
        <f>1424.4/60</f>
        <v>23.74</v>
      </c>
    </row>
    <row r="13" ht="13.55" customHeight="1">
      <c r="A13" t="s" s="2">
        <v>39</v>
      </c>
      <c r="B13" t="s" s="3">
        <v>40</v>
      </c>
      <c r="C13" t="s" s="2">
        <v>15</v>
      </c>
      <c r="D13" t="s" s="3">
        <v>16</v>
      </c>
      <c r="E13" s="8">
        <v>28</v>
      </c>
      <c r="F13" s="8">
        <v>30</v>
      </c>
      <c r="G13" s="5">
        <v>0.755</v>
      </c>
      <c r="H13" s="5">
        <v>0.643</v>
      </c>
      <c r="I13" s="5">
        <f>G13-H13</f>
        <v>0.112</v>
      </c>
      <c r="J13" s="8">
        <v>26.5</v>
      </c>
      <c r="K13" s="8">
        <v>25</v>
      </c>
      <c r="L13" s="7">
        <v>18.6539030555556</v>
      </c>
      <c r="M13" s="9">
        <f>1638.3/60</f>
        <v>27.305</v>
      </c>
    </row>
    <row r="14" ht="13.55" customHeight="1">
      <c r="A14" t="s" s="2">
        <v>41</v>
      </c>
      <c r="B14" t="s" s="3">
        <v>42</v>
      </c>
      <c r="C14" t="s" s="2">
        <v>15</v>
      </c>
      <c r="D14" t="s" s="3">
        <v>16</v>
      </c>
      <c r="E14" s="8">
        <v>22</v>
      </c>
      <c r="F14" s="8">
        <v>22</v>
      </c>
      <c r="G14" s="5">
        <v>0.855</v>
      </c>
      <c r="H14" s="6">
        <v>0.829</v>
      </c>
      <c r="I14" s="5">
        <f>G14-H14</f>
        <v>0.026</v>
      </c>
      <c r="J14" s="8">
        <v>21</v>
      </c>
      <c r="K14" s="8">
        <v>23</v>
      </c>
      <c r="L14" s="7">
        <v>4.57298555555556</v>
      </c>
      <c r="M14" s="9">
        <f>715.9/60</f>
        <v>11.9316666666667</v>
      </c>
    </row>
    <row r="15" ht="13.55" customHeight="1">
      <c r="A15" t="s" s="2">
        <v>43</v>
      </c>
      <c r="B15" t="s" s="3">
        <v>44</v>
      </c>
      <c r="C15" t="s" s="2">
        <v>15</v>
      </c>
      <c r="D15" t="s" s="3">
        <v>16</v>
      </c>
      <c r="E15" s="8">
        <v>22</v>
      </c>
      <c r="F15" s="8">
        <v>22</v>
      </c>
      <c r="G15" s="5">
        <v>0.828</v>
      </c>
      <c r="H15" s="5">
        <v>0.799</v>
      </c>
      <c r="I15" s="5">
        <f>G15-H15</f>
        <v>0.029</v>
      </c>
      <c r="J15" s="8">
        <v>24.5</v>
      </c>
      <c r="K15" s="8">
        <v>22</v>
      </c>
      <c r="L15" s="7">
        <v>4.92976305555556</v>
      </c>
      <c r="M15" s="9">
        <f>694.5/60</f>
        <v>11.575</v>
      </c>
    </row>
    <row r="16" ht="13.55" customHeight="1">
      <c r="A16" t="s" s="2">
        <v>45</v>
      </c>
      <c r="B16" t="s" s="3">
        <v>46</v>
      </c>
      <c r="C16" t="s" s="2">
        <v>15</v>
      </c>
      <c r="D16" t="s" s="3">
        <v>47</v>
      </c>
      <c r="E16" s="8">
        <v>17</v>
      </c>
      <c r="F16" s="8">
        <v>19</v>
      </c>
      <c r="G16" s="5">
        <v>0.748</v>
      </c>
      <c r="H16" s="5">
        <v>0.634</v>
      </c>
      <c r="I16" s="5">
        <f>G16-H16</f>
        <v>0.114</v>
      </c>
      <c r="J16" s="8">
        <v>19</v>
      </c>
      <c r="K16" s="8">
        <v>23</v>
      </c>
      <c r="L16" s="7">
        <v>26.97350125</v>
      </c>
      <c r="M16" s="9">
        <v>37.23</v>
      </c>
    </row>
    <row r="17" ht="13.55" customHeight="1">
      <c r="A17" t="s" s="2">
        <v>48</v>
      </c>
      <c r="B17" t="s" s="3">
        <v>49</v>
      </c>
      <c r="C17" t="s" s="2">
        <v>15</v>
      </c>
      <c r="D17" t="s" s="3">
        <v>47</v>
      </c>
      <c r="E17" s="8">
        <v>19</v>
      </c>
      <c r="F17" s="8">
        <v>19</v>
      </c>
      <c r="G17" s="5">
        <v>0.63</v>
      </c>
      <c r="H17" s="6">
        <v>0.515</v>
      </c>
      <c r="I17" s="5">
        <f>G17-H17</f>
        <v>0.115</v>
      </c>
      <c r="J17" s="8">
        <v>19.5</v>
      </c>
      <c r="K17" s="8">
        <v>23</v>
      </c>
      <c r="L17" s="9">
        <v>28.8016013888889</v>
      </c>
      <c r="M17" s="9">
        <f>1906.5/60</f>
        <v>31.775</v>
      </c>
    </row>
    <row r="18" ht="13.55" customHeight="1">
      <c r="A18" t="s" s="2">
        <v>50</v>
      </c>
      <c r="B18" t="s" s="3">
        <v>51</v>
      </c>
      <c r="C18" t="s" s="2">
        <v>15</v>
      </c>
      <c r="D18" t="s" s="3">
        <v>32</v>
      </c>
      <c r="E18" s="8">
        <v>16</v>
      </c>
      <c r="F18" s="8">
        <v>18</v>
      </c>
      <c r="G18" s="5">
        <v>0.868</v>
      </c>
      <c r="H18" s="5">
        <v>0.779</v>
      </c>
      <c r="I18" s="5">
        <f>G18-H18</f>
        <v>0.089</v>
      </c>
      <c r="J18" s="8">
        <v>15.5</v>
      </c>
      <c r="K18" s="8">
        <v>25</v>
      </c>
      <c r="L18" s="9">
        <v>12.9708176388889</v>
      </c>
      <c r="M18" s="9">
        <f>668.6/60</f>
        <v>11.1433333333333</v>
      </c>
    </row>
    <row r="19" ht="13.55" customHeight="1">
      <c r="A19" t="s" s="2">
        <v>52</v>
      </c>
      <c r="B19" t="s" s="3">
        <v>53</v>
      </c>
      <c r="C19" t="s" s="2">
        <v>15</v>
      </c>
      <c r="D19" t="s" s="3">
        <v>32</v>
      </c>
      <c r="E19" s="8">
        <v>18</v>
      </c>
      <c r="F19" s="8">
        <v>19</v>
      </c>
      <c r="G19" s="5">
        <v>0.779</v>
      </c>
      <c r="H19" s="5">
        <v>0.702</v>
      </c>
      <c r="I19" s="5">
        <f>G19-H19</f>
        <v>0.077</v>
      </c>
      <c r="J19" s="8">
        <v>16</v>
      </c>
      <c r="K19" s="8">
        <v>22</v>
      </c>
      <c r="L19" s="9">
        <v>12.1878966666667</v>
      </c>
      <c r="M19" s="9">
        <f>880.7/60</f>
        <v>14.6783333333333</v>
      </c>
    </row>
    <row r="20" ht="13.55" customHeight="1">
      <c r="A20" t="s" s="2">
        <v>54</v>
      </c>
      <c r="B20" t="s" s="3">
        <v>55</v>
      </c>
      <c r="C20" t="s" s="2">
        <v>15</v>
      </c>
      <c r="D20" t="s" s="3">
        <v>32</v>
      </c>
      <c r="E20" s="8">
        <v>22</v>
      </c>
      <c r="F20" s="8">
        <v>22</v>
      </c>
      <c r="G20" s="5">
        <v>0.885</v>
      </c>
      <c r="H20" s="6">
        <v>0.804</v>
      </c>
      <c r="I20" s="5">
        <f>G20-H20</f>
        <v>0.081</v>
      </c>
      <c r="J20" s="8">
        <v>23.5</v>
      </c>
      <c r="K20" s="4">
        <v>30</v>
      </c>
      <c r="L20" s="9">
        <v>16.7303819444444</v>
      </c>
      <c r="M20" s="9">
        <f>1587.5/60</f>
        <v>26.4583333333333</v>
      </c>
    </row>
    <row r="21" ht="13.55" customHeight="1">
      <c r="A21" t="s" s="2">
        <v>56</v>
      </c>
      <c r="B21" t="s" s="3">
        <v>57</v>
      </c>
      <c r="C21" t="s" s="2">
        <v>15</v>
      </c>
      <c r="D21" t="s" s="3">
        <v>32</v>
      </c>
      <c r="E21" s="8">
        <v>17</v>
      </c>
      <c r="F21" s="8">
        <v>17</v>
      </c>
      <c r="G21" s="5">
        <v>0.77</v>
      </c>
      <c r="H21" s="5">
        <v>0.6909999999999999</v>
      </c>
      <c r="I21" s="5">
        <f>G21-H21</f>
        <v>0.079</v>
      </c>
      <c r="J21" s="8">
        <v>14</v>
      </c>
      <c r="K21" s="8">
        <v>26</v>
      </c>
      <c r="L21" s="9">
        <v>11.5179944444444</v>
      </c>
      <c r="M21" s="9">
        <f>1719.5/60</f>
        <v>28.6583333333333</v>
      </c>
    </row>
    <row r="22" ht="13.55" customHeight="1">
      <c r="A22" t="s" s="2">
        <v>58</v>
      </c>
      <c r="B22" t="s" s="3">
        <v>59</v>
      </c>
      <c r="C22" t="s" s="2">
        <v>15</v>
      </c>
      <c r="D22" t="s" s="3">
        <v>16</v>
      </c>
      <c r="E22" s="8">
        <v>18</v>
      </c>
      <c r="F22" s="8">
        <v>20</v>
      </c>
      <c r="G22" s="5">
        <v>0.713</v>
      </c>
      <c r="H22" s="5">
        <v>0.637</v>
      </c>
      <c r="I22" s="5">
        <f>G22-H22</f>
        <v>0.076</v>
      </c>
      <c r="J22" s="8">
        <v>22.5</v>
      </c>
      <c r="K22" s="8">
        <v>22</v>
      </c>
      <c r="L22" s="9">
        <v>14.3236054166667</v>
      </c>
      <c r="M22" s="9">
        <f>1982.8/60</f>
        <v>33.0466666666667</v>
      </c>
    </row>
    <row r="23" ht="13.55" customHeight="1">
      <c r="A23" t="s" s="2">
        <v>60</v>
      </c>
      <c r="B23" t="s" s="3">
        <v>61</v>
      </c>
      <c r="C23" t="s" s="2">
        <v>15</v>
      </c>
      <c r="D23" t="s" s="3">
        <v>16</v>
      </c>
      <c r="E23" s="8">
        <v>19</v>
      </c>
      <c r="F23" s="8">
        <v>20</v>
      </c>
      <c r="G23" s="5">
        <v>0.873</v>
      </c>
      <c r="H23" s="6">
        <v>0.765</v>
      </c>
      <c r="I23" s="5">
        <f>G23-H23</f>
        <v>0.108</v>
      </c>
      <c r="J23" s="8">
        <v>17</v>
      </c>
      <c r="K23" s="8">
        <v>23</v>
      </c>
      <c r="L23" s="9">
        <v>19.3708883988889</v>
      </c>
      <c r="M23" s="9">
        <f>1838.7/60</f>
        <v>30.645</v>
      </c>
    </row>
    <row r="24" ht="13.55" customHeight="1">
      <c r="A24" t="s" s="2">
        <v>62</v>
      </c>
      <c r="B24" t="s" s="3">
        <v>63</v>
      </c>
      <c r="C24" t="s" s="2">
        <v>15</v>
      </c>
      <c r="D24" t="s" s="3">
        <v>16</v>
      </c>
      <c r="E24" s="8">
        <v>16</v>
      </c>
      <c r="F24" s="8">
        <v>17</v>
      </c>
      <c r="G24" s="5">
        <v>0.874</v>
      </c>
      <c r="H24" s="5">
        <v>0.819</v>
      </c>
      <c r="I24" s="5">
        <f>G24-H24</f>
        <v>0.055</v>
      </c>
      <c r="J24" s="8">
        <v>19.5</v>
      </c>
      <c r="K24" s="8">
        <v>28</v>
      </c>
      <c r="L24" s="7">
        <v>8.35976032388889</v>
      </c>
      <c r="M24" s="9">
        <f>1042.5/60</f>
        <v>17.375</v>
      </c>
    </row>
    <row r="25" ht="13.55" customHeight="1">
      <c r="A25" t="s" s="2">
        <v>64</v>
      </c>
      <c r="B25" t="s" s="3">
        <v>65</v>
      </c>
      <c r="C25" t="s" s="2">
        <v>15</v>
      </c>
      <c r="D25" t="s" s="3">
        <v>16</v>
      </c>
      <c r="E25" s="8">
        <v>17</v>
      </c>
      <c r="F25" s="8">
        <v>19</v>
      </c>
      <c r="G25" s="5">
        <v>0.819</v>
      </c>
      <c r="H25" s="5">
        <v>0.744</v>
      </c>
      <c r="I25" s="5">
        <f>G25-H25</f>
        <v>0.075</v>
      </c>
      <c r="J25" s="8">
        <v>19</v>
      </c>
      <c r="K25" s="8">
        <v>23</v>
      </c>
      <c r="L25" s="7">
        <v>11.2745380752778</v>
      </c>
      <c r="M25" s="9">
        <f>532.1/60</f>
        <v>8.868333333333331</v>
      </c>
    </row>
    <row r="26" ht="13.55" customHeight="1">
      <c r="A26" t="s" s="2">
        <v>66</v>
      </c>
      <c r="B26" t="s" s="3">
        <v>67</v>
      </c>
      <c r="C26" t="s" s="2">
        <v>15</v>
      </c>
      <c r="D26" t="s" s="3">
        <v>16</v>
      </c>
      <c r="E26" s="8">
        <v>19</v>
      </c>
      <c r="F26" s="8">
        <v>20</v>
      </c>
      <c r="G26" s="5">
        <v>0.744</v>
      </c>
      <c r="H26" s="6">
        <v>0.652</v>
      </c>
      <c r="I26" s="5">
        <f>G26-H26</f>
        <v>0.092</v>
      </c>
      <c r="J26" s="8">
        <v>17</v>
      </c>
      <c r="K26" s="8">
        <v>33</v>
      </c>
      <c r="L26" s="7">
        <v>12.2097497405556</v>
      </c>
      <c r="M26" s="9">
        <f>762.6/60</f>
        <v>12.71</v>
      </c>
    </row>
    <row r="27" ht="13.55" customHeight="1">
      <c r="A27" t="s" s="2">
        <v>68</v>
      </c>
      <c r="B27" t="s" s="3">
        <v>69</v>
      </c>
      <c r="C27" t="s" s="2">
        <v>15</v>
      </c>
      <c r="D27" t="s" s="3">
        <v>32</v>
      </c>
      <c r="E27" s="8">
        <v>19</v>
      </c>
      <c r="F27" s="8">
        <v>20</v>
      </c>
      <c r="G27" s="5">
        <v>0.862</v>
      </c>
      <c r="H27" s="5">
        <v>0.788</v>
      </c>
      <c r="I27" s="5">
        <f>G27-H27</f>
        <v>0.074</v>
      </c>
      <c r="J27" s="8">
        <v>22</v>
      </c>
      <c r="K27" s="8">
        <v>30</v>
      </c>
      <c r="L27" s="7">
        <v>18.0322327777778</v>
      </c>
      <c r="M27" s="9">
        <f>1612.1/60</f>
        <v>26.8683333333333</v>
      </c>
    </row>
    <row r="28" ht="13.55" customHeight="1">
      <c r="A28" t="s" s="2">
        <v>70</v>
      </c>
      <c r="B28" t="s" s="3">
        <v>71</v>
      </c>
      <c r="C28" t="s" s="2">
        <v>15</v>
      </c>
      <c r="D28" t="s" s="3">
        <v>32</v>
      </c>
      <c r="E28" s="8">
        <v>20</v>
      </c>
      <c r="F28" s="8">
        <v>22</v>
      </c>
      <c r="G28" s="5">
        <v>0.785</v>
      </c>
      <c r="H28" s="5">
        <v>0.668</v>
      </c>
      <c r="I28" s="5">
        <f>G28-H28</f>
        <v>0.117</v>
      </c>
      <c r="J28" s="8">
        <v>25.5</v>
      </c>
      <c r="K28" s="8">
        <v>25</v>
      </c>
      <c r="L28" s="7">
        <v>20.4298453947222</v>
      </c>
      <c r="M28" s="9">
        <f>2000.4/60</f>
        <v>33.34</v>
      </c>
    </row>
    <row r="29" ht="13.55" customHeight="1">
      <c r="A29" t="s" s="2">
        <v>72</v>
      </c>
      <c r="B29" t="s" s="3">
        <v>73</v>
      </c>
      <c r="C29" t="s" s="2">
        <v>15</v>
      </c>
      <c r="D29" t="s" s="3">
        <v>16</v>
      </c>
      <c r="E29" s="8">
        <v>18</v>
      </c>
      <c r="F29" s="8">
        <v>19</v>
      </c>
      <c r="G29" s="5">
        <v>0.819</v>
      </c>
      <c r="H29" s="6">
        <v>0.72</v>
      </c>
      <c r="I29" s="5">
        <f>G29-H29</f>
        <v>0.099</v>
      </c>
      <c r="J29" s="8">
        <v>20.5</v>
      </c>
      <c r="K29" s="4">
        <v>25</v>
      </c>
      <c r="L29" s="7">
        <v>19.5153157319444</v>
      </c>
      <c r="M29" s="9">
        <f>1743.5/60</f>
        <v>29.0583333333333</v>
      </c>
    </row>
    <row r="30" ht="13.55" customHeight="1">
      <c r="A30" t="s" s="2">
        <v>74</v>
      </c>
      <c r="B30" t="s" s="3">
        <v>75</v>
      </c>
      <c r="C30" t="s" s="2">
        <v>15</v>
      </c>
      <c r="D30" t="s" s="3">
        <v>16</v>
      </c>
      <c r="E30" s="8">
        <v>19</v>
      </c>
      <c r="F30" s="8">
        <v>21</v>
      </c>
      <c r="G30" s="5">
        <v>0.709</v>
      </c>
      <c r="H30" s="5">
        <v>0.631</v>
      </c>
      <c r="I30" s="5">
        <f>G30-H30</f>
        <v>0.078</v>
      </c>
      <c r="J30" s="8">
        <v>24</v>
      </c>
      <c r="K30" s="8">
        <v>29</v>
      </c>
      <c r="L30" s="7">
        <v>16.3326094575</v>
      </c>
      <c r="M30" s="9">
        <f>1338.9/60</f>
        <v>22.315</v>
      </c>
    </row>
    <row r="31" ht="13.55" customHeight="1">
      <c r="A31" t="s" s="2">
        <v>76</v>
      </c>
      <c r="B31" t="s" s="3">
        <v>77</v>
      </c>
      <c r="C31" t="s" s="2">
        <v>15</v>
      </c>
      <c r="D31" t="s" s="3">
        <v>16</v>
      </c>
      <c r="E31" s="8">
        <v>20</v>
      </c>
      <c r="F31" s="8">
        <v>20</v>
      </c>
      <c r="G31" s="5">
        <v>0.855</v>
      </c>
      <c r="H31" s="5">
        <v>0.8100000000000001</v>
      </c>
      <c r="I31" s="5">
        <f>G31-H31</f>
        <v>0.045</v>
      </c>
      <c r="J31" s="8">
        <v>19</v>
      </c>
      <c r="K31" s="8">
        <v>25</v>
      </c>
      <c r="L31" s="7">
        <v>7.74644444444444</v>
      </c>
      <c r="M31" s="9">
        <f>1397.3/60</f>
        <v>23.2883333333333</v>
      </c>
    </row>
    <row r="32" ht="13.55" customHeight="1">
      <c r="A32" t="s" s="2">
        <v>78</v>
      </c>
      <c r="B32" t="s" s="3">
        <v>77</v>
      </c>
      <c r="C32" t="s" s="2">
        <v>15</v>
      </c>
      <c r="D32" t="s" s="3">
        <v>16</v>
      </c>
      <c r="E32" s="8">
        <v>20</v>
      </c>
      <c r="F32" s="8">
        <v>21</v>
      </c>
      <c r="G32" s="5">
        <v>0.8100000000000001</v>
      </c>
      <c r="H32" s="6">
        <v>0.825</v>
      </c>
      <c r="I32" s="5">
        <v>0.719</v>
      </c>
      <c r="J32" s="8">
        <v>23.5</v>
      </c>
      <c r="K32" s="8">
        <v>26</v>
      </c>
      <c r="L32" s="7">
        <v>15.9760519444444</v>
      </c>
      <c r="M32" s="9">
        <f>1186.9/60</f>
        <v>19.7816666666667</v>
      </c>
    </row>
    <row r="33" ht="13.55" customHeight="1">
      <c r="A33" t="s" s="2">
        <v>79</v>
      </c>
      <c r="B33" t="s" s="3">
        <v>80</v>
      </c>
      <c r="C33" t="s" s="2">
        <v>15</v>
      </c>
      <c r="D33" t="s" s="3">
        <v>32</v>
      </c>
      <c r="E33" s="8">
        <v>21</v>
      </c>
      <c r="F33" s="8">
        <v>26</v>
      </c>
      <c r="G33" s="5">
        <v>0.865</v>
      </c>
      <c r="H33" s="5">
        <v>0.595</v>
      </c>
      <c r="I33" s="5">
        <f>G33-H33</f>
        <v>0.27</v>
      </c>
      <c r="J33" s="8">
        <v>20</v>
      </c>
      <c r="K33" s="8">
        <v>27.5</v>
      </c>
      <c r="L33" s="7">
        <v>37.2076897222222</v>
      </c>
      <c r="M33" s="9">
        <f>1672.1/60</f>
        <v>27.8683333333333</v>
      </c>
    </row>
    <row r="34" ht="13.55" customHeight="1">
      <c r="A34" t="s" s="2">
        <v>81</v>
      </c>
      <c r="B34" t="s" s="2">
        <v>82</v>
      </c>
      <c r="C34" t="s" s="2">
        <v>83</v>
      </c>
      <c r="D34" t="s" s="2">
        <v>84</v>
      </c>
      <c r="E34" s="4">
        <v>7</v>
      </c>
      <c r="F34" s="4">
        <v>15</v>
      </c>
      <c r="G34" s="5">
        <v>0.861</v>
      </c>
      <c r="H34" s="5">
        <v>0.574</v>
      </c>
      <c r="I34" s="5">
        <f>G34-H34</f>
        <v>0.287</v>
      </c>
      <c r="J34" s="4">
        <v>8.5</v>
      </c>
      <c r="K34" s="4">
        <v>22</v>
      </c>
      <c r="L34" s="7">
        <v>38.7918</v>
      </c>
      <c r="M34" s="7">
        <f>3251.7/60</f>
        <v>54.195</v>
      </c>
    </row>
    <row r="35" ht="13.55" customHeight="1">
      <c r="A35" t="s" s="2">
        <v>85</v>
      </c>
      <c r="B35" t="s" s="2">
        <v>86</v>
      </c>
      <c r="C35" t="s" s="2">
        <v>87</v>
      </c>
      <c r="D35" t="s" s="2">
        <v>88</v>
      </c>
      <c r="E35" s="8">
        <v>13</v>
      </c>
      <c r="F35" s="8">
        <v>15</v>
      </c>
      <c r="G35" s="5">
        <v>0.8100000000000001</v>
      </c>
      <c r="H35" s="5">
        <v>0.662</v>
      </c>
      <c r="I35" s="5">
        <f>G35-H35</f>
        <v>0.148</v>
      </c>
      <c r="J35" s="8">
        <v>6.5</v>
      </c>
      <c r="K35" s="8">
        <v>22</v>
      </c>
      <c r="L35" s="7">
        <v>18.926</v>
      </c>
      <c r="M35" s="9">
        <f>1611.2/60</f>
        <v>26.8533333333333</v>
      </c>
    </row>
    <row r="36" ht="13.55" customHeight="1">
      <c r="A36" t="s" s="2">
        <v>89</v>
      </c>
      <c r="B36" t="s" s="2">
        <v>90</v>
      </c>
      <c r="C36" t="s" s="2">
        <v>87</v>
      </c>
      <c r="D36" t="s" s="2">
        <v>16</v>
      </c>
      <c r="E36" s="8">
        <v>9</v>
      </c>
      <c r="F36" s="8">
        <v>12</v>
      </c>
      <c r="G36" s="5">
        <v>0.674</v>
      </c>
      <c r="H36" s="5">
        <v>0.504</v>
      </c>
      <c r="I36" s="5">
        <f>G36-H36</f>
        <v>0.17</v>
      </c>
      <c r="J36" s="8">
        <v>3.5</v>
      </c>
      <c r="K36" s="8">
        <v>22</v>
      </c>
      <c r="L36" s="7">
        <v>19.3977</v>
      </c>
      <c r="M36" s="7">
        <f>1579.3/60</f>
        <v>26.3216666666667</v>
      </c>
    </row>
    <row r="37" ht="13.55" customHeight="1">
      <c r="A37" t="s" s="2">
        <v>91</v>
      </c>
      <c r="B37" t="s" s="2">
        <v>92</v>
      </c>
      <c r="C37" t="s" s="2">
        <v>93</v>
      </c>
      <c r="D37" t="s" s="2">
        <v>84</v>
      </c>
      <c r="E37" s="8">
        <v>12</v>
      </c>
      <c r="F37" s="8">
        <v>20</v>
      </c>
      <c r="G37" s="5">
        <v>0.451</v>
      </c>
      <c r="H37" s="5">
        <v>0.6919999999999999</v>
      </c>
      <c r="I37" s="5">
        <f>G37-H37</f>
        <v>-0.241</v>
      </c>
      <c r="J37" s="8">
        <v>9</v>
      </c>
      <c r="K37" s="8">
        <v>22</v>
      </c>
      <c r="L37" s="9">
        <v>16.5953</v>
      </c>
      <c r="M37" s="9">
        <f>2954.9/60</f>
        <v>49.2483333333333</v>
      </c>
    </row>
    <row r="38" ht="13.55" customHeight="1">
      <c r="A38" t="s" s="2">
        <v>94</v>
      </c>
      <c r="B38" t="s" s="2">
        <v>95</v>
      </c>
      <c r="C38" t="s" s="2">
        <v>27</v>
      </c>
      <c r="D38" t="s" s="2">
        <v>84</v>
      </c>
      <c r="E38" s="8">
        <v>10</v>
      </c>
      <c r="F38" s="8">
        <v>11</v>
      </c>
      <c r="G38" s="5">
        <v>0.719</v>
      </c>
      <c r="H38" s="5">
        <v>0.595</v>
      </c>
      <c r="I38" s="5">
        <f>G38-H38</f>
        <v>0.124</v>
      </c>
      <c r="J38" s="8">
        <v>7</v>
      </c>
      <c r="K38" s="8">
        <v>22</v>
      </c>
      <c r="L38" t="s" s="10">
        <v>96</v>
      </c>
      <c r="M38" s="9">
        <f>1019.4/60</f>
        <v>16.99</v>
      </c>
    </row>
    <row r="39" ht="13.55" customHeight="1">
      <c r="A39" t="s" s="2">
        <v>97</v>
      </c>
      <c r="B39" t="s" s="2">
        <v>98</v>
      </c>
      <c r="C39" t="s" s="2">
        <v>27</v>
      </c>
      <c r="D39" t="s" s="2">
        <v>99</v>
      </c>
      <c r="E39" s="8">
        <v>11</v>
      </c>
      <c r="F39" s="8">
        <v>13</v>
      </c>
      <c r="G39" s="5">
        <v>0.832</v>
      </c>
      <c r="H39" s="5">
        <v>0.6929999999999999</v>
      </c>
      <c r="I39" s="5">
        <f>G39-H39</f>
        <v>0.139</v>
      </c>
      <c r="J39" s="8">
        <v>6</v>
      </c>
      <c r="K39" s="8">
        <v>22</v>
      </c>
      <c r="L39" s="9">
        <v>16.58</v>
      </c>
      <c r="M39" s="9">
        <f>1352/60</f>
        <v>22.5333333333333</v>
      </c>
    </row>
    <row r="40" ht="13.55" customHeight="1">
      <c r="A40" t="s" s="2">
        <v>100</v>
      </c>
      <c r="B40" t="s" s="2">
        <v>101</v>
      </c>
      <c r="C40" t="s" s="2">
        <v>102</v>
      </c>
      <c r="D40" t="s" s="2">
        <v>32</v>
      </c>
      <c r="E40" s="8">
        <v>5</v>
      </c>
      <c r="F40" s="8">
        <v>8</v>
      </c>
      <c r="G40" s="5">
        <v>0.674</v>
      </c>
      <c r="H40" s="5">
        <v>0.504</v>
      </c>
      <c r="I40" s="5">
        <f>G40-H40</f>
        <v>0.17</v>
      </c>
      <c r="J40" s="8">
        <v>2.5</v>
      </c>
      <c r="K40" s="8">
        <v>22</v>
      </c>
      <c r="L40" s="9">
        <v>30.3758</v>
      </c>
      <c r="M40" s="9">
        <f>2289.8/60</f>
        <v>38.1633333333333</v>
      </c>
    </row>
    <row r="41" ht="13.55" customHeight="1">
      <c r="A41" t="s" s="2">
        <v>103</v>
      </c>
      <c r="B41" t="s" s="2">
        <v>104</v>
      </c>
      <c r="C41" t="s" s="2">
        <v>102</v>
      </c>
      <c r="D41" t="s" s="2">
        <v>84</v>
      </c>
      <c r="E41" s="8">
        <v>7</v>
      </c>
      <c r="F41" s="8">
        <v>10</v>
      </c>
      <c r="G41" s="5">
        <v>0.673</v>
      </c>
      <c r="H41" s="5">
        <v>0.44</v>
      </c>
      <c r="I41" s="5">
        <f>G41-H41</f>
        <v>0.233</v>
      </c>
      <c r="J41" s="8">
        <v>3.5</v>
      </c>
      <c r="K41" s="8">
        <v>22</v>
      </c>
      <c r="L41" s="7">
        <v>32.2242</v>
      </c>
      <c r="M41" s="9">
        <f>2913.9/60</f>
        <v>48.565</v>
      </c>
    </row>
    <row r="42" ht="13.55" customHeight="1">
      <c r="A42" t="s" s="2">
        <v>105</v>
      </c>
      <c r="B42" t="s" s="2">
        <v>106</v>
      </c>
      <c r="C42" t="s" s="2">
        <v>107</v>
      </c>
      <c r="D42" t="s" s="2">
        <v>16</v>
      </c>
      <c r="E42" s="8">
        <v>0</v>
      </c>
      <c r="F42" s="8">
        <v>14</v>
      </c>
      <c r="G42" s="5">
        <v>0.7</v>
      </c>
      <c r="H42" s="5">
        <v>0.46</v>
      </c>
      <c r="I42" s="5">
        <f>G42-H42</f>
        <v>0.24</v>
      </c>
      <c r="J42" s="8">
        <v>5.5</v>
      </c>
      <c r="K42" s="8">
        <v>22</v>
      </c>
      <c r="L42" s="7">
        <v>54.1825</v>
      </c>
      <c r="M42" s="9">
        <f>5610.1/60</f>
        <v>93.50166666666669</v>
      </c>
    </row>
    <row r="43" ht="13.55" customHeight="1">
      <c r="A43" t="s" s="2">
        <v>108</v>
      </c>
      <c r="B43" t="s" s="2">
        <v>109</v>
      </c>
      <c r="C43" t="s" s="2">
        <v>110</v>
      </c>
      <c r="D43" t="s" s="2">
        <v>32</v>
      </c>
      <c r="E43" s="8">
        <v>2</v>
      </c>
      <c r="F43" s="8">
        <v>14</v>
      </c>
      <c r="G43" s="5">
        <v>0.848</v>
      </c>
      <c r="H43" s="5">
        <v>0.39</v>
      </c>
      <c r="I43" s="5">
        <f>G43-H43</f>
        <v>0.458</v>
      </c>
      <c r="J43" s="8">
        <v>2.5</v>
      </c>
      <c r="K43" s="8">
        <v>22</v>
      </c>
      <c r="L43" s="7">
        <v>47.8391</v>
      </c>
      <c r="M43" s="9">
        <f>2023.2/60</f>
        <v>33.72</v>
      </c>
    </row>
    <row r="44" ht="13.55" customHeight="1">
      <c r="A44" t="s" s="2">
        <v>111</v>
      </c>
      <c r="B44" t="s" s="2">
        <v>112</v>
      </c>
      <c r="C44" t="s" s="2">
        <v>107</v>
      </c>
      <c r="D44" t="s" s="2">
        <v>84</v>
      </c>
      <c r="E44" s="8">
        <v>14</v>
      </c>
      <c r="F44" s="8">
        <v>15</v>
      </c>
      <c r="G44" s="5">
        <v>0.389</v>
      </c>
      <c r="H44" s="5">
        <v>0.308</v>
      </c>
      <c r="I44" s="5">
        <f>G44-H44</f>
        <v>0.081</v>
      </c>
      <c r="J44" s="8">
        <v>4</v>
      </c>
      <c r="K44" s="8">
        <v>22</v>
      </c>
      <c r="L44" s="7">
        <v>10.2134</v>
      </c>
      <c r="M44" s="7">
        <f>753.3/60</f>
        <v>12.555</v>
      </c>
    </row>
    <row r="45" ht="13.55" customHeight="1">
      <c r="A45" t="s" s="2">
        <v>113</v>
      </c>
      <c r="B45" t="s" s="2">
        <v>114</v>
      </c>
      <c r="C45" t="s" s="2">
        <v>110</v>
      </c>
      <c r="D45" t="s" s="2">
        <v>84</v>
      </c>
      <c r="E45" s="8">
        <v>22</v>
      </c>
      <c r="F45" s="8">
        <v>20</v>
      </c>
      <c r="G45" s="5">
        <v>0.734</v>
      </c>
      <c r="H45" s="5">
        <v>0.513</v>
      </c>
      <c r="I45" s="5">
        <f>G45-H45</f>
        <v>0.221</v>
      </c>
      <c r="J45" s="8">
        <v>7.5</v>
      </c>
      <c r="K45" s="8">
        <v>22</v>
      </c>
      <c r="L45" s="7">
        <v>37.0614</v>
      </c>
      <c r="M45" s="7">
        <f>3225.5/60</f>
        <v>53.7583333333333</v>
      </c>
    </row>
    <row r="46" ht="13.55" customHeight="1">
      <c r="A46" t="s" s="2">
        <v>115</v>
      </c>
      <c r="B46" t="s" s="2">
        <v>116</v>
      </c>
      <c r="C46" t="s" s="2">
        <v>107</v>
      </c>
      <c r="D46" t="s" s="2">
        <v>84</v>
      </c>
      <c r="E46" s="8">
        <v>20</v>
      </c>
      <c r="F46" s="8">
        <v>20</v>
      </c>
      <c r="G46" s="5">
        <v>0.57</v>
      </c>
      <c r="H46" s="5">
        <v>0.551</v>
      </c>
      <c r="I46" s="5">
        <f>G46-H46</f>
        <v>0.019</v>
      </c>
      <c r="J46" s="8">
        <v>6</v>
      </c>
      <c r="K46" s="8">
        <v>22</v>
      </c>
      <c r="L46" s="7">
        <v>2.7823</v>
      </c>
      <c r="M46" s="7">
        <f>354.4/60</f>
        <v>5.90666666666667</v>
      </c>
    </row>
    <row r="47" ht="13.55" customHeight="1">
      <c r="A47" t="s" s="2">
        <v>117</v>
      </c>
      <c r="B47" t="s" s="2">
        <v>118</v>
      </c>
      <c r="C47" t="s" s="2">
        <v>110</v>
      </c>
      <c r="D47" t="s" s="2">
        <v>84</v>
      </c>
      <c r="E47" s="8">
        <v>3</v>
      </c>
      <c r="F47" s="8">
        <v>13</v>
      </c>
      <c r="G47" s="5">
        <v>0.855</v>
      </c>
      <c r="H47" s="5">
        <v>0.346</v>
      </c>
      <c r="I47" s="5">
        <f>G47-H47</f>
        <v>0.509</v>
      </c>
      <c r="J47" s="8">
        <v>3</v>
      </c>
      <c r="K47" s="8">
        <v>22</v>
      </c>
      <c r="L47" s="7">
        <v>60.9747</v>
      </c>
      <c r="M47" s="7">
        <f>3821.9/60</f>
        <v>63.6983333333333</v>
      </c>
    </row>
    <row r="48" ht="13.55" customHeight="1">
      <c r="A48" t="s" s="2">
        <v>119</v>
      </c>
      <c r="B48" t="s" s="2">
        <v>120</v>
      </c>
      <c r="C48" t="s" s="2">
        <v>87</v>
      </c>
      <c r="D48" t="s" s="2">
        <v>32</v>
      </c>
      <c r="E48" s="8">
        <v>9</v>
      </c>
      <c r="F48" s="8">
        <v>11</v>
      </c>
      <c r="G48" s="5">
        <v>0.851</v>
      </c>
      <c r="H48" s="5">
        <v>0.675</v>
      </c>
      <c r="I48" s="5">
        <f>G48-H48</f>
        <v>0.176</v>
      </c>
      <c r="J48" s="8">
        <v>2</v>
      </c>
      <c r="K48" s="8">
        <v>22</v>
      </c>
      <c r="L48" s="7">
        <v>19.2393</v>
      </c>
      <c r="M48" s="7">
        <f>1822.2/60</f>
        <v>30.37</v>
      </c>
    </row>
    <row r="49" ht="13.55" customHeight="1">
      <c r="A49" t="s" s="2">
        <v>121</v>
      </c>
      <c r="B49" t="s" s="2">
        <v>122</v>
      </c>
      <c r="C49" t="s" s="2">
        <v>87</v>
      </c>
      <c r="D49" t="s" s="2">
        <v>32</v>
      </c>
      <c r="E49" s="8">
        <v>11</v>
      </c>
      <c r="F49" s="8">
        <v>13</v>
      </c>
      <c r="G49" s="5">
        <v>0.675</v>
      </c>
      <c r="H49" s="5">
        <v>0.528</v>
      </c>
      <c r="I49" s="5">
        <f>G49-H49</f>
        <v>0.147</v>
      </c>
      <c r="J49" s="4">
        <v>3</v>
      </c>
      <c r="K49" s="8">
        <v>22</v>
      </c>
      <c r="L49" s="7">
        <v>19.2339</v>
      </c>
      <c r="M49" s="7">
        <f>1528.5/60</f>
        <v>25.475</v>
      </c>
    </row>
    <row r="50" ht="13.55" customHeight="1">
      <c r="A50" t="s" s="2">
        <v>123</v>
      </c>
      <c r="B50" t="s" s="2">
        <v>124</v>
      </c>
      <c r="C50" t="s" s="2">
        <v>87</v>
      </c>
      <c r="D50" t="s" s="2">
        <v>32</v>
      </c>
      <c r="E50" s="8">
        <v>13</v>
      </c>
      <c r="F50" s="8">
        <v>15</v>
      </c>
      <c r="G50" s="5">
        <v>0.528</v>
      </c>
      <c r="H50" s="5">
        <v>0.372</v>
      </c>
      <c r="I50" s="5">
        <f>G50-H50</f>
        <v>0.156</v>
      </c>
      <c r="J50" s="8">
        <v>3.5</v>
      </c>
      <c r="K50" s="8">
        <v>22</v>
      </c>
      <c r="L50" s="7">
        <v>19.2478</v>
      </c>
      <c r="M50" s="7">
        <f>1560.9/60</f>
        <v>26.015</v>
      </c>
    </row>
    <row r="51" ht="13.55" customHeight="1">
      <c r="A51" t="s" s="2">
        <v>125</v>
      </c>
      <c r="B51" t="s" s="2">
        <v>126</v>
      </c>
      <c r="C51" t="s" s="2">
        <v>27</v>
      </c>
      <c r="D51" t="s" s="2">
        <v>84</v>
      </c>
      <c r="E51" s="8">
        <v>3</v>
      </c>
      <c r="F51" s="8">
        <v>6</v>
      </c>
      <c r="G51" s="5">
        <v>0.828</v>
      </c>
      <c r="H51" s="5">
        <v>0.681</v>
      </c>
      <c r="I51" s="5">
        <f>G51-H51</f>
        <v>0.147</v>
      </c>
      <c r="J51" s="8">
        <v>2.5</v>
      </c>
      <c r="K51" s="8">
        <v>22</v>
      </c>
      <c r="L51" s="7">
        <v>15.8136</v>
      </c>
      <c r="M51" s="7">
        <f>1109.4/60</f>
        <v>18.49</v>
      </c>
    </row>
    <row r="52" ht="13.55" customHeight="1">
      <c r="A52" t="s" s="2">
        <v>127</v>
      </c>
      <c r="B52" t="s" s="2">
        <v>128</v>
      </c>
      <c r="C52" t="s" s="2">
        <v>27</v>
      </c>
      <c r="D52" t="s" s="2">
        <v>129</v>
      </c>
      <c r="E52" s="8">
        <v>6</v>
      </c>
      <c r="F52" s="8">
        <v>8</v>
      </c>
      <c r="G52" s="5">
        <v>0.858</v>
      </c>
      <c r="H52" s="5">
        <v>0.716</v>
      </c>
      <c r="I52" s="5">
        <f>G52-H52</f>
        <v>0.142</v>
      </c>
      <c r="J52" s="8">
        <v>3</v>
      </c>
      <c r="K52" s="8">
        <v>22</v>
      </c>
      <c r="L52" s="7">
        <v>16.4252</v>
      </c>
      <c r="M52" s="7">
        <f>1191/60</f>
        <v>19.85</v>
      </c>
    </row>
    <row r="53" ht="13.55" customHeight="1">
      <c r="A53" t="s" s="2">
        <v>130</v>
      </c>
      <c r="B53" t="s" s="2">
        <v>131</v>
      </c>
      <c r="C53" t="s" s="2">
        <v>27</v>
      </c>
      <c r="D53" t="s" s="2">
        <v>99</v>
      </c>
      <c r="E53" s="8">
        <v>10</v>
      </c>
      <c r="F53" s="8">
        <v>12</v>
      </c>
      <c r="G53" s="5">
        <v>0.727</v>
      </c>
      <c r="H53" s="5">
        <v>0.62</v>
      </c>
      <c r="I53" s="5">
        <f>G53-H53</f>
        <v>0.107</v>
      </c>
      <c r="J53" s="8">
        <v>5</v>
      </c>
      <c r="K53" s="8">
        <v>22</v>
      </c>
      <c r="L53" s="7">
        <v>12.3436</v>
      </c>
      <c r="M53" s="7">
        <f>1402.8/60</f>
        <v>23.38</v>
      </c>
    </row>
    <row r="54" ht="13.55" customHeight="1">
      <c r="A54" t="s" s="2">
        <v>132</v>
      </c>
      <c r="B54" t="s" s="2">
        <v>133</v>
      </c>
      <c r="C54" t="s" s="2">
        <v>27</v>
      </c>
      <c r="D54" t="s" s="2">
        <v>129</v>
      </c>
      <c r="E54" s="8">
        <v>7</v>
      </c>
      <c r="F54" s="8">
        <v>9</v>
      </c>
      <c r="G54" s="5">
        <v>0.5570000000000001</v>
      </c>
      <c r="H54" s="5">
        <v>0.411</v>
      </c>
      <c r="I54" s="5">
        <f>G54-H54</f>
        <v>0.146</v>
      </c>
      <c r="J54" s="8">
        <v>1.5</v>
      </c>
      <c r="K54" s="8">
        <v>22</v>
      </c>
      <c r="L54" s="7">
        <v>15.8372</v>
      </c>
      <c r="M54" s="7">
        <f>1039.6/60</f>
        <v>17.3266666666667</v>
      </c>
    </row>
    <row r="55" ht="13.55" customHeight="1">
      <c r="A55" t="s" s="2">
        <v>134</v>
      </c>
      <c r="B55" t="s" s="2">
        <v>135</v>
      </c>
      <c r="C55" t="s" s="2">
        <v>27</v>
      </c>
      <c r="D55" t="s" s="2">
        <v>136</v>
      </c>
      <c r="E55" s="8">
        <v>11</v>
      </c>
      <c r="F55" s="8">
        <v>13</v>
      </c>
      <c r="G55" s="5">
        <v>0.844</v>
      </c>
      <c r="H55" s="5">
        <v>0.705</v>
      </c>
      <c r="I55" s="5">
        <f>G55-H55</f>
        <v>0.139</v>
      </c>
      <c r="J55" s="8">
        <v>7.5</v>
      </c>
      <c r="K55" s="8">
        <v>22</v>
      </c>
      <c r="L55" s="7">
        <v>16.8623</v>
      </c>
      <c r="M55" s="7">
        <f>1199.2/60</f>
        <v>19.9866666666667</v>
      </c>
    </row>
    <row r="56" ht="13.55" customHeight="1">
      <c r="A56" t="s" s="2">
        <v>137</v>
      </c>
      <c r="B56" t="s" s="2">
        <v>138</v>
      </c>
      <c r="C56" t="s" s="2">
        <v>27</v>
      </c>
      <c r="D56" t="s" s="2">
        <v>32</v>
      </c>
      <c r="E56" s="8">
        <v>6</v>
      </c>
      <c r="F56" s="8">
        <v>10</v>
      </c>
      <c r="G56" s="5">
        <v>0.721</v>
      </c>
      <c r="H56" s="5">
        <v>0.535</v>
      </c>
      <c r="I56" s="5">
        <f>G56-H56</f>
        <v>0.186</v>
      </c>
      <c r="J56" s="8">
        <v>5</v>
      </c>
      <c r="K56" s="8">
        <v>22</v>
      </c>
      <c r="L56" s="7">
        <v>18.7051</v>
      </c>
      <c r="M56" s="7">
        <f>1113.2/60</f>
        <v>18.5533333333333</v>
      </c>
    </row>
    <row r="57" ht="13.55" customHeight="1">
      <c r="A57" t="s" s="2">
        <v>139</v>
      </c>
      <c r="B57" t="s" s="2">
        <v>140</v>
      </c>
      <c r="C57" t="s" s="2">
        <v>27</v>
      </c>
      <c r="D57" t="s" s="2">
        <v>32</v>
      </c>
      <c r="E57" s="8">
        <v>10</v>
      </c>
      <c r="F57" s="8">
        <v>11</v>
      </c>
      <c r="G57" s="5">
        <v>0.534</v>
      </c>
      <c r="H57" s="5">
        <v>0.455</v>
      </c>
      <c r="I57" s="5">
        <f>G57-H57</f>
        <v>0.079</v>
      </c>
      <c r="J57" s="8">
        <v>6.5</v>
      </c>
      <c r="K57" s="8">
        <v>22</v>
      </c>
      <c r="L57" s="7">
        <v>9.3347</v>
      </c>
      <c r="M57" s="7">
        <f>977.9/60</f>
        <v>16.2983333333333</v>
      </c>
    </row>
    <row r="58" ht="13.55" customHeight="1">
      <c r="A58" t="s" s="2">
        <v>141</v>
      </c>
      <c r="B58" t="s" s="2">
        <v>142</v>
      </c>
      <c r="C58" t="s" s="2">
        <v>27</v>
      </c>
      <c r="D58" t="s" s="2">
        <v>32</v>
      </c>
      <c r="E58" s="8">
        <v>10</v>
      </c>
      <c r="F58" s="8">
        <v>12</v>
      </c>
      <c r="G58" s="5">
        <v>0.454</v>
      </c>
      <c r="H58" s="5">
        <v>0.336</v>
      </c>
      <c r="I58" s="5">
        <f>G58-H58</f>
        <v>0.118</v>
      </c>
      <c r="J58" s="8">
        <v>5.5</v>
      </c>
      <c r="K58" s="8">
        <v>22</v>
      </c>
      <c r="L58" s="7">
        <v>13.5033</v>
      </c>
      <c r="M58" s="7">
        <f>1021.8/60</f>
        <v>17.03</v>
      </c>
    </row>
    <row r="59" ht="13.55" customHeight="1">
      <c r="A59" t="s" s="2">
        <v>143</v>
      </c>
      <c r="B59" t="s" s="2">
        <v>144</v>
      </c>
      <c r="C59" t="s" s="2">
        <v>27</v>
      </c>
      <c r="D59" t="s" s="2">
        <v>32</v>
      </c>
      <c r="E59" s="8">
        <v>12</v>
      </c>
      <c r="F59" s="8">
        <v>15</v>
      </c>
      <c r="G59" s="5">
        <v>0.334</v>
      </c>
      <c r="H59" s="5">
        <v>0.212</v>
      </c>
      <c r="I59" s="5">
        <f>G59-H59</f>
        <v>0.122</v>
      </c>
      <c r="J59" s="8">
        <v>5.5</v>
      </c>
      <c r="K59" s="8">
        <v>22</v>
      </c>
      <c r="L59" s="7">
        <v>14.6981</v>
      </c>
      <c r="M59" s="7">
        <f>804.9/60</f>
        <v>13.415</v>
      </c>
    </row>
    <row r="60" ht="13.55" customHeight="1">
      <c r="A60" t="s" s="2">
        <v>145</v>
      </c>
      <c r="B60" t="s" s="2">
        <v>146</v>
      </c>
      <c r="C60" t="s" s="2">
        <v>87</v>
      </c>
      <c r="D60" t="s" s="2">
        <v>16</v>
      </c>
      <c r="E60" s="8">
        <v>1</v>
      </c>
      <c r="F60" s="8">
        <v>5</v>
      </c>
      <c r="G60" s="5">
        <v>0.529</v>
      </c>
      <c r="H60" s="5">
        <v>0.345</v>
      </c>
      <c r="I60" s="5">
        <f>G60-H60</f>
        <v>0.184</v>
      </c>
      <c r="J60" s="8">
        <v>1</v>
      </c>
      <c r="K60" s="8">
        <v>22</v>
      </c>
      <c r="L60" s="7">
        <v>19.2343</v>
      </c>
      <c r="M60" s="7">
        <f>1468.9/60</f>
        <v>24.4816666666667</v>
      </c>
    </row>
    <row r="61" ht="13.55" customHeight="1">
      <c r="A61" t="s" s="2">
        <v>147</v>
      </c>
      <c r="B61" t="s" s="2">
        <v>148</v>
      </c>
      <c r="C61" t="s" s="2">
        <v>87</v>
      </c>
      <c r="D61" t="s" s="2">
        <v>16</v>
      </c>
      <c r="E61" s="8">
        <v>5</v>
      </c>
      <c r="F61" s="8">
        <v>10</v>
      </c>
      <c r="G61" s="5">
        <v>0.344</v>
      </c>
      <c r="H61" s="5">
        <v>0.2</v>
      </c>
      <c r="I61" s="5">
        <f>G61-H61</f>
        <v>0.144</v>
      </c>
      <c r="J61" s="8">
        <v>3.5</v>
      </c>
      <c r="K61" s="8">
        <v>22</v>
      </c>
      <c r="L61" s="7">
        <v>17.527</v>
      </c>
      <c r="M61" s="7">
        <f>1366.4/60</f>
        <v>22.7733333333333</v>
      </c>
    </row>
    <row r="62" ht="13.55" customHeight="1">
      <c r="A62" t="s" s="2">
        <v>149</v>
      </c>
      <c r="B62" t="s" s="2">
        <v>150</v>
      </c>
      <c r="C62" t="s" s="2">
        <v>27</v>
      </c>
      <c r="D62" t="s" s="2">
        <v>84</v>
      </c>
      <c r="E62" s="8">
        <v>11</v>
      </c>
      <c r="F62" s="8">
        <v>14</v>
      </c>
      <c r="G62" s="5">
        <v>0.315</v>
      </c>
      <c r="H62" s="5">
        <v>0.154</v>
      </c>
      <c r="I62" s="5">
        <f>G62-H62</f>
        <v>0.161</v>
      </c>
      <c r="J62" s="8">
        <v>3.5</v>
      </c>
      <c r="K62" s="8">
        <v>22</v>
      </c>
      <c r="L62" s="7">
        <v>15.8334</v>
      </c>
      <c r="M62" s="7">
        <f>968.5/60</f>
        <v>16.1416666666667</v>
      </c>
    </row>
    <row r="63" ht="13.55" customHeight="1">
      <c r="A63" t="s" s="2">
        <v>151</v>
      </c>
      <c r="B63" t="s" s="2">
        <v>152</v>
      </c>
      <c r="C63" t="s" s="2">
        <v>27</v>
      </c>
      <c r="D63" t="s" s="2">
        <v>129</v>
      </c>
      <c r="E63" s="8">
        <v>4</v>
      </c>
      <c r="F63" s="8">
        <v>6</v>
      </c>
      <c r="G63" s="5">
        <v>0.842</v>
      </c>
      <c r="H63" s="5">
        <v>0.704</v>
      </c>
      <c r="I63" s="5">
        <f>G63-H63</f>
        <v>0.138</v>
      </c>
      <c r="J63" s="8">
        <v>0</v>
      </c>
      <c r="K63" s="8">
        <v>22</v>
      </c>
      <c r="L63" s="7">
        <v>14.8606</v>
      </c>
      <c r="M63" s="7">
        <f>920.8/60</f>
        <v>15.3466666666667</v>
      </c>
    </row>
    <row r="64" ht="13.55" customHeight="1">
      <c r="A64" t="s" s="2">
        <v>153</v>
      </c>
      <c r="B64" t="s" s="2">
        <v>154</v>
      </c>
      <c r="C64" t="s" s="2">
        <v>27</v>
      </c>
      <c r="D64" t="s" s="2">
        <v>99</v>
      </c>
      <c r="E64" s="8">
        <v>6</v>
      </c>
      <c r="F64" s="8">
        <v>8</v>
      </c>
      <c r="G64" s="5">
        <v>0.721</v>
      </c>
      <c r="H64" s="5">
        <v>0.578</v>
      </c>
      <c r="I64" s="5">
        <f>G64-H64</f>
        <v>0.143</v>
      </c>
      <c r="J64" s="4">
        <v>3.5</v>
      </c>
      <c r="K64" s="8">
        <v>22</v>
      </c>
      <c r="L64" s="7">
        <v>15.2414</v>
      </c>
      <c r="M64" s="7">
        <f>1096.8/60</f>
        <v>18.28</v>
      </c>
    </row>
    <row r="65" ht="13.55" customHeight="1">
      <c r="A65" t="s" s="2">
        <v>155</v>
      </c>
      <c r="B65" t="s" s="2">
        <v>156</v>
      </c>
      <c r="C65" t="s" s="2">
        <v>27</v>
      </c>
      <c r="D65" t="s" s="2">
        <v>84</v>
      </c>
      <c r="E65" s="8">
        <v>4</v>
      </c>
      <c r="F65" s="8">
        <v>7</v>
      </c>
      <c r="G65" s="5">
        <v>0.526</v>
      </c>
      <c r="H65" s="5">
        <v>0.381</v>
      </c>
      <c r="I65" s="5">
        <f>G65-H65</f>
        <v>0.145</v>
      </c>
      <c r="J65" s="8">
        <v>2</v>
      </c>
      <c r="K65" s="8">
        <v>22</v>
      </c>
      <c r="L65" s="7">
        <v>14.2409</v>
      </c>
      <c r="M65" s="7">
        <f>795.7/60</f>
        <v>13.2616666666667</v>
      </c>
    </row>
    <row r="66" ht="13.55" customHeight="1">
      <c r="A66" t="s" s="2">
        <v>157</v>
      </c>
      <c r="B66" t="s" s="2">
        <v>158</v>
      </c>
      <c r="C66" t="s" s="2">
        <v>27</v>
      </c>
      <c r="D66" t="s" s="2">
        <v>84</v>
      </c>
      <c r="E66" s="4">
        <v>11</v>
      </c>
      <c r="F66" s="4">
        <v>12</v>
      </c>
      <c r="G66" s="5">
        <v>0.774</v>
      </c>
      <c r="H66" s="5">
        <v>0.716</v>
      </c>
      <c r="I66" s="5">
        <f>G66-H66</f>
        <v>0.058</v>
      </c>
      <c r="J66" s="8">
        <v>4</v>
      </c>
      <c r="K66" s="4">
        <v>22</v>
      </c>
      <c r="L66" s="7">
        <v>7.0335</v>
      </c>
      <c r="M66" s="7">
        <f>547.9/60</f>
        <v>9.131666666666669</v>
      </c>
    </row>
    <row r="67" ht="13.55" customHeight="1">
      <c r="A67" t="s" s="2">
        <v>159</v>
      </c>
      <c r="B67" t="s" s="2">
        <v>160</v>
      </c>
      <c r="C67" t="s" s="2">
        <v>27</v>
      </c>
      <c r="D67" t="s" s="2">
        <v>84</v>
      </c>
      <c r="E67" s="8">
        <v>11</v>
      </c>
      <c r="F67" s="8">
        <v>11</v>
      </c>
      <c r="G67" s="5">
        <v>0.739</v>
      </c>
      <c r="H67" s="5">
        <v>0.713</v>
      </c>
      <c r="I67" s="5">
        <f>G67-H67</f>
        <v>0.026</v>
      </c>
      <c r="J67" s="8">
        <v>5.5</v>
      </c>
      <c r="K67" s="8">
        <v>22</v>
      </c>
      <c r="L67" s="7">
        <v>9.1432</v>
      </c>
      <c r="M67" s="7">
        <f>733.7/60</f>
        <v>12.2283333333333</v>
      </c>
    </row>
    <row r="68" ht="13.55" customHeight="1">
      <c r="A68" t="s" s="2">
        <v>161</v>
      </c>
      <c r="B68" t="s" s="2">
        <v>162</v>
      </c>
      <c r="C68" t="s" s="2">
        <v>27</v>
      </c>
      <c r="D68" t="s" s="2">
        <v>99</v>
      </c>
      <c r="E68" s="8">
        <v>11</v>
      </c>
      <c r="F68" s="8">
        <v>13</v>
      </c>
      <c r="G68" s="5">
        <v>0.854</v>
      </c>
      <c r="H68" s="5">
        <v>0.715</v>
      </c>
      <c r="I68" s="5">
        <f>G68-H68</f>
        <v>0.139</v>
      </c>
      <c r="J68" s="8">
        <v>4</v>
      </c>
      <c r="K68" s="8">
        <v>22</v>
      </c>
      <c r="L68" s="7">
        <v>15.4193</v>
      </c>
      <c r="M68" s="7">
        <f>1362.5/60</f>
        <v>22.7083333333333</v>
      </c>
    </row>
    <row r="69" ht="13.55" customHeight="1">
      <c r="A69" t="s" s="2">
        <v>163</v>
      </c>
      <c r="B69" t="s" s="2">
        <v>164</v>
      </c>
      <c r="C69" t="s" s="2">
        <v>27</v>
      </c>
      <c r="D69" t="s" s="2">
        <v>16</v>
      </c>
      <c r="E69" s="8">
        <v>6</v>
      </c>
      <c r="F69" s="8">
        <v>10</v>
      </c>
      <c r="G69" s="5">
        <v>0.721</v>
      </c>
      <c r="H69" s="5">
        <v>0.445</v>
      </c>
      <c r="I69" s="5">
        <f>G69-H69</f>
        <v>0.276</v>
      </c>
      <c r="J69" s="8">
        <v>4</v>
      </c>
      <c r="K69" s="8">
        <v>22</v>
      </c>
      <c r="L69" s="7">
        <v>38.7188</v>
      </c>
      <c r="M69" s="7">
        <f>2852.2/60</f>
        <v>47.5366666666667</v>
      </c>
    </row>
    <row r="70" ht="13.55" customHeight="1">
      <c r="A70" t="s" s="2">
        <v>165</v>
      </c>
      <c r="B70" t="s" s="2">
        <v>166</v>
      </c>
      <c r="C70" t="s" s="2">
        <v>15</v>
      </c>
      <c r="D70" t="s" s="2">
        <v>32</v>
      </c>
      <c r="E70" s="8">
        <v>8</v>
      </c>
      <c r="F70" s="8">
        <v>10</v>
      </c>
      <c r="G70" s="5">
        <v>0.838</v>
      </c>
      <c r="H70" s="5">
        <v>0.68</v>
      </c>
      <c r="I70" s="5">
        <f>G70-H70</f>
        <v>0.158</v>
      </c>
      <c r="J70" s="8">
        <v>-3</v>
      </c>
      <c r="K70" s="8">
        <v>22</v>
      </c>
      <c r="L70" s="7">
        <v>17.4626</v>
      </c>
      <c r="M70" s="7">
        <f>1417.2/60</f>
        <v>23.62</v>
      </c>
    </row>
    <row r="71" ht="13.55" customHeight="1">
      <c r="A71" t="s" s="2">
        <v>167</v>
      </c>
      <c r="B71" t="s" s="2">
        <v>168</v>
      </c>
      <c r="C71" t="s" s="2">
        <v>169</v>
      </c>
      <c r="D71" t="s" s="2">
        <v>16</v>
      </c>
      <c r="E71" s="8">
        <v>-1</v>
      </c>
      <c r="F71" s="8">
        <v>3</v>
      </c>
      <c r="G71" s="5">
        <v>0.65</v>
      </c>
      <c r="H71" s="5">
        <v>0.488</v>
      </c>
      <c r="I71" s="5">
        <f>G71-H71</f>
        <v>0.162</v>
      </c>
      <c r="J71" s="8">
        <v>-1.5</v>
      </c>
      <c r="K71" s="8">
        <v>22</v>
      </c>
      <c r="L71" s="7">
        <v>18.9022</v>
      </c>
      <c r="M71" s="7">
        <f>1642.8/60</f>
        <v>27.38</v>
      </c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