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/>
  <mc:AlternateContent xmlns:mc="http://schemas.openxmlformats.org/markup-compatibility/2006">
    <mc:Choice Requires="x15">
      <x15ac:absPath xmlns:x15ac="http://schemas.microsoft.com/office/spreadsheetml/2010/11/ac" url="/Users/nchursina/Desktop/doc/MAI/numerical methods/Lab3/"/>
    </mc:Choice>
  </mc:AlternateContent>
  <xr:revisionPtr revIDLastSave="0" documentId="13_ncr:1_{062578D0-AF7E-EF41-B448-8294294B868E}" xr6:coauthVersionLast="47" xr6:coauthVersionMax="47" xr10:uidLastSave="{00000000-0000-0000-0000-000000000000}"/>
  <bookViews>
    <workbookView xWindow="0" yWindow="460" windowWidth="33600" windowHeight="20540" xr2:uid="{00000000-000D-0000-FFFF-FFFF00000000}"/>
  </bookViews>
  <sheets>
    <sheet name="Лист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93" i="1" l="1"/>
  <c r="K92" i="1"/>
  <c r="K91" i="1"/>
  <c r="K90" i="1"/>
  <c r="K89" i="1"/>
  <c r="K88" i="1"/>
  <c r="G93" i="1"/>
  <c r="G92" i="1"/>
  <c r="G91" i="1"/>
  <c r="G90" i="1"/>
  <c r="G89" i="1"/>
  <c r="G88" i="1"/>
  <c r="C93" i="1"/>
  <c r="C92" i="1"/>
  <c r="C91" i="1"/>
  <c r="C90" i="1"/>
  <c r="C89" i="1"/>
  <c r="C88" i="1"/>
  <c r="B59" i="1"/>
  <c r="D46" i="1"/>
  <c r="B46" i="1"/>
  <c r="F16" i="1"/>
  <c r="F14" i="1"/>
  <c r="D18" i="1"/>
  <c r="E76" i="1"/>
  <c r="D14" i="1"/>
  <c r="E40" i="1"/>
  <c r="H6" i="1"/>
  <c r="D64" i="1" s="1"/>
  <c r="B12" i="1"/>
  <c r="B6" i="1"/>
  <c r="H68" i="1" s="1"/>
  <c r="L80" i="1"/>
  <c r="J80" i="1"/>
  <c r="H80" i="1"/>
  <c r="F80" i="1"/>
  <c r="D80" i="1"/>
  <c r="B80" i="1"/>
  <c r="L59" i="1"/>
  <c r="J59" i="1"/>
  <c r="H59" i="1"/>
  <c r="F59" i="1"/>
  <c r="D59" i="1"/>
  <c r="D22" i="1"/>
  <c r="E12" i="1"/>
  <c r="J64" i="1" s="1"/>
  <c r="F73" i="1" s="1"/>
  <c r="F64" i="1"/>
  <c r="E10" i="1"/>
  <c r="J66" i="1" s="1"/>
  <c r="F74" i="1" s="1"/>
  <c r="B10" i="1"/>
  <c r="H64" i="1" s="1"/>
  <c r="H8" i="1"/>
  <c r="B64" i="1" s="1"/>
  <c r="B73" i="1" s="1"/>
  <c r="E8" i="1"/>
  <c r="J68" i="1" s="1"/>
  <c r="F75" i="1" s="1"/>
  <c r="B8" i="1"/>
  <c r="B52" i="1" s="1"/>
  <c r="E6" i="1"/>
  <c r="F54" i="1" s="1"/>
  <c r="H14" i="1" l="1"/>
  <c r="E20" i="1" s="1"/>
  <c r="E24" i="1" s="1"/>
  <c r="E28" i="1" s="1"/>
  <c r="N59" i="1"/>
  <c r="N80" i="1"/>
  <c r="C20" i="1"/>
  <c r="C24" i="1" s="1"/>
  <c r="C28" i="1" s="1"/>
  <c r="B18" i="1"/>
  <c r="B22" i="1" s="1"/>
  <c r="H16" i="1"/>
  <c r="E21" i="1" s="1"/>
  <c r="B14" i="1"/>
  <c r="B20" i="1" s="1"/>
  <c r="B24" i="1" s="1"/>
  <c r="B28" i="1" s="1"/>
  <c r="F52" i="1"/>
  <c r="F66" i="1"/>
  <c r="E73" i="1"/>
  <c r="D73" i="1"/>
  <c r="D66" i="1"/>
  <c r="F70" i="1"/>
  <c r="D76" i="1" s="1"/>
  <c r="E75" i="1"/>
  <c r="B66" i="1"/>
  <c r="B74" i="1" s="1"/>
  <c r="C73" i="1"/>
  <c r="B54" i="1"/>
  <c r="H66" i="1"/>
  <c r="D20" i="1"/>
  <c r="H18" i="1"/>
  <c r="E22" i="1" s="1"/>
  <c r="J70" i="1"/>
  <c r="F76" i="1" s="1"/>
  <c r="C22" i="1"/>
  <c r="B16" i="1"/>
  <c r="B21" i="1" s="1"/>
  <c r="D16" i="1"/>
  <c r="C21" i="1" s="1"/>
  <c r="D21" i="1"/>
  <c r="D52" i="1"/>
  <c r="E26" i="1" l="1"/>
  <c r="C25" i="1"/>
  <c r="C29" i="1" s="1"/>
  <c r="B25" i="1"/>
  <c r="B29" i="1" s="1"/>
  <c r="C26" i="1"/>
  <c r="B26" i="1"/>
  <c r="D25" i="1"/>
  <c r="D29" i="1" s="1"/>
  <c r="C74" i="1"/>
  <c r="B68" i="1"/>
  <c r="B75" i="1" s="1"/>
  <c r="D24" i="1"/>
  <c r="D28" i="1" s="1"/>
  <c r="D26" i="1"/>
  <c r="F68" i="1"/>
  <c r="E74" i="1"/>
  <c r="D68" i="1"/>
  <c r="D74" i="1"/>
  <c r="E25" i="1"/>
  <c r="E29" i="1" s="1"/>
  <c r="C30" i="1" l="1"/>
  <c r="C34" i="1" s="1"/>
  <c r="C38" i="1" s="1"/>
  <c r="B30" i="1"/>
  <c r="B34" i="1" s="1"/>
  <c r="B38" i="1" s="1"/>
  <c r="D30" i="1"/>
  <c r="D34" i="1" s="1"/>
  <c r="D38" i="1" s="1"/>
  <c r="D42" i="1" s="1"/>
  <c r="B70" i="1"/>
  <c r="B76" i="1" s="1"/>
  <c r="C75" i="1"/>
  <c r="D70" i="1"/>
  <c r="C76" i="1" s="1"/>
  <c r="D75" i="1"/>
  <c r="E30" i="1"/>
  <c r="B33" i="1" l="1"/>
  <c r="B37" i="1" s="1"/>
  <c r="C33" i="1"/>
  <c r="C37" i="1" s="1"/>
  <c r="C41" i="1" s="1"/>
  <c r="B32" i="1"/>
  <c r="C42" i="1"/>
  <c r="D33" i="1"/>
  <c r="D37" i="1" s="1"/>
  <c r="D41" i="1" s="1"/>
  <c r="C32" i="1"/>
  <c r="C36" i="1" s="1"/>
  <c r="B42" i="1"/>
  <c r="D32" i="1"/>
  <c r="D36" i="1" s="1"/>
  <c r="E34" i="1"/>
  <c r="E38" i="1" s="1"/>
  <c r="E42" i="1" s="1"/>
  <c r="F44" i="1" s="1"/>
  <c r="E32" i="1"/>
  <c r="E33" i="1"/>
  <c r="E37" i="1" s="1"/>
  <c r="E41" i="1" l="1"/>
  <c r="D44" i="1" s="1"/>
  <c r="B41" i="1"/>
  <c r="B36" i="1"/>
  <c r="B40" i="1" s="1"/>
  <c r="E36" i="1"/>
  <c r="C40" i="1" l="1"/>
  <c r="B44" i="1"/>
  <c r="D40" i="1"/>
  <c r="H46" i="1" l="1"/>
  <c r="L46" i="1"/>
  <c r="F46" i="1"/>
  <c r="J46" i="1"/>
  <c r="N46" i="1" l="1"/>
</calcChain>
</file>

<file path=xl/sharedStrings.xml><?xml version="1.0" encoding="utf-8"?>
<sst xmlns="http://schemas.openxmlformats.org/spreadsheetml/2006/main" count="91" uniqueCount="43">
  <si>
    <t>n</t>
  </si>
  <si>
    <t>x</t>
  </si>
  <si>
    <t>y</t>
  </si>
  <si>
    <t>∑xi=</t>
  </si>
  <si>
    <t>∑yi=</t>
  </si>
  <si>
    <t>∑xi^5=</t>
  </si>
  <si>
    <t>∑xi^2=</t>
  </si>
  <si>
    <t>∑yixi=</t>
  </si>
  <si>
    <t>∑xi^6=</t>
  </si>
  <si>
    <t>∑xi^3=</t>
  </si>
  <si>
    <t>∑yixi^2=</t>
  </si>
  <si>
    <t>∑xi^4=</t>
  </si>
  <si>
    <t>∑yixi^3=</t>
  </si>
  <si>
    <t>*a  +</t>
  </si>
  <si>
    <t>*b  +</t>
  </si>
  <si>
    <t>*c=</t>
  </si>
  <si>
    <t>a</t>
  </si>
  <si>
    <t>b</t>
  </si>
  <si>
    <t>c</t>
  </si>
  <si>
    <t>P(x)=</t>
  </si>
  <si>
    <t>*x^2+</t>
  </si>
  <si>
    <t>*x+</t>
  </si>
  <si>
    <t>+</t>
  </si>
  <si>
    <t>=</t>
  </si>
  <si>
    <t>Линейная</t>
  </si>
  <si>
    <t>Кубическая</t>
  </si>
  <si>
    <t xml:space="preserve">*a + </t>
  </si>
  <si>
    <t xml:space="preserve">*b + </t>
  </si>
  <si>
    <t>* c +</t>
  </si>
  <si>
    <t>* d =</t>
  </si>
  <si>
    <t xml:space="preserve">P(x) = </t>
  </si>
  <si>
    <t>*x^3 +</t>
  </si>
  <si>
    <t>*x^2 +</t>
  </si>
  <si>
    <t>*x +</t>
  </si>
  <si>
    <t>Получим систему:</t>
  </si>
  <si>
    <t>ψ(a,b,c) =</t>
  </si>
  <si>
    <t>Линейная аппроксимация</t>
  </si>
  <si>
    <t>X</t>
  </si>
  <si>
    <t>P(X)</t>
  </si>
  <si>
    <t>Y</t>
  </si>
  <si>
    <t>Квадратичная аппроксимация</t>
  </si>
  <si>
    <t>Кубическая аппроксимация</t>
  </si>
  <si>
    <t>Квадратичная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</si>
</sst>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0.0000"/>
    <numFmt numFmtId="166" formatCode="0.00000000"/>
    <numFmt numFmtId="167" formatCode="0.0000000000"/>
    <numFmt numFmtId="168" formatCode="0.000000000000"/>
  </numFmts>
  <fonts count="10" x14ac:knownFonts="1">
    <font>
      <sz val="10"/>
      <color rgb="FF000000"/>
      <name val="Arial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rgb="FFCCC0D9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/>
        <bgColor indexed="64"/>
      </patternFill>
    </fill>
  </fills>
  <borders count="6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right"/>
    </xf>
    <xf numFmtId="164" fontId="3" fillId="0" borderId="0" xfId="0" applyNumberFormat="1" applyFont="1" applyAlignment="1">
      <alignment horizontal="right"/>
    </xf>
    <xf numFmtId="166" fontId="3" fillId="0" borderId="0" xfId="0" applyNumberFormat="1" applyFont="1" applyAlignment="1">
      <alignment horizontal="right"/>
    </xf>
    <xf numFmtId="166" fontId="3" fillId="0" borderId="0" xfId="0" applyNumberFormat="1" applyFont="1" applyAlignment="1"/>
    <xf numFmtId="0" fontId="2" fillId="0" borderId="0" xfId="0" applyFont="1" applyAlignment="1"/>
    <xf numFmtId="166" fontId="3" fillId="0" borderId="4" xfId="0" applyNumberFormat="1" applyFont="1" applyBorder="1" applyAlignment="1">
      <alignment horizontal="right"/>
    </xf>
    <xf numFmtId="0" fontId="3" fillId="0" borderId="4" xfId="0" applyFont="1" applyBorder="1" applyAlignment="1">
      <alignment horizontal="center"/>
    </xf>
    <xf numFmtId="0" fontId="3" fillId="0" borderId="4" xfId="0" quotePrefix="1" applyFont="1" applyBorder="1" applyAlignment="1"/>
    <xf numFmtId="0" fontId="3" fillId="0" borderId="3" xfId="0" applyFont="1" applyBorder="1" applyAlignment="1"/>
    <xf numFmtId="166" fontId="3" fillId="0" borderId="4" xfId="0" applyNumberFormat="1" applyFont="1" applyBorder="1" applyAlignment="1">
      <alignment horizontal="right"/>
    </xf>
    <xf numFmtId="166" fontId="5" fillId="2" borderId="4" xfId="0" applyNumberFormat="1" applyFont="1" applyFill="1" applyBorder="1" applyAlignment="1">
      <alignment horizontal="left"/>
    </xf>
    <xf numFmtId="0" fontId="2" fillId="0" borderId="2" xfId="0" applyFont="1" applyBorder="1"/>
    <xf numFmtId="165" fontId="2" fillId="0" borderId="2" xfId="0" applyNumberFormat="1" applyFont="1" applyBorder="1"/>
    <xf numFmtId="164" fontId="2" fillId="0" borderId="2" xfId="0" applyNumberFormat="1" applyFont="1" applyBorder="1"/>
    <xf numFmtId="0" fontId="2" fillId="0" borderId="0" xfId="0" applyFont="1"/>
    <xf numFmtId="165" fontId="2" fillId="0" borderId="0" xfId="0" applyNumberFormat="1" applyFont="1"/>
    <xf numFmtId="2" fontId="2" fillId="0" borderId="2" xfId="0" applyNumberFormat="1" applyFont="1" applyBorder="1"/>
    <xf numFmtId="164" fontId="2" fillId="0" borderId="0" xfId="0" applyNumberFormat="1" applyFont="1"/>
    <xf numFmtId="2" fontId="2" fillId="0" borderId="0" xfId="0" applyNumberFormat="1" applyFont="1"/>
    <xf numFmtId="166" fontId="2" fillId="0" borderId="0" xfId="0" applyNumberFormat="1" applyFont="1" applyAlignment="1"/>
    <xf numFmtId="166" fontId="0" fillId="2" borderId="0" xfId="0" applyNumberFormat="1" applyFont="1" applyFill="1" applyAlignment="1"/>
    <xf numFmtId="0" fontId="6" fillId="0" borderId="3" xfId="0" applyFont="1" applyBorder="1" applyAlignment="1"/>
    <xf numFmtId="0" fontId="6" fillId="0" borderId="4" xfId="0" applyFont="1" applyBorder="1" applyAlignment="1">
      <alignment horizontal="center"/>
    </xf>
    <xf numFmtId="166" fontId="7" fillId="0" borderId="0" xfId="0" applyNumberFormat="1" applyFont="1" applyAlignment="1">
      <alignment horizontal="right"/>
    </xf>
    <xf numFmtId="0" fontId="3" fillId="0" borderId="0" xfId="0" applyFont="1" applyBorder="1" applyAlignment="1"/>
    <xf numFmtId="0" fontId="3" fillId="3" borderId="5" xfId="0" applyFont="1" applyFill="1" applyBorder="1" applyAlignment="1"/>
    <xf numFmtId="2" fontId="3" fillId="3" borderId="5" xfId="0" applyNumberFormat="1" applyFont="1" applyFill="1" applyBorder="1" applyAlignment="1">
      <alignment horizontal="right"/>
    </xf>
    <xf numFmtId="0" fontId="3" fillId="3" borderId="5" xfId="0" applyFont="1" applyFill="1" applyBorder="1" applyAlignment="1">
      <alignment horizontal="right"/>
    </xf>
    <xf numFmtId="164" fontId="3" fillId="3" borderId="5" xfId="0" applyNumberFormat="1" applyFont="1" applyFill="1" applyBorder="1" applyAlignment="1">
      <alignment horizontal="right"/>
    </xf>
    <xf numFmtId="165" fontId="3" fillId="3" borderId="5" xfId="0" applyNumberFormat="1" applyFont="1" applyFill="1" applyBorder="1" applyAlignment="1">
      <alignment horizontal="right"/>
    </xf>
    <xf numFmtId="0" fontId="3" fillId="4" borderId="5" xfId="0" applyFont="1" applyFill="1" applyBorder="1" applyAlignment="1"/>
    <xf numFmtId="2" fontId="2" fillId="3" borderId="5" xfId="0" applyNumberFormat="1" applyFont="1" applyFill="1" applyBorder="1" applyAlignment="1"/>
    <xf numFmtId="0" fontId="1" fillId="4" borderId="5" xfId="0" applyFont="1" applyFill="1" applyBorder="1" applyAlignment="1">
      <alignment horizontal="center"/>
    </xf>
    <xf numFmtId="165" fontId="3" fillId="5" borderId="5" xfId="0" applyNumberFormat="1" applyFont="1" applyFill="1" applyBorder="1" applyAlignment="1">
      <alignment horizontal="right"/>
    </xf>
    <xf numFmtId="0" fontId="3" fillId="5" borderId="5" xfId="0" applyFont="1" applyFill="1" applyBorder="1" applyAlignment="1"/>
    <xf numFmtId="164" fontId="3" fillId="5" borderId="5" xfId="0" applyNumberFormat="1" applyFont="1" applyFill="1" applyBorder="1" applyAlignment="1">
      <alignment horizontal="right"/>
    </xf>
    <xf numFmtId="0" fontId="3" fillId="5" borderId="5" xfId="0" applyFont="1" applyFill="1" applyBorder="1" applyAlignment="1">
      <alignment horizontal="right"/>
    </xf>
    <xf numFmtId="2" fontId="3" fillId="5" borderId="5" xfId="0" applyNumberFormat="1" applyFont="1" applyFill="1" applyBorder="1" applyAlignment="1">
      <alignment horizontal="right"/>
    </xf>
    <xf numFmtId="165" fontId="3" fillId="5" borderId="5" xfId="0" applyNumberFormat="1" applyFont="1" applyFill="1" applyBorder="1" applyAlignment="1">
      <alignment horizontal="left"/>
    </xf>
    <xf numFmtId="0" fontId="3" fillId="5" borderId="5" xfId="0" applyFont="1" applyFill="1" applyBorder="1" applyAlignment="1">
      <alignment horizontal="left"/>
    </xf>
    <xf numFmtId="164" fontId="3" fillId="5" borderId="5" xfId="0" applyNumberFormat="1" applyFont="1" applyFill="1" applyBorder="1" applyAlignment="1">
      <alignment horizontal="left"/>
    </xf>
    <xf numFmtId="0" fontId="3" fillId="3" borderId="5" xfId="0" applyFont="1" applyFill="1" applyBorder="1" applyAlignment="1">
      <alignment horizontal="left"/>
    </xf>
    <xf numFmtId="2" fontId="3" fillId="5" borderId="5" xfId="0" applyNumberFormat="1" applyFont="1" applyFill="1" applyBorder="1" applyAlignment="1">
      <alignment horizontal="left"/>
    </xf>
    <xf numFmtId="0" fontId="9" fillId="0" borderId="0" xfId="0" applyFont="1" applyAlignment="1"/>
    <xf numFmtId="166" fontId="4" fillId="3" borderId="5" xfId="0" applyNumberFormat="1" applyFont="1" applyFill="1" applyBorder="1" applyAlignment="1">
      <alignment horizontal="right"/>
    </xf>
    <xf numFmtId="0" fontId="3" fillId="6" borderId="5" xfId="0" applyFont="1" applyFill="1" applyBorder="1" applyAlignment="1"/>
    <xf numFmtId="166" fontId="3" fillId="6" borderId="5" xfId="0" applyNumberFormat="1" applyFont="1" applyFill="1" applyBorder="1" applyAlignment="1">
      <alignment horizontal="right"/>
    </xf>
    <xf numFmtId="166" fontId="3" fillId="6" borderId="5" xfId="0" applyNumberFormat="1" applyFont="1" applyFill="1" applyBorder="1" applyAlignment="1">
      <alignment horizontal="left"/>
    </xf>
    <xf numFmtId="0" fontId="8" fillId="0" borderId="0" xfId="0" applyFont="1" applyAlignment="1"/>
    <xf numFmtId="0" fontId="0" fillId="6" borderId="5" xfId="0" applyFont="1" applyFill="1" applyBorder="1" applyAlignment="1"/>
    <xf numFmtId="2" fontId="2" fillId="6" borderId="5" xfId="0" applyNumberFormat="1" applyFont="1" applyFill="1" applyBorder="1" applyAlignment="1"/>
    <xf numFmtId="0" fontId="8" fillId="7" borderId="5" xfId="0" applyFont="1" applyFill="1" applyBorder="1" applyAlignment="1"/>
    <xf numFmtId="0" fontId="2" fillId="6" borderId="5" xfId="0" applyFont="1" applyFill="1" applyBorder="1" applyAlignment="1"/>
    <xf numFmtId="0" fontId="8" fillId="6" borderId="5" xfId="0" applyFont="1" applyFill="1" applyBorder="1" applyAlignment="1"/>
    <xf numFmtId="0" fontId="2" fillId="5" borderId="5" xfId="0" applyFont="1" applyFill="1" applyBorder="1"/>
    <xf numFmtId="0" fontId="2" fillId="5" borderId="5" xfId="0" applyFont="1" applyFill="1" applyBorder="1" applyAlignment="1"/>
    <xf numFmtId="165" fontId="2" fillId="5" borderId="5" xfId="0" applyNumberFormat="1" applyFont="1" applyFill="1" applyBorder="1"/>
    <xf numFmtId="164" fontId="2" fillId="5" borderId="5" xfId="0" applyNumberFormat="1" applyFont="1" applyFill="1" applyBorder="1"/>
    <xf numFmtId="0" fontId="0" fillId="3" borderId="5" xfId="0" applyFont="1" applyFill="1" applyBorder="1" applyAlignment="1"/>
    <xf numFmtId="2" fontId="2" fillId="5" borderId="5" xfId="0" applyNumberFormat="1" applyFont="1" applyFill="1" applyBorder="1"/>
    <xf numFmtId="0" fontId="9" fillId="0" borderId="0" xfId="0" applyFont="1" applyAlignment="1">
      <alignment horizontal="center"/>
    </xf>
    <xf numFmtId="166" fontId="1" fillId="0" borderId="0" xfId="0" applyNumberFormat="1" applyFont="1" applyAlignment="1">
      <alignment horizontal="center"/>
    </xf>
    <xf numFmtId="0" fontId="1" fillId="8" borderId="0" xfId="0" applyFont="1" applyFill="1" applyAlignment="1"/>
    <xf numFmtId="167" fontId="2" fillId="0" borderId="0" xfId="0" applyNumberFormat="1" applyFont="1" applyAlignment="1"/>
    <xf numFmtId="168" fontId="2" fillId="0" borderId="0" xfId="0" applyNumberFormat="1" applyFont="1" applyAlignment="1"/>
    <xf numFmtId="166" fontId="4" fillId="0" borderId="1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1000" i="1" baseline="0">
                <a:solidFill>
                  <a:schemeClr val="tx2"/>
                </a:solidFill>
              </a:rPr>
              <a:t>P(X) = </a:t>
            </a:r>
            <a:r>
              <a:rPr lang="en-RU" sz="1000" b="0" i="1" u="none" strike="noStrike" baseline="0">
                <a:solidFill>
                  <a:schemeClr val="tx2"/>
                </a:solidFill>
                <a:effectLst/>
              </a:rPr>
              <a:t>-1,082326548</a:t>
            </a:r>
            <a:r>
              <a:rPr lang="en-RU" sz="1000" b="0" i="1" u="none" strike="noStrike" baseline="0">
                <a:solidFill>
                  <a:schemeClr val="tx2"/>
                </a:solidFill>
              </a:rPr>
              <a:t>x </a:t>
            </a:r>
            <a:r>
              <a:rPr lang="en-RU" sz="1000" b="0" i="1" u="none" strike="noStrike" baseline="0">
                <a:solidFill>
                  <a:schemeClr val="tx2"/>
                </a:solidFill>
                <a:effectLst/>
              </a:rPr>
              <a:t>-</a:t>
            </a:r>
            <a:r>
              <a:rPr lang="ru-RU" sz="1000" b="0" i="1" u="none" strike="noStrike" baseline="0">
                <a:solidFill>
                  <a:schemeClr val="tx2"/>
                </a:solidFill>
                <a:effectLst/>
              </a:rPr>
              <a:t> </a:t>
            </a:r>
            <a:r>
              <a:rPr lang="en-RU" sz="1000" b="0" i="1" u="none" strike="noStrike" baseline="0">
                <a:solidFill>
                  <a:schemeClr val="tx2"/>
                </a:solidFill>
                <a:effectLst/>
              </a:rPr>
              <a:t>0,639709459</a:t>
            </a:r>
            <a:r>
              <a:rPr lang="en-RU" sz="1000" b="0" i="1" u="none" strike="noStrike" baseline="0">
                <a:solidFill>
                  <a:schemeClr val="tx2"/>
                </a:solidFill>
              </a:rPr>
              <a:t>  </a:t>
            </a:r>
            <a:endParaRPr lang="ru-RU" sz="1000" i="1" baseline="0">
              <a:solidFill>
                <a:schemeClr val="tx2"/>
              </a:solidFill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2"/>
          <c:order val="0"/>
          <c:spPr>
            <a:ln>
              <a:solidFill>
                <a:schemeClr val="accent4"/>
              </a:solidFill>
            </a:ln>
          </c:spPr>
          <c:xVal>
            <c:numRef>
              <c:f>Лист1!$B$88:$B$93</c:f>
              <c:numCache>
                <c:formatCode>0.00</c:formatCode>
                <c:ptCount val="6"/>
                <c:pt idx="0">
                  <c:v>-1.2</c:v>
                </c:pt>
                <c:pt idx="1">
                  <c:v>1.1000000000000001</c:v>
                </c:pt>
                <c:pt idx="2">
                  <c:v>3.5</c:v>
                </c:pt>
                <c:pt idx="3">
                  <c:v>5.0999999999999996</c:v>
                </c:pt>
                <c:pt idx="4">
                  <c:v>6.4</c:v>
                </c:pt>
                <c:pt idx="5">
                  <c:v>8.1999999999999993</c:v>
                </c:pt>
              </c:numCache>
            </c:numRef>
          </c:xVal>
          <c:yVal>
            <c:numRef>
              <c:f>Лист1!$D$88:$D$93</c:f>
              <c:numCache>
                <c:formatCode>0.00</c:formatCode>
                <c:ptCount val="6"/>
                <c:pt idx="0">
                  <c:v>0.2</c:v>
                </c:pt>
                <c:pt idx="1">
                  <c:v>-0.1</c:v>
                </c:pt>
                <c:pt idx="2">
                  <c:v>-4.9000000000000004</c:v>
                </c:pt>
                <c:pt idx="3">
                  <c:v>-7.85</c:v>
                </c:pt>
                <c:pt idx="4">
                  <c:v>-7.85</c:v>
                </c:pt>
                <c:pt idx="5">
                  <c:v>-8.34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6141-E548-8EC2-BF47CD91F81D}"/>
            </c:ext>
          </c:extLst>
        </c:ser>
        <c:ser>
          <c:idx val="3"/>
          <c:order val="1"/>
          <c:spPr>
            <a:ln>
              <a:solidFill>
                <a:schemeClr val="accent3"/>
              </a:solidFill>
            </a:ln>
          </c:spPr>
          <c:xVal>
            <c:numRef>
              <c:f>Лист1!$B$88:$B$93</c:f>
              <c:numCache>
                <c:formatCode>0.00</c:formatCode>
                <c:ptCount val="6"/>
                <c:pt idx="0">
                  <c:v>-1.2</c:v>
                </c:pt>
                <c:pt idx="1">
                  <c:v>1.1000000000000001</c:v>
                </c:pt>
                <c:pt idx="2">
                  <c:v>3.5</c:v>
                </c:pt>
                <c:pt idx="3">
                  <c:v>5.0999999999999996</c:v>
                </c:pt>
                <c:pt idx="4">
                  <c:v>6.4</c:v>
                </c:pt>
                <c:pt idx="5">
                  <c:v>8.1999999999999993</c:v>
                </c:pt>
              </c:numCache>
            </c:numRef>
          </c:xVal>
          <c:yVal>
            <c:numRef>
              <c:f>Лист1!$C$88:$C$93</c:f>
              <c:numCache>
                <c:formatCode>General</c:formatCode>
                <c:ptCount val="6"/>
                <c:pt idx="0">
                  <c:v>0.65908239855974593</c:v>
                </c:pt>
                <c:pt idx="1">
                  <c:v>-1.8302686608502881</c:v>
                </c:pt>
                <c:pt idx="2">
                  <c:v>-4.42785237501728</c:v>
                </c:pt>
                <c:pt idx="3">
                  <c:v>-6.1595748511286077</c:v>
                </c:pt>
                <c:pt idx="4">
                  <c:v>-7.5665993629690629</c:v>
                </c:pt>
                <c:pt idx="5">
                  <c:v>-9.514787148594305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6141-E548-8EC2-BF47CD91F81D}"/>
            </c:ext>
          </c:extLst>
        </c:ser>
        <c:ser>
          <c:idx val="0"/>
          <c:order val="2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tx2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Лист1!$B$88:$B$93</c:f>
              <c:numCache>
                <c:formatCode>0.00</c:formatCode>
                <c:ptCount val="6"/>
                <c:pt idx="0">
                  <c:v>-1.2</c:v>
                </c:pt>
                <c:pt idx="1">
                  <c:v>1.1000000000000001</c:v>
                </c:pt>
                <c:pt idx="2">
                  <c:v>3.5</c:v>
                </c:pt>
                <c:pt idx="3">
                  <c:v>5.0999999999999996</c:v>
                </c:pt>
                <c:pt idx="4">
                  <c:v>6.4</c:v>
                </c:pt>
                <c:pt idx="5">
                  <c:v>8.1999999999999993</c:v>
                </c:pt>
              </c:numCache>
            </c:numRef>
          </c:xVal>
          <c:yVal>
            <c:numRef>
              <c:f>Лист1!$D$88:$D$93</c:f>
              <c:numCache>
                <c:formatCode>0.00</c:formatCode>
                <c:ptCount val="6"/>
                <c:pt idx="0">
                  <c:v>0.2</c:v>
                </c:pt>
                <c:pt idx="1">
                  <c:v>-0.1</c:v>
                </c:pt>
                <c:pt idx="2">
                  <c:v>-4.9000000000000004</c:v>
                </c:pt>
                <c:pt idx="3">
                  <c:v>-7.85</c:v>
                </c:pt>
                <c:pt idx="4">
                  <c:v>-7.85</c:v>
                </c:pt>
                <c:pt idx="5">
                  <c:v>-8.34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141-E548-8EC2-BF47CD91F81D}"/>
            </c:ext>
          </c:extLst>
        </c:ser>
        <c:ser>
          <c:idx val="1"/>
          <c:order val="3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tx2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Лист1!$B$88:$B$93</c:f>
              <c:numCache>
                <c:formatCode>0.00</c:formatCode>
                <c:ptCount val="6"/>
                <c:pt idx="0">
                  <c:v>-1.2</c:v>
                </c:pt>
                <c:pt idx="1">
                  <c:v>1.1000000000000001</c:v>
                </c:pt>
                <c:pt idx="2">
                  <c:v>3.5</c:v>
                </c:pt>
                <c:pt idx="3">
                  <c:v>5.0999999999999996</c:v>
                </c:pt>
                <c:pt idx="4">
                  <c:v>6.4</c:v>
                </c:pt>
                <c:pt idx="5">
                  <c:v>8.1999999999999993</c:v>
                </c:pt>
              </c:numCache>
            </c:numRef>
          </c:xVal>
          <c:yVal>
            <c:numRef>
              <c:f>Лист1!$C$88:$C$93</c:f>
              <c:numCache>
                <c:formatCode>General</c:formatCode>
                <c:ptCount val="6"/>
                <c:pt idx="0">
                  <c:v>0.65908239855974593</c:v>
                </c:pt>
                <c:pt idx="1">
                  <c:v>-1.8302686608502881</c:v>
                </c:pt>
                <c:pt idx="2">
                  <c:v>-4.42785237501728</c:v>
                </c:pt>
                <c:pt idx="3">
                  <c:v>-6.1595748511286077</c:v>
                </c:pt>
                <c:pt idx="4">
                  <c:v>-7.5665993629690629</c:v>
                </c:pt>
                <c:pt idx="5">
                  <c:v>-9.514787148594305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6141-E548-8EC2-BF47CD91F8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945552"/>
        <c:axId val="139942224"/>
      </c:scatterChart>
      <c:valAx>
        <c:axId val="139945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139942224"/>
        <c:crosses val="autoZero"/>
        <c:crossBetween val="midCat"/>
      </c:valAx>
      <c:valAx>
        <c:axId val="139942224"/>
        <c:scaling>
          <c:orientation val="minMax"/>
          <c:max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139945552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1000" i="1" baseline="0">
                <a:solidFill>
                  <a:schemeClr val="tx2"/>
                </a:solidFill>
              </a:rPr>
              <a:t>P(X) = </a:t>
            </a:r>
            <a:r>
              <a:rPr lang="en-RU" sz="1000" b="0" i="0" u="none" strike="noStrike" baseline="0">
                <a:effectLst/>
              </a:rPr>
              <a:t>0,04079718x^2 -1,36339321</a:t>
            </a:r>
            <a:r>
              <a:rPr lang="en-RU" sz="1000" b="0" i="1" u="none" strike="noStrike" baseline="0">
                <a:solidFill>
                  <a:schemeClr val="tx2"/>
                </a:solidFill>
              </a:rPr>
              <a:t>x </a:t>
            </a:r>
            <a:r>
              <a:rPr lang="en-RU" sz="1000" b="0" i="0" u="none" strike="noStrike" baseline="0">
                <a:effectLst/>
              </a:rPr>
              <a:t>-</a:t>
            </a:r>
            <a:r>
              <a:rPr lang="ru-RU" sz="1000" b="0" i="0" u="none" strike="noStrike" baseline="0">
                <a:effectLst/>
              </a:rPr>
              <a:t> </a:t>
            </a:r>
            <a:r>
              <a:rPr lang="en-RU" sz="1000" b="0" i="0" u="none" strike="noStrike" baseline="0">
                <a:effectLst/>
              </a:rPr>
              <a:t>0,57148082</a:t>
            </a:r>
            <a:r>
              <a:rPr lang="en-RU" sz="1000" b="0" i="0" u="none" strike="noStrike" baseline="0"/>
              <a:t> </a:t>
            </a:r>
            <a:endParaRPr lang="ru-RU" sz="1000" i="1" baseline="0">
              <a:solidFill>
                <a:schemeClr val="tx2"/>
              </a:solidFill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4"/>
          <c:order val="0"/>
          <c:spPr>
            <a:ln>
              <a:solidFill>
                <a:schemeClr val="accent4"/>
              </a:solidFill>
            </a:ln>
          </c:spPr>
          <c:dPt>
            <c:idx val="1"/>
            <c:marker>
              <c:spPr>
                <a:ln cap="rnd"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5-40A0-DE4F-A274-EB2A51A30379}"/>
              </c:ext>
            </c:extLst>
          </c:dPt>
          <c:xVal>
            <c:numRef>
              <c:f>Лист1!$B$88:$B$93</c:f>
              <c:numCache>
                <c:formatCode>0.00</c:formatCode>
                <c:ptCount val="6"/>
                <c:pt idx="0">
                  <c:v>-1.2</c:v>
                </c:pt>
                <c:pt idx="1">
                  <c:v>1.1000000000000001</c:v>
                </c:pt>
                <c:pt idx="2">
                  <c:v>3.5</c:v>
                </c:pt>
                <c:pt idx="3">
                  <c:v>5.0999999999999996</c:v>
                </c:pt>
                <c:pt idx="4">
                  <c:v>6.4</c:v>
                </c:pt>
                <c:pt idx="5">
                  <c:v>8.1999999999999993</c:v>
                </c:pt>
              </c:numCache>
            </c:numRef>
          </c:xVal>
          <c:yVal>
            <c:numRef>
              <c:f>Лист1!$D$88:$D$93</c:f>
              <c:numCache>
                <c:formatCode>0.00</c:formatCode>
                <c:ptCount val="6"/>
                <c:pt idx="0">
                  <c:v>0.2</c:v>
                </c:pt>
                <c:pt idx="1">
                  <c:v>-0.1</c:v>
                </c:pt>
                <c:pt idx="2">
                  <c:v>-4.9000000000000004</c:v>
                </c:pt>
                <c:pt idx="3">
                  <c:v>-7.85</c:v>
                </c:pt>
                <c:pt idx="4">
                  <c:v>-7.85</c:v>
                </c:pt>
                <c:pt idx="5">
                  <c:v>-8.34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40A0-DE4F-A274-EB2A51A30379}"/>
            </c:ext>
          </c:extLst>
        </c:ser>
        <c:ser>
          <c:idx val="5"/>
          <c:order val="1"/>
          <c:spPr>
            <a:ln>
              <a:solidFill>
                <a:schemeClr val="accent3"/>
              </a:solidFill>
            </a:ln>
          </c:spPr>
          <c:xVal>
            <c:numRef>
              <c:f>Лист1!$B$88:$B$93</c:f>
              <c:numCache>
                <c:formatCode>0.00</c:formatCode>
                <c:ptCount val="6"/>
                <c:pt idx="0">
                  <c:v>-1.2</c:v>
                </c:pt>
                <c:pt idx="1">
                  <c:v>1.1000000000000001</c:v>
                </c:pt>
                <c:pt idx="2">
                  <c:v>3.5</c:v>
                </c:pt>
                <c:pt idx="3">
                  <c:v>5.0999999999999996</c:v>
                </c:pt>
                <c:pt idx="4">
                  <c:v>6.4</c:v>
                </c:pt>
                <c:pt idx="5">
                  <c:v>8.1999999999999993</c:v>
                </c:pt>
              </c:numCache>
            </c:numRef>
          </c:xVal>
          <c:yVal>
            <c:numRef>
              <c:f>Лист1!$G$88:$G$93</c:f>
              <c:numCache>
                <c:formatCode>General</c:formatCode>
                <c:ptCount val="6"/>
                <c:pt idx="0">
                  <c:v>1.1233389813778942</c:v>
                </c:pt>
                <c:pt idx="1">
                  <c:v>-2.0218487551314701</c:v>
                </c:pt>
                <c:pt idx="2">
                  <c:v>-4.843591552634626</c:v>
                </c:pt>
                <c:pt idx="3">
                  <c:v>-6.4636514420918125</c:v>
                </c:pt>
                <c:pt idx="4">
                  <c:v>-7.6261447198063497</c:v>
                </c:pt>
                <c:pt idx="5">
                  <c:v>-9.0081025117136342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40A0-DE4F-A274-EB2A51A303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945552"/>
        <c:axId val="139942224"/>
      </c:scatterChart>
      <c:valAx>
        <c:axId val="139945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139942224"/>
        <c:crosses val="autoZero"/>
        <c:crossBetween val="midCat"/>
      </c:valAx>
      <c:valAx>
        <c:axId val="139942224"/>
        <c:scaling>
          <c:orientation val="minMax"/>
          <c:max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139945552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1000" i="1" baseline="0">
                <a:solidFill>
                  <a:schemeClr val="tx2"/>
                </a:solidFill>
              </a:rPr>
              <a:t>P(X) = </a:t>
            </a:r>
            <a:r>
              <a:rPr lang="en-RU" sz="1000" b="0" i="0" u="none" strike="noStrike" baseline="0">
                <a:effectLst/>
              </a:rPr>
              <a:t>0,041091406830x^3 - 0,3931656664x^2 -0,582157631</a:t>
            </a:r>
            <a:r>
              <a:rPr lang="en-RU" sz="1000" b="0" i="1" u="none" strike="noStrike" baseline="0">
                <a:solidFill>
                  <a:schemeClr val="tx2"/>
                </a:solidFill>
              </a:rPr>
              <a:t>x </a:t>
            </a:r>
            <a:r>
              <a:rPr lang="en-RU" sz="1000" b="0" i="0" u="none" strike="noStrike" baseline="0">
                <a:solidFill>
                  <a:srgbClr val="000000"/>
                </a:solidFill>
                <a:effectLst/>
              </a:rPr>
              <a:t>+ </a:t>
            </a:r>
            <a:r>
              <a:rPr lang="en-RU" sz="1000" b="0" i="0" u="none" strike="noStrike" baseline="0">
                <a:effectLst/>
              </a:rPr>
              <a:t>0,434687374</a:t>
            </a:r>
            <a:r>
              <a:rPr lang="en-RU" sz="1000" b="0" i="0" u="none" strike="noStrike" baseline="0"/>
              <a:t>  </a:t>
            </a:r>
            <a:endParaRPr lang="ru-RU" sz="1000" i="1" baseline="0">
              <a:solidFill>
                <a:schemeClr val="tx2"/>
              </a:solidFill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tx2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Лист1!$B$88:$B$93</c:f>
              <c:numCache>
                <c:formatCode>0.00</c:formatCode>
                <c:ptCount val="6"/>
                <c:pt idx="0">
                  <c:v>-1.2</c:v>
                </c:pt>
                <c:pt idx="1">
                  <c:v>1.1000000000000001</c:v>
                </c:pt>
                <c:pt idx="2">
                  <c:v>3.5</c:v>
                </c:pt>
                <c:pt idx="3">
                  <c:v>5.0999999999999996</c:v>
                </c:pt>
                <c:pt idx="4">
                  <c:v>6.4</c:v>
                </c:pt>
                <c:pt idx="5">
                  <c:v>8.1999999999999993</c:v>
                </c:pt>
              </c:numCache>
            </c:numRef>
          </c:xVal>
          <c:yVal>
            <c:numRef>
              <c:f>Лист1!$D$88:$D$93</c:f>
              <c:numCache>
                <c:formatCode>0.00</c:formatCode>
                <c:ptCount val="6"/>
                <c:pt idx="0">
                  <c:v>0.2</c:v>
                </c:pt>
                <c:pt idx="1">
                  <c:v>-0.1</c:v>
                </c:pt>
                <c:pt idx="2">
                  <c:v>-4.9000000000000004</c:v>
                </c:pt>
                <c:pt idx="3">
                  <c:v>-7.85</c:v>
                </c:pt>
                <c:pt idx="4">
                  <c:v>-7.85</c:v>
                </c:pt>
                <c:pt idx="5">
                  <c:v>-8.34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DB1-D74E-A10B-F6AEE86DD61A}"/>
            </c:ext>
          </c:extLst>
        </c:ser>
        <c:ser>
          <c:idx val="1"/>
          <c:order val="1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tx2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Лист1!$B$88:$B$93</c:f>
              <c:numCache>
                <c:formatCode>0.00</c:formatCode>
                <c:ptCount val="6"/>
                <c:pt idx="0">
                  <c:v>-1.2</c:v>
                </c:pt>
                <c:pt idx="1">
                  <c:v>1.1000000000000001</c:v>
                </c:pt>
                <c:pt idx="2">
                  <c:v>3.5</c:v>
                </c:pt>
                <c:pt idx="3">
                  <c:v>5.0999999999999996</c:v>
                </c:pt>
                <c:pt idx="4">
                  <c:v>6.4</c:v>
                </c:pt>
                <c:pt idx="5">
                  <c:v>8.1999999999999993</c:v>
                </c:pt>
              </c:numCache>
            </c:numRef>
          </c:xVal>
          <c:yVal>
            <c:numRef>
              <c:f>Лист1!$K$88:$K$93</c:f>
              <c:numCache>
                <c:formatCode>General</c:formatCode>
                <c:ptCount val="6"/>
                <c:pt idx="0">
                  <c:v>0.49611201991589948</c:v>
                </c:pt>
                <c:pt idx="1">
                  <c:v>-0.62672381409557831</c:v>
                </c:pt>
                <c:pt idx="2">
                  <c:v>-4.6573496791735414</c:v>
                </c:pt>
                <c:pt idx="3">
                  <c:v>-7.3097393178901777</c:v>
                </c:pt>
                <c:pt idx="4">
                  <c:v>-8.6233214052622582</c:v>
                </c:pt>
                <c:pt idx="5">
                  <c:v>-8.1189778034402327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5DB1-D74E-A10B-F6AEE86DD6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945552"/>
        <c:axId val="139942224"/>
      </c:scatterChart>
      <c:valAx>
        <c:axId val="139945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139942224"/>
        <c:crosses val="autoZero"/>
        <c:crossBetween val="midCat"/>
      </c:valAx>
      <c:valAx>
        <c:axId val="139942224"/>
        <c:scaling>
          <c:orientation val="minMax"/>
          <c:max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139945552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RU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118390</xdr:colOff>
      <xdr:row>95</xdr:row>
      <xdr:rowOff>53812</xdr:rowOff>
    </xdr:from>
    <xdr:to>
      <xdr:col>4</xdr:col>
      <xdr:colOff>699577</xdr:colOff>
      <xdr:row>110</xdr:row>
      <xdr:rowOff>150677</xdr:rowOff>
    </xdr:to>
    <xdr:graphicFrame macro="">
      <xdr:nvGraphicFramePr>
        <xdr:cNvPr id="3" name="Диаграмма 4">
          <a:extLst>
            <a:ext uri="{FF2B5EF4-FFF2-40B4-BE49-F238E27FC236}">
              <a16:creationId xmlns:a16="http://schemas.microsoft.com/office/drawing/2014/main" id="{43B32AAE-DD68-C347-AF54-B32615A371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828729</xdr:colOff>
      <xdr:row>95</xdr:row>
      <xdr:rowOff>53815</xdr:rowOff>
    </xdr:from>
    <xdr:to>
      <xdr:col>8</xdr:col>
      <xdr:colOff>850255</xdr:colOff>
      <xdr:row>110</xdr:row>
      <xdr:rowOff>150680</xdr:rowOff>
    </xdr:to>
    <xdr:graphicFrame macro="">
      <xdr:nvGraphicFramePr>
        <xdr:cNvPr id="4" name="Диаграмма 4">
          <a:extLst>
            <a:ext uri="{FF2B5EF4-FFF2-40B4-BE49-F238E27FC236}">
              <a16:creationId xmlns:a16="http://schemas.microsoft.com/office/drawing/2014/main" id="{CD51823F-14B0-974D-96A1-9D3EB94F9F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43051</xdr:colOff>
      <xdr:row>95</xdr:row>
      <xdr:rowOff>43051</xdr:rowOff>
    </xdr:from>
    <xdr:to>
      <xdr:col>13</xdr:col>
      <xdr:colOff>979408</xdr:colOff>
      <xdr:row>110</xdr:row>
      <xdr:rowOff>139916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D7A99C9E-E896-1647-9F90-AF464DBF6B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2:N94"/>
  <sheetViews>
    <sheetView tabSelected="1" workbookViewId="0">
      <selection activeCell="I50" sqref="I50"/>
    </sheetView>
  </sheetViews>
  <sheetFormatPr baseColWidth="10" defaultColWidth="14.5" defaultRowHeight="15.75" customHeight="1" x14ac:dyDescent="0.15"/>
  <cols>
    <col min="1" max="1" width="13.5" customWidth="1"/>
    <col min="2" max="2" width="14.5" customWidth="1"/>
    <col min="7" max="7" width="15.1640625" customWidth="1"/>
    <col min="9" max="9" width="13.1640625" customWidth="1"/>
    <col min="11" max="11" width="13.83203125" customWidth="1"/>
    <col min="13" max="13" width="3.83203125" customWidth="1"/>
  </cols>
  <sheetData>
    <row r="2" spans="1:8" ht="15.75" customHeight="1" x14ac:dyDescent="0.15">
      <c r="A2" s="34" t="s">
        <v>0</v>
      </c>
      <c r="B2" s="34">
        <v>0</v>
      </c>
      <c r="C2" s="34">
        <v>1</v>
      </c>
      <c r="D2" s="34">
        <v>2</v>
      </c>
      <c r="E2" s="34">
        <v>3</v>
      </c>
      <c r="F2" s="34">
        <v>4</v>
      </c>
      <c r="G2" s="34">
        <v>5</v>
      </c>
    </row>
    <row r="3" spans="1:8" ht="15.75" customHeight="1" x14ac:dyDescent="0.15">
      <c r="A3" s="34" t="s">
        <v>1</v>
      </c>
      <c r="B3" s="33">
        <v>-1.2</v>
      </c>
      <c r="C3" s="33">
        <v>1.1000000000000001</v>
      </c>
      <c r="D3" s="33">
        <v>3.5</v>
      </c>
      <c r="E3" s="33">
        <v>5.0999999999999996</v>
      </c>
      <c r="F3" s="33">
        <v>6.4</v>
      </c>
      <c r="G3" s="33">
        <v>8.1999999999999993</v>
      </c>
    </row>
    <row r="4" spans="1:8" ht="15.75" customHeight="1" x14ac:dyDescent="0.15">
      <c r="A4" s="34" t="s">
        <v>2</v>
      </c>
      <c r="B4" s="33">
        <v>0.2</v>
      </c>
      <c r="C4" s="33">
        <v>-0.1</v>
      </c>
      <c r="D4" s="33">
        <v>-4.9000000000000004</v>
      </c>
      <c r="E4" s="33">
        <v>-7.85</v>
      </c>
      <c r="F4" s="33">
        <v>-7.85</v>
      </c>
      <c r="G4" s="33">
        <v>-8.34</v>
      </c>
    </row>
    <row r="6" spans="1:8" ht="15" x14ac:dyDescent="0.2">
      <c r="A6" s="32" t="s">
        <v>3</v>
      </c>
      <c r="B6" s="28">
        <f>SUM(B3:G3)</f>
        <v>23.1</v>
      </c>
      <c r="C6" s="1"/>
      <c r="D6" s="32" t="s">
        <v>4</v>
      </c>
      <c r="E6" s="28">
        <f>SUM(B4:G4)</f>
        <v>-28.84</v>
      </c>
      <c r="G6" s="32" t="s">
        <v>5</v>
      </c>
      <c r="H6" s="28">
        <f>B3^5 + C3^5 + D3^5 + E3^5 + F3^5 + G3^5</f>
        <v>51785.996009999995</v>
      </c>
    </row>
    <row r="7" spans="1:8" ht="15" hidden="1" x14ac:dyDescent="0.2">
      <c r="A7" s="32"/>
      <c r="B7" s="27"/>
      <c r="C7" s="1"/>
      <c r="D7" s="32"/>
      <c r="E7" s="27"/>
      <c r="G7" s="32"/>
      <c r="H7" s="27"/>
    </row>
    <row r="8" spans="1:8" ht="15" x14ac:dyDescent="0.2">
      <c r="A8" s="32" t="s">
        <v>6</v>
      </c>
      <c r="B8" s="29">
        <f>B3^2+C3^2+D3^2+E3^2+F3^2+G3^2</f>
        <v>149.11000000000001</v>
      </c>
      <c r="C8" s="1"/>
      <c r="D8" s="32" t="s">
        <v>7</v>
      </c>
      <c r="E8" s="30">
        <f>B4*B3+C4*C3+D4*D3+E4*E3+F4*F3+G4*G3</f>
        <v>-176.16300000000001</v>
      </c>
      <c r="G8" s="32" t="s">
        <v>8</v>
      </c>
      <c r="H8" s="29">
        <f>B3^6+C3^6+D3^6+E3^6+F3^6+G3^6</f>
        <v>392165.45913099992</v>
      </c>
    </row>
    <row r="9" spans="1:8" ht="15" hidden="1" x14ac:dyDescent="0.2">
      <c r="A9" s="32"/>
      <c r="B9" s="27"/>
      <c r="C9" s="1"/>
      <c r="D9" s="32"/>
      <c r="E9" s="27"/>
    </row>
    <row r="10" spans="1:8" ht="15" x14ac:dyDescent="0.2">
      <c r="A10" s="32" t="s">
        <v>9</v>
      </c>
      <c r="B10" s="30">
        <f>B3^3+C3^3+D3^3+E3^3+F3^3+G3^3</f>
        <v>988.64099999999996</v>
      </c>
      <c r="C10" s="1"/>
      <c r="D10" s="32" t="s">
        <v>10</v>
      </c>
      <c r="E10" s="31">
        <f>B4*(B3^2)+C4*(C3^2)+D4*(D3^2)+E4*(E3^2)+F4*(F3^2)+G4*(G3^2)</f>
        <v>-1146.3541</v>
      </c>
    </row>
    <row r="11" spans="1:8" ht="15" hidden="1" x14ac:dyDescent="0.2">
      <c r="A11" s="32"/>
      <c r="B11" s="27"/>
      <c r="C11" s="1"/>
      <c r="D11" s="32"/>
      <c r="E11" s="27"/>
    </row>
    <row r="12" spans="1:8" ht="15" x14ac:dyDescent="0.2">
      <c r="A12" s="32" t="s">
        <v>11</v>
      </c>
      <c r="B12" s="31">
        <f>B3^4+C3^4+D3^4+E3^4+F3^4+G3^4</f>
        <v>7029.0594999999994</v>
      </c>
      <c r="C12" s="1"/>
      <c r="D12" s="32" t="s">
        <v>12</v>
      </c>
      <c r="E12" s="29">
        <f>B4*(B3^3)+C4*(C3^3)+D4*(D3^3)+E4*(E3^3)+F4*(F3^3)+G4*(G3^3)</f>
        <v>-7908.1160699999991</v>
      </c>
    </row>
    <row r="13" spans="1:8" ht="15.75" customHeight="1" x14ac:dyDescent="0.15">
      <c r="B13" s="45" t="s">
        <v>34</v>
      </c>
    </row>
    <row r="14" spans="1:8" ht="15" x14ac:dyDescent="0.2">
      <c r="B14" s="35">
        <f>B12</f>
        <v>7029.0594999999994</v>
      </c>
      <c r="C14" s="41" t="s">
        <v>13</v>
      </c>
      <c r="D14" s="37">
        <f>B10</f>
        <v>988.64099999999996</v>
      </c>
      <c r="E14" s="41" t="s">
        <v>14</v>
      </c>
      <c r="F14" s="38">
        <f>B8</f>
        <v>149.11000000000001</v>
      </c>
      <c r="G14" s="41" t="s">
        <v>15</v>
      </c>
      <c r="H14" s="40">
        <f>E10</f>
        <v>-1146.3541</v>
      </c>
    </row>
    <row r="15" spans="1:8" ht="15" hidden="1" x14ac:dyDescent="0.2">
      <c r="B15" s="29"/>
      <c r="C15" s="43"/>
      <c r="D15" s="29"/>
      <c r="E15" s="43"/>
      <c r="F15" s="29"/>
      <c r="G15" s="43"/>
      <c r="H15" s="43"/>
    </row>
    <row r="16" spans="1:8" ht="15" x14ac:dyDescent="0.2">
      <c r="B16" s="37">
        <f>B10</f>
        <v>988.64099999999996</v>
      </c>
      <c r="C16" s="41" t="s">
        <v>13</v>
      </c>
      <c r="D16" s="38">
        <f>$B$8</f>
        <v>149.11000000000001</v>
      </c>
      <c r="E16" s="41" t="s">
        <v>14</v>
      </c>
      <c r="F16" s="39">
        <f>$B$6</f>
        <v>23.1</v>
      </c>
      <c r="G16" s="41" t="s">
        <v>15</v>
      </c>
      <c r="H16" s="42">
        <f>$E$8</f>
        <v>-176.16300000000001</v>
      </c>
    </row>
    <row r="17" spans="1:8" ht="15" hidden="1" x14ac:dyDescent="0.2">
      <c r="B17" s="29"/>
      <c r="C17" s="43"/>
      <c r="D17" s="29"/>
      <c r="E17" s="43"/>
      <c r="F17" s="29"/>
      <c r="G17" s="43"/>
      <c r="H17" s="43"/>
    </row>
    <row r="18" spans="1:8" ht="15" x14ac:dyDescent="0.2">
      <c r="B18" s="38">
        <f>B8</f>
        <v>149.11000000000001</v>
      </c>
      <c r="C18" s="41" t="s">
        <v>13</v>
      </c>
      <c r="D18" s="39">
        <f>$B$6</f>
        <v>23.1</v>
      </c>
      <c r="E18" s="41" t="s">
        <v>14</v>
      </c>
      <c r="F18" s="38">
        <v>6</v>
      </c>
      <c r="G18" s="41" t="s">
        <v>15</v>
      </c>
      <c r="H18" s="44">
        <f>$E$6</f>
        <v>-28.84</v>
      </c>
    </row>
    <row r="19" spans="1:8" ht="15.75" customHeight="1" x14ac:dyDescent="0.15">
      <c r="A19" s="64" t="s">
        <v>42</v>
      </c>
    </row>
    <row r="20" spans="1:8" ht="15" x14ac:dyDescent="0.2">
      <c r="A20" s="26"/>
      <c r="B20" s="31">
        <f>B14</f>
        <v>7029.0594999999994</v>
      </c>
      <c r="C20" s="30">
        <f>D14</f>
        <v>988.64099999999996</v>
      </c>
      <c r="D20" s="29">
        <f>F14</f>
        <v>149.11000000000001</v>
      </c>
      <c r="E20" s="31">
        <f>H14</f>
        <v>-1146.3541</v>
      </c>
      <c r="F20" s="1"/>
    </row>
    <row r="21" spans="1:8" ht="15" x14ac:dyDescent="0.2">
      <c r="A21" s="26"/>
      <c r="B21" s="30">
        <f>B16</f>
        <v>988.64099999999996</v>
      </c>
      <c r="C21" s="29">
        <f>D16</f>
        <v>149.11000000000001</v>
      </c>
      <c r="D21" s="28">
        <f>F16</f>
        <v>23.1</v>
      </c>
      <c r="E21" s="30">
        <f>H16</f>
        <v>-176.16300000000001</v>
      </c>
      <c r="F21" s="1"/>
    </row>
    <row r="22" spans="1:8" ht="15" x14ac:dyDescent="0.2">
      <c r="A22" s="26"/>
      <c r="B22" s="29">
        <f>B18</f>
        <v>149.11000000000001</v>
      </c>
      <c r="C22" s="28">
        <f>D18</f>
        <v>23.1</v>
      </c>
      <c r="D22" s="29">
        <f>F18</f>
        <v>6</v>
      </c>
      <c r="E22" s="28">
        <f>H18</f>
        <v>-28.84</v>
      </c>
      <c r="F22" s="1"/>
    </row>
    <row r="23" spans="1:8" ht="15" x14ac:dyDescent="0.2">
      <c r="A23" s="1"/>
      <c r="B23" s="1"/>
      <c r="C23" s="1"/>
      <c r="D23" s="1"/>
      <c r="E23" s="1"/>
      <c r="F23" s="1"/>
    </row>
    <row r="24" spans="1:8" ht="15" x14ac:dyDescent="0.2">
      <c r="A24" s="1"/>
      <c r="B24" s="4">
        <f t="shared" ref="B24:E24" si="0">B20</f>
        <v>7029.0594999999994</v>
      </c>
      <c r="C24" s="4">
        <f t="shared" si="0"/>
        <v>988.64099999999996</v>
      </c>
      <c r="D24" s="4">
        <f t="shared" si="0"/>
        <v>149.11000000000001</v>
      </c>
      <c r="E24" s="4">
        <f t="shared" si="0"/>
        <v>-1146.3541</v>
      </c>
      <c r="F24" s="1"/>
    </row>
    <row r="25" spans="1:8" ht="15" x14ac:dyDescent="0.2">
      <c r="A25" s="1"/>
      <c r="B25" s="3">
        <f t="shared" ref="B25:E25" si="1">B21-B20/$B$20*$B$21</f>
        <v>0</v>
      </c>
      <c r="C25" s="4">
        <f t="shared" si="1"/>
        <v>10.057111504604592</v>
      </c>
      <c r="D25" s="4">
        <f t="shared" si="1"/>
        <v>2.1275982853751607</v>
      </c>
      <c r="E25" s="4">
        <f t="shared" si="1"/>
        <v>-14.927679146890142</v>
      </c>
      <c r="F25" s="1"/>
    </row>
    <row r="26" spans="1:8" ht="15" x14ac:dyDescent="0.2">
      <c r="A26" s="1"/>
      <c r="B26" s="2">
        <f t="shared" ref="B26:E26" si="2">B22-B20/$B$20*$B$22</f>
        <v>0</v>
      </c>
      <c r="C26" s="4">
        <f t="shared" si="2"/>
        <v>2.1275982853751607</v>
      </c>
      <c r="D26" s="4">
        <f t="shared" si="2"/>
        <v>2.8368752462544942</v>
      </c>
      <c r="E26" s="4">
        <f t="shared" si="2"/>
        <v>-4.5219728370488212</v>
      </c>
      <c r="F26" s="1"/>
    </row>
    <row r="27" spans="1:8" ht="15" x14ac:dyDescent="0.2">
      <c r="A27" s="1"/>
      <c r="B27" s="1"/>
      <c r="C27" s="1"/>
      <c r="D27" s="1"/>
      <c r="E27" s="1"/>
      <c r="F27" s="1"/>
    </row>
    <row r="28" spans="1:8" ht="15" x14ac:dyDescent="0.2">
      <c r="A28" s="1"/>
      <c r="B28" s="4">
        <f t="shared" ref="B28:E28" si="3">B24</f>
        <v>7029.0594999999994</v>
      </c>
      <c r="C28" s="4">
        <f t="shared" si="3"/>
        <v>988.64099999999996</v>
      </c>
      <c r="D28" s="4">
        <f t="shared" si="3"/>
        <v>149.11000000000001</v>
      </c>
      <c r="E28" s="4">
        <f t="shared" si="3"/>
        <v>-1146.3541</v>
      </c>
      <c r="F28" s="1"/>
    </row>
    <row r="29" spans="1:8" ht="15" x14ac:dyDescent="0.2">
      <c r="A29" s="1"/>
      <c r="B29" s="3">
        <f t="shared" ref="B29:E29" si="4">B25</f>
        <v>0</v>
      </c>
      <c r="C29" s="4">
        <f t="shared" si="4"/>
        <v>10.057111504604592</v>
      </c>
      <c r="D29" s="4">
        <f t="shared" si="4"/>
        <v>2.1275982853751607</v>
      </c>
      <c r="E29" s="4">
        <f t="shared" si="4"/>
        <v>-14.927679146890142</v>
      </c>
      <c r="F29" s="1"/>
    </row>
    <row r="30" spans="1:8" ht="15" x14ac:dyDescent="0.2">
      <c r="A30" s="1"/>
      <c r="B30" s="2">
        <f t="shared" ref="B30:E30" si="5">B26-B25/$C$25*$C$26</f>
        <v>0</v>
      </c>
      <c r="C30" s="4">
        <f t="shared" si="5"/>
        <v>0</v>
      </c>
      <c r="D30" s="4">
        <f t="shared" si="5"/>
        <v>2.3867783708386443</v>
      </c>
      <c r="E30" s="4">
        <f t="shared" si="5"/>
        <v>-1.3639980504500229</v>
      </c>
      <c r="F30" s="1"/>
    </row>
    <row r="31" spans="1:8" ht="15" x14ac:dyDescent="0.2">
      <c r="A31" s="1"/>
      <c r="B31" s="1"/>
      <c r="C31" s="1"/>
      <c r="D31" s="1"/>
      <c r="E31" s="5"/>
      <c r="F31" s="1"/>
    </row>
    <row r="32" spans="1:8" ht="15" x14ac:dyDescent="0.2">
      <c r="A32" s="1"/>
      <c r="B32" s="4">
        <f t="shared" ref="B32:E32" si="6">B28-B30/$D$30*$D$28</f>
        <v>7029.0594999999994</v>
      </c>
      <c r="C32" s="4">
        <f t="shared" si="6"/>
        <v>988.64099999999996</v>
      </c>
      <c r="D32" s="4">
        <f t="shared" si="6"/>
        <v>0</v>
      </c>
      <c r="E32" s="4">
        <f t="shared" si="6"/>
        <v>-1061.1405955592256</v>
      </c>
      <c r="F32" s="1"/>
    </row>
    <row r="33" spans="1:14" ht="15" x14ac:dyDescent="0.2">
      <c r="A33" s="1"/>
      <c r="B33" s="3">
        <f t="shared" ref="B33:E33" si="7">B29-B30/$D$30*$D$29</f>
        <v>0</v>
      </c>
      <c r="C33" s="4">
        <f t="shared" si="7"/>
        <v>10.057111504604592</v>
      </c>
      <c r="D33" s="4">
        <f t="shared" si="7"/>
        <v>0</v>
      </c>
      <c r="E33" s="4">
        <f t="shared" si="7"/>
        <v>-13.711797543114406</v>
      </c>
      <c r="F33" s="1"/>
    </row>
    <row r="34" spans="1:14" ht="15" x14ac:dyDescent="0.2">
      <c r="A34" s="1"/>
      <c r="B34" s="2">
        <f t="shared" ref="B34:E34" si="8">B30</f>
        <v>0</v>
      </c>
      <c r="C34" s="4">
        <f t="shared" si="8"/>
        <v>0</v>
      </c>
      <c r="D34" s="4">
        <f t="shared" si="8"/>
        <v>2.3867783708386443</v>
      </c>
      <c r="E34" s="4">
        <f t="shared" si="8"/>
        <v>-1.3639980504500229</v>
      </c>
      <c r="F34" s="1"/>
    </row>
    <row r="35" spans="1:14" ht="15" x14ac:dyDescent="0.2">
      <c r="A35" s="1"/>
      <c r="B35" s="1"/>
      <c r="C35" s="1"/>
      <c r="D35" s="1"/>
      <c r="E35" s="1"/>
      <c r="F35" s="1"/>
    </row>
    <row r="36" spans="1:14" ht="15" x14ac:dyDescent="0.2">
      <c r="A36" s="1"/>
      <c r="B36" s="4">
        <f t="shared" ref="B36:E36" si="9">B32-B33/$C$33*$C$32</f>
        <v>7029.0594999999994</v>
      </c>
      <c r="C36" s="4">
        <f t="shared" si="9"/>
        <v>0</v>
      </c>
      <c r="D36" s="4">
        <f t="shared" si="9"/>
        <v>0</v>
      </c>
      <c r="E36" s="4">
        <f t="shared" si="9"/>
        <v>286.76583151137106</v>
      </c>
      <c r="F36" s="1"/>
    </row>
    <row r="37" spans="1:14" ht="15" x14ac:dyDescent="0.2">
      <c r="A37" s="1"/>
      <c r="B37" s="3">
        <f t="shared" ref="B37:E37" si="10">B33</f>
        <v>0</v>
      </c>
      <c r="C37" s="4">
        <f t="shared" si="10"/>
        <v>10.057111504604592</v>
      </c>
      <c r="D37" s="4">
        <f t="shared" si="10"/>
        <v>0</v>
      </c>
      <c r="E37" s="4">
        <f t="shared" si="10"/>
        <v>-13.711797543114406</v>
      </c>
      <c r="F37" s="1"/>
    </row>
    <row r="38" spans="1:14" ht="15" x14ac:dyDescent="0.2">
      <c r="A38" s="1"/>
      <c r="B38" s="2">
        <f t="shared" ref="B38:E38" si="11">B34</f>
        <v>0</v>
      </c>
      <c r="C38" s="4">
        <f t="shared" si="11"/>
        <v>0</v>
      </c>
      <c r="D38" s="4">
        <f t="shared" si="11"/>
        <v>2.3867783708386443</v>
      </c>
      <c r="E38" s="4">
        <f t="shared" si="11"/>
        <v>-1.3639980504500229</v>
      </c>
      <c r="F38" s="1"/>
    </row>
    <row r="39" spans="1:14" ht="15" x14ac:dyDescent="0.2">
      <c r="A39" s="1"/>
      <c r="B39" s="1"/>
      <c r="C39" s="1"/>
      <c r="D39" s="1"/>
      <c r="E39" s="1"/>
      <c r="F39" s="1"/>
      <c r="J39" s="6"/>
    </row>
    <row r="40" spans="1:14" ht="15" x14ac:dyDescent="0.2">
      <c r="A40" s="32" t="s">
        <v>16</v>
      </c>
      <c r="B40" s="29">
        <f t="shared" ref="B40:D40" si="12">B36/$B$36</f>
        <v>1</v>
      </c>
      <c r="C40" s="29">
        <f t="shared" si="12"/>
        <v>0</v>
      </c>
      <c r="D40" s="29">
        <f t="shared" si="12"/>
        <v>0</v>
      </c>
      <c r="E40" s="46">
        <f>E36/$B$36</f>
        <v>4.079718367889347E-2</v>
      </c>
      <c r="F40" s="1"/>
    </row>
    <row r="41" spans="1:14" ht="15" x14ac:dyDescent="0.2">
      <c r="A41" s="32" t="s">
        <v>17</v>
      </c>
      <c r="B41" s="29">
        <f t="shared" ref="B41:E41" si="13">B37/$C$37</f>
        <v>0</v>
      </c>
      <c r="C41" s="29">
        <f t="shared" si="13"/>
        <v>1</v>
      </c>
      <c r="D41" s="29">
        <f t="shared" si="13"/>
        <v>0</v>
      </c>
      <c r="E41" s="46">
        <f t="shared" si="13"/>
        <v>-1.3633932105492255</v>
      </c>
      <c r="F41" s="1"/>
    </row>
    <row r="42" spans="1:14" ht="15" x14ac:dyDescent="0.2">
      <c r="A42" s="32" t="s">
        <v>18</v>
      </c>
      <c r="B42" s="29">
        <f t="shared" ref="B42:E42" si="14">B38/$D$38</f>
        <v>0</v>
      </c>
      <c r="C42" s="29">
        <f t="shared" si="14"/>
        <v>0</v>
      </c>
      <c r="D42" s="29">
        <f t="shared" si="14"/>
        <v>1</v>
      </c>
      <c r="E42" s="46">
        <f t="shared" si="14"/>
        <v>-0.57148081577878296</v>
      </c>
      <c r="F42" s="1"/>
    </row>
    <row r="43" spans="1:14" ht="15" x14ac:dyDescent="0.2">
      <c r="A43" s="68"/>
      <c r="B43" s="69"/>
      <c r="C43" s="69"/>
      <c r="D43" s="1"/>
      <c r="E43" s="1"/>
      <c r="F43" s="1"/>
    </row>
    <row r="44" spans="1:14" ht="15" x14ac:dyDescent="0.2">
      <c r="A44" s="47" t="s">
        <v>19</v>
      </c>
      <c r="B44" s="48">
        <f>E40</f>
        <v>4.079718367889347E-2</v>
      </c>
      <c r="C44" s="47" t="s">
        <v>20</v>
      </c>
      <c r="D44" s="48">
        <f>E41</f>
        <v>-1.3633932105492255</v>
      </c>
      <c r="E44" s="47" t="s">
        <v>21</v>
      </c>
      <c r="F44" s="49">
        <f>E42</f>
        <v>-0.57148081577878296</v>
      </c>
    </row>
    <row r="45" spans="1:14" ht="15.75" customHeight="1" x14ac:dyDescent="0.15">
      <c r="A45" s="6"/>
    </row>
    <row r="46" spans="1:14" ht="15.75" customHeight="1" x14ac:dyDescent="0.2">
      <c r="A46" s="10" t="s">
        <v>35</v>
      </c>
      <c r="B46" s="7">
        <f>($B$44*B3*B3+$D$44*B3+$F$44-B4)^2</f>
        <v>0.85255487453196743</v>
      </c>
      <c r="C46" s="8" t="s">
        <v>22</v>
      </c>
      <c r="D46" s="7">
        <f>($B$44*C3*C3+$D$44*C3+$F$44-C4)^2</f>
        <v>3.6935026376003792</v>
      </c>
      <c r="E46" s="8" t="s">
        <v>22</v>
      </c>
      <c r="F46" s="7">
        <f>($B$44*D3*D3+$D$44*D3+$F$44-D4)^2</f>
        <v>3.1819129341722043E-3</v>
      </c>
      <c r="G46" s="8" t="s">
        <v>22</v>
      </c>
      <c r="H46" s="7">
        <f>($B$44*E3*E3+$D$44*E3+$F$44-E4)^2</f>
        <v>1.9219623240141102</v>
      </c>
      <c r="I46" s="8" t="s">
        <v>22</v>
      </c>
      <c r="J46" s="7">
        <f>($B$44*F3*F3+$D$44*F3+$F$44-F4)^2</f>
        <v>5.0111186470577537E-2</v>
      </c>
      <c r="K46" s="8" t="s">
        <v>22</v>
      </c>
      <c r="L46" s="7">
        <f>($B$44*G3*G3+$D$44*G3+$F$44-G4)^2</f>
        <v>0.44636096615806453</v>
      </c>
      <c r="M46" s="9" t="s">
        <v>23</v>
      </c>
      <c r="N46" s="67">
        <f>B46+D46+F46+H46+J46+L46</f>
        <v>6.9676739017092721</v>
      </c>
    </row>
    <row r="49" spans="1:14" ht="15.75" customHeight="1" x14ac:dyDescent="0.15">
      <c r="A49" s="64" t="s">
        <v>24</v>
      </c>
    </row>
    <row r="52" spans="1:14" ht="15" x14ac:dyDescent="0.2">
      <c r="B52" s="38">
        <f>$B$8</f>
        <v>149.11000000000001</v>
      </c>
      <c r="C52" s="36" t="s">
        <v>14</v>
      </c>
      <c r="D52" s="39">
        <f>$B$6</f>
        <v>23.1</v>
      </c>
      <c r="E52" s="36" t="s">
        <v>15</v>
      </c>
      <c r="F52" s="37">
        <f>$E$8</f>
        <v>-176.16300000000001</v>
      </c>
    </row>
    <row r="53" spans="1:14" ht="15" hidden="1" x14ac:dyDescent="0.2">
      <c r="B53" s="27"/>
      <c r="C53" s="27"/>
      <c r="D53" s="27"/>
      <c r="E53" s="27"/>
      <c r="F53" s="27"/>
    </row>
    <row r="54" spans="1:14" ht="15" x14ac:dyDescent="0.2">
      <c r="B54" s="39">
        <f>$B$6</f>
        <v>23.1</v>
      </c>
      <c r="C54" s="36" t="s">
        <v>14</v>
      </c>
      <c r="D54" s="38">
        <v>6</v>
      </c>
      <c r="E54" s="36" t="s">
        <v>15</v>
      </c>
      <c r="F54" s="39">
        <f>$E$6</f>
        <v>-28.84</v>
      </c>
    </row>
    <row r="56" spans="1:14" ht="15.75" customHeight="1" x14ac:dyDescent="0.15">
      <c r="B56" s="54" t="s">
        <v>19</v>
      </c>
      <c r="C56" s="55">
        <v>-1.08232654756958</v>
      </c>
      <c r="D56" s="54" t="s">
        <v>21</v>
      </c>
      <c r="E56" s="55">
        <v>-0.63970945852375005</v>
      </c>
    </row>
    <row r="59" spans="1:14" ht="15.75" customHeight="1" x14ac:dyDescent="0.2">
      <c r="A59" s="10" t="s">
        <v>35</v>
      </c>
      <c r="B59" s="7">
        <f>(C56*B3+E56-B4)^2</f>
        <v>0.2107566486673694</v>
      </c>
      <c r="C59" s="8" t="s">
        <v>22</v>
      </c>
      <c r="D59" s="7">
        <f>(C56*C3 + E56 -C4)^2</f>
        <v>2.9938296387206487</v>
      </c>
      <c r="E59" s="8" t="s">
        <v>22</v>
      </c>
      <c r="F59" s="11">
        <f>(C56*D3+E56-D4)^2</f>
        <v>0.22292337977682353</v>
      </c>
      <c r="G59" s="8" t="s">
        <v>22</v>
      </c>
      <c r="H59" s="7">
        <f>(C56*E3+E56-E4)^2</f>
        <v>2.8575371839368677</v>
      </c>
      <c r="I59" s="8" t="s">
        <v>22</v>
      </c>
      <c r="J59" s="12">
        <f>(C56*F3+E56-F4)^2</f>
        <v>8.031592106954076E-2</v>
      </c>
      <c r="K59" s="8" t="s">
        <v>22</v>
      </c>
      <c r="L59" s="7">
        <f>(C56*G3+E56-G4)^2</f>
        <v>1.380124844502338</v>
      </c>
      <c r="M59" s="9" t="s">
        <v>23</v>
      </c>
      <c r="N59" s="67">
        <f>B59+D59+F59+H59+J59+L59</f>
        <v>7.7454876166735875</v>
      </c>
    </row>
    <row r="62" spans="1:14" ht="13" x14ac:dyDescent="0.15">
      <c r="A62" s="64" t="s">
        <v>25</v>
      </c>
    </row>
    <row r="64" spans="1:14" ht="13" x14ac:dyDescent="0.15">
      <c r="B64" s="56">
        <f>H8</f>
        <v>392165.45913099992</v>
      </c>
      <c r="C64" s="57" t="s">
        <v>26</v>
      </c>
      <c r="D64" s="56">
        <f>H6</f>
        <v>51785.996009999995</v>
      </c>
      <c r="E64" s="57" t="s">
        <v>27</v>
      </c>
      <c r="F64" s="58">
        <f>B12</f>
        <v>7029.0594999999994</v>
      </c>
      <c r="G64" s="57" t="s">
        <v>28</v>
      </c>
      <c r="H64" s="59">
        <f>B10</f>
        <v>988.64099999999996</v>
      </c>
      <c r="I64" s="57" t="s">
        <v>29</v>
      </c>
      <c r="J64" s="56">
        <f>E12</f>
        <v>-7908.1160699999991</v>
      </c>
    </row>
    <row r="65" spans="1:14" ht="15.75" hidden="1" customHeight="1" x14ac:dyDescent="0.15">
      <c r="B65" s="60"/>
      <c r="C65" s="60"/>
      <c r="D65" s="60"/>
      <c r="E65" s="60"/>
      <c r="F65" s="60"/>
      <c r="G65" s="60"/>
      <c r="H65" s="60"/>
      <c r="I65" s="60"/>
      <c r="J65" s="60"/>
    </row>
    <row r="66" spans="1:14" ht="13" x14ac:dyDescent="0.15">
      <c r="B66" s="56">
        <f>D64</f>
        <v>51785.996009999995</v>
      </c>
      <c r="C66" s="57" t="s">
        <v>26</v>
      </c>
      <c r="D66" s="58">
        <f>F64</f>
        <v>7029.0594999999994</v>
      </c>
      <c r="E66" s="57" t="s">
        <v>27</v>
      </c>
      <c r="F66" s="59">
        <f>H64</f>
        <v>988.64099999999996</v>
      </c>
      <c r="G66" s="57" t="s">
        <v>28</v>
      </c>
      <c r="H66" s="56">
        <f>B8</f>
        <v>149.11000000000001</v>
      </c>
      <c r="I66" s="57" t="s">
        <v>29</v>
      </c>
      <c r="J66" s="58">
        <f>E10</f>
        <v>-1146.3541</v>
      </c>
    </row>
    <row r="67" spans="1:14" ht="15.75" hidden="1" customHeight="1" x14ac:dyDescent="0.15">
      <c r="B67" s="60"/>
      <c r="C67" s="60"/>
      <c r="D67" s="60"/>
      <c r="E67" s="60"/>
      <c r="F67" s="60"/>
      <c r="G67" s="60"/>
      <c r="H67" s="60"/>
      <c r="I67" s="60"/>
      <c r="J67" s="60"/>
    </row>
    <row r="68" spans="1:14" ht="13" x14ac:dyDescent="0.15">
      <c r="B68" s="58">
        <f>D66</f>
        <v>7029.0594999999994</v>
      </c>
      <c r="C68" s="57" t="s">
        <v>26</v>
      </c>
      <c r="D68" s="59">
        <f>F66</f>
        <v>988.64099999999996</v>
      </c>
      <c r="E68" s="57" t="s">
        <v>27</v>
      </c>
      <c r="F68" s="56">
        <f>H66</f>
        <v>149.11000000000001</v>
      </c>
      <c r="G68" s="57" t="s">
        <v>28</v>
      </c>
      <c r="H68" s="61">
        <f>B6</f>
        <v>23.1</v>
      </c>
      <c r="I68" s="57" t="s">
        <v>29</v>
      </c>
      <c r="J68" s="59">
        <f>E8</f>
        <v>-176.16300000000001</v>
      </c>
    </row>
    <row r="69" spans="1:14" ht="15.75" hidden="1" customHeight="1" x14ac:dyDescent="0.15">
      <c r="B69" s="60"/>
      <c r="C69" s="60"/>
      <c r="D69" s="60"/>
      <c r="E69" s="60"/>
      <c r="F69" s="60"/>
      <c r="G69" s="60"/>
      <c r="H69" s="60"/>
      <c r="I69" s="60"/>
      <c r="J69" s="60"/>
    </row>
    <row r="70" spans="1:14" ht="13" x14ac:dyDescent="0.15">
      <c r="B70" s="59">
        <f>D68</f>
        <v>988.64099999999996</v>
      </c>
      <c r="C70" s="57" t="s">
        <v>26</v>
      </c>
      <c r="D70" s="56">
        <f>F68</f>
        <v>149.11000000000001</v>
      </c>
      <c r="E70" s="57" t="s">
        <v>27</v>
      </c>
      <c r="F70" s="61">
        <f>H68</f>
        <v>23.1</v>
      </c>
      <c r="G70" s="57" t="s">
        <v>28</v>
      </c>
      <c r="H70" s="57">
        <v>6</v>
      </c>
      <c r="I70" s="57" t="s">
        <v>29</v>
      </c>
      <c r="J70" s="61">
        <f>E6</f>
        <v>-28.84</v>
      </c>
    </row>
    <row r="73" spans="1:14" ht="13" x14ac:dyDescent="0.15">
      <c r="B73" s="13">
        <f>B64</f>
        <v>392165.45913099992</v>
      </c>
      <c r="C73" s="13">
        <f>D64</f>
        <v>51785.996009999995</v>
      </c>
      <c r="D73" s="14">
        <f>F64</f>
        <v>7029.0594999999994</v>
      </c>
      <c r="E73" s="15">
        <f>H64</f>
        <v>988.64099999999996</v>
      </c>
      <c r="F73" s="16">
        <f>J64</f>
        <v>-7908.1160699999991</v>
      </c>
    </row>
    <row r="74" spans="1:14" ht="13" x14ac:dyDescent="0.15">
      <c r="B74" s="13">
        <f>B66</f>
        <v>51785.996009999995</v>
      </c>
      <c r="C74" s="14">
        <f>D66</f>
        <v>7029.0594999999994</v>
      </c>
      <c r="D74" s="15">
        <f>F66</f>
        <v>988.64099999999996</v>
      </c>
      <c r="E74" s="13">
        <f>H66</f>
        <v>149.11000000000001</v>
      </c>
      <c r="F74" s="17">
        <f>J66</f>
        <v>-1146.3541</v>
      </c>
    </row>
    <row r="75" spans="1:14" ht="13" x14ac:dyDescent="0.15">
      <c r="B75" s="14">
        <f>B68</f>
        <v>7029.0594999999994</v>
      </c>
      <c r="C75" s="15">
        <f>D68</f>
        <v>988.64099999999996</v>
      </c>
      <c r="D75" s="13">
        <f>F68</f>
        <v>149.11000000000001</v>
      </c>
      <c r="E75" s="18">
        <f>H68</f>
        <v>23.1</v>
      </c>
      <c r="F75" s="19">
        <f>J68</f>
        <v>-176.16300000000001</v>
      </c>
    </row>
    <row r="76" spans="1:14" ht="13" x14ac:dyDescent="0.15">
      <c r="B76" s="15">
        <f>B70</f>
        <v>988.64099999999996</v>
      </c>
      <c r="C76" s="13">
        <f>D70</f>
        <v>149.11000000000001</v>
      </c>
      <c r="D76" s="18">
        <f>F70</f>
        <v>23.1</v>
      </c>
      <c r="E76" s="13">
        <f>H70</f>
        <v>6</v>
      </c>
      <c r="F76" s="20">
        <f>J70</f>
        <v>-28.84</v>
      </c>
    </row>
    <row r="78" spans="1:14" ht="13" x14ac:dyDescent="0.15">
      <c r="B78" s="21" t="s">
        <v>30</v>
      </c>
      <c r="C78" s="66">
        <v>4.1091406830324403E-2</v>
      </c>
      <c r="D78" s="21" t="s">
        <v>31</v>
      </c>
      <c r="E78" s="65">
        <v>-0.39316566635799999</v>
      </c>
      <c r="F78" s="21" t="s">
        <v>32</v>
      </c>
      <c r="G78" s="6">
        <v>-0.58215763076860005</v>
      </c>
      <c r="H78" s="6" t="s">
        <v>33</v>
      </c>
      <c r="I78" s="6">
        <v>0.43468737355190001</v>
      </c>
    </row>
    <row r="79" spans="1:14" ht="13" x14ac:dyDescent="0.15">
      <c r="B79" s="22"/>
      <c r="C79" s="22"/>
      <c r="D79" s="22"/>
      <c r="E79" s="22"/>
      <c r="F79" s="22"/>
    </row>
    <row r="80" spans="1:14" ht="15" x14ac:dyDescent="0.2">
      <c r="A80" s="23" t="s">
        <v>35</v>
      </c>
      <c r="B80" s="7">
        <f>($C$78*B3*B3*B3 + $E$78*B3*B3 + $G$78*B3 + $I$78 - B4)^2</f>
        <v>8.7682328338674051E-2</v>
      </c>
      <c r="C80" s="24" t="s">
        <v>22</v>
      </c>
      <c r="D80" s="7">
        <f>($C$78*C3*C3*C3 + $E$78*C3*C3 + $G$78*C3 + $I$78 - C4)^2</f>
        <v>0.27743797633539335</v>
      </c>
      <c r="E80" s="24" t="s">
        <v>22</v>
      </c>
      <c r="F80" s="7">
        <f>($C$78*D3*D3*D3 + $E$78*D3*D3 + $G$78*D3 + $I$78 - D4)^2</f>
        <v>5.8879178197183475E-2</v>
      </c>
      <c r="G80" s="8" t="s">
        <v>22</v>
      </c>
      <c r="H80" s="7">
        <f>($C$78*E3*E3*E3 + $E$78*E3*E3 + $G$78*E3 + $I$78 - E4)^2</f>
        <v>0.29188160463377005</v>
      </c>
      <c r="I80" s="8" t="s">
        <v>22</v>
      </c>
      <c r="J80" s="7">
        <f>($C$78*F3*F3*F3 + $E$78*F3*F3 + $G$78*F3 + $I$78 - F4)^2</f>
        <v>0.59802599583679439</v>
      </c>
      <c r="K80" s="8" t="s">
        <v>22</v>
      </c>
      <c r="L80" s="7">
        <f>($C$78*G3*G3*G3 + $E$78*G3*G3 + $G$78*G3 + $I$78 - G4)^2</f>
        <v>4.8850811372104362E-2</v>
      </c>
      <c r="M80" s="9" t="s">
        <v>23</v>
      </c>
      <c r="N80" s="67">
        <f>B80+D80+F80+H80+J80+L80</f>
        <v>1.3627578947139198</v>
      </c>
    </row>
    <row r="81" spans="2:12" ht="13" x14ac:dyDescent="0.15">
      <c r="B81" s="25"/>
      <c r="C81" s="25"/>
      <c r="D81" s="25"/>
      <c r="E81" s="25"/>
      <c r="F81" s="25"/>
    </row>
    <row r="85" spans="2:12" ht="13" x14ac:dyDescent="0.15">
      <c r="C85" s="25"/>
      <c r="D85" s="25"/>
      <c r="E85" s="25"/>
      <c r="F85" s="25"/>
    </row>
    <row r="86" spans="2:12" ht="13" x14ac:dyDescent="0.15">
      <c r="C86" s="63" t="s">
        <v>36</v>
      </c>
      <c r="D86" s="25"/>
      <c r="E86" s="25"/>
      <c r="G86" s="62" t="s">
        <v>40</v>
      </c>
      <c r="K86" s="62" t="s">
        <v>41</v>
      </c>
    </row>
    <row r="87" spans="2:12" ht="15.75" customHeight="1" x14ac:dyDescent="0.15">
      <c r="B87" s="53" t="s">
        <v>37</v>
      </c>
      <c r="C87" s="53" t="s">
        <v>38</v>
      </c>
      <c r="D87" s="53" t="s">
        <v>39</v>
      </c>
      <c r="F87" s="53" t="s">
        <v>37</v>
      </c>
      <c r="G87" s="53" t="s">
        <v>38</v>
      </c>
      <c r="H87" s="53" t="s">
        <v>39</v>
      </c>
      <c r="J87" s="53" t="s">
        <v>37</v>
      </c>
      <c r="K87" s="53" t="s">
        <v>38</v>
      </c>
      <c r="L87" s="53" t="s">
        <v>39</v>
      </c>
    </row>
    <row r="88" spans="2:12" ht="15.75" customHeight="1" x14ac:dyDescent="0.15">
      <c r="B88" s="52">
        <v>-1.2</v>
      </c>
      <c r="C88" s="51">
        <f>C56*B88+E56</f>
        <v>0.65908239855974593</v>
      </c>
      <c r="D88" s="52">
        <v>0.2</v>
      </c>
      <c r="F88" s="52">
        <v>-1.2</v>
      </c>
      <c r="G88" s="51">
        <f>D44*F88+F44+B44*F88*F88</f>
        <v>1.1233389813778942</v>
      </c>
      <c r="H88" s="52">
        <v>0.2</v>
      </c>
      <c r="J88" s="52">
        <v>-1.2</v>
      </c>
      <c r="K88" s="51">
        <f>C78*J88*J88*J88+E78*J88*J88+G78*J88+I78</f>
        <v>0.49611201991589948</v>
      </c>
      <c r="L88" s="52">
        <v>0.2</v>
      </c>
    </row>
    <row r="89" spans="2:12" ht="15.75" customHeight="1" x14ac:dyDescent="0.15">
      <c r="B89" s="52">
        <v>1.1000000000000001</v>
      </c>
      <c r="C89" s="51">
        <f>C56*B89+E56</f>
        <v>-1.8302686608502881</v>
      </c>
      <c r="D89" s="52">
        <v>-0.1</v>
      </c>
      <c r="F89" s="52">
        <v>1.1000000000000001</v>
      </c>
      <c r="G89" s="51">
        <f>D44*F89+F44+B44*F89*F89</f>
        <v>-2.0218487551314701</v>
      </c>
      <c r="H89" s="52">
        <v>-0.1</v>
      </c>
      <c r="J89" s="52">
        <v>1.1000000000000001</v>
      </c>
      <c r="K89" s="51">
        <f>C78*J89*J89*J89+E78*J89*J89+G78*J89+I78</f>
        <v>-0.62672381409557831</v>
      </c>
      <c r="L89" s="52">
        <v>-0.1</v>
      </c>
    </row>
    <row r="90" spans="2:12" ht="15.75" customHeight="1" x14ac:dyDescent="0.15">
      <c r="B90" s="52">
        <v>3.5</v>
      </c>
      <c r="C90" s="51">
        <f>C56*B90+E56</f>
        <v>-4.42785237501728</v>
      </c>
      <c r="D90" s="52">
        <v>-4.9000000000000004</v>
      </c>
      <c r="F90" s="52">
        <v>3.5</v>
      </c>
      <c r="G90" s="51">
        <f>D44*F90+F44+B44*F90*F90</f>
        <v>-4.843591552634626</v>
      </c>
      <c r="H90" s="52">
        <v>-4.9000000000000004</v>
      </c>
      <c r="J90" s="52">
        <v>3.5</v>
      </c>
      <c r="K90" s="51">
        <f>C78*J90*J90*J90+E78*J90*J90+G78*J90+I78</f>
        <v>-4.6573496791735414</v>
      </c>
      <c r="L90" s="52">
        <v>-4.9000000000000004</v>
      </c>
    </row>
    <row r="91" spans="2:12" ht="15.75" customHeight="1" x14ac:dyDescent="0.15">
      <c r="B91" s="52">
        <v>5.0999999999999996</v>
      </c>
      <c r="C91" s="51">
        <f>C56*B91+E56</f>
        <v>-6.1595748511286077</v>
      </c>
      <c r="D91" s="52">
        <v>-7.85</v>
      </c>
      <c r="F91" s="52">
        <v>5.0999999999999996</v>
      </c>
      <c r="G91" s="51">
        <f>D44*F91+F44+B44*F91*F91</f>
        <v>-6.4636514420918125</v>
      </c>
      <c r="H91" s="52">
        <v>-7.85</v>
      </c>
      <c r="J91" s="52">
        <v>5.0999999999999996</v>
      </c>
      <c r="K91" s="51">
        <f>C78*J91*J91*J91+E78*J91*J91+G78*J91+I78</f>
        <v>-7.3097393178901777</v>
      </c>
      <c r="L91" s="52">
        <v>-7.85</v>
      </c>
    </row>
    <row r="92" spans="2:12" ht="15.75" customHeight="1" x14ac:dyDescent="0.15">
      <c r="B92" s="52">
        <v>6.4</v>
      </c>
      <c r="C92" s="51">
        <f>C56*B92+E56</f>
        <v>-7.5665993629690629</v>
      </c>
      <c r="D92" s="52">
        <v>-7.85</v>
      </c>
      <c r="F92" s="52">
        <v>6.4</v>
      </c>
      <c r="G92" s="51">
        <f>D44*F92+F44+B44*F92*F92</f>
        <v>-7.6261447198063497</v>
      </c>
      <c r="H92" s="52">
        <v>-7.85</v>
      </c>
      <c r="J92" s="52">
        <v>6.4</v>
      </c>
      <c r="K92" s="51">
        <f>C78*J92*J92*J92+E78*J92*J92+G78*J92+I78</f>
        <v>-8.6233214052622582</v>
      </c>
      <c r="L92" s="52">
        <v>-7.85</v>
      </c>
    </row>
    <row r="93" spans="2:12" ht="15.75" customHeight="1" x14ac:dyDescent="0.15">
      <c r="B93" s="52">
        <v>8.1999999999999993</v>
      </c>
      <c r="C93" s="51">
        <f>C56*B93+E56</f>
        <v>-9.514787148594305</v>
      </c>
      <c r="D93" s="52">
        <v>-8.34</v>
      </c>
      <c r="F93" s="52">
        <v>8.1999999999999993</v>
      </c>
      <c r="G93" s="51">
        <f>D44*F93+F44+B44*F93*F93</f>
        <v>-9.0081025117136342</v>
      </c>
      <c r="H93" s="52">
        <v>-8.34</v>
      </c>
      <c r="J93" s="52">
        <v>8.1999999999999993</v>
      </c>
      <c r="K93" s="51">
        <f>C78*J93*J93*J93+E78*J93*J93+G78*J93+I78</f>
        <v>-8.1189778034402327</v>
      </c>
      <c r="L93" s="52">
        <v>-8.34</v>
      </c>
    </row>
    <row r="94" spans="2:12" ht="15.75" customHeight="1" x14ac:dyDescent="0.15">
      <c r="G94" s="50"/>
      <c r="K94" s="50"/>
    </row>
  </sheetData>
  <mergeCells count="1">
    <mergeCell ref="A43:C4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2021-05-29T11:53:10Z</dcterms:created>
  <dcterms:modified xsi:type="dcterms:W3CDTF">2021-05-29T11:58:26Z</dcterms:modified>
</cp:coreProperties>
</file>