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nchursina/Desktop/doc/MAI/numerical methods/Lab5/"/>
    </mc:Choice>
  </mc:AlternateContent>
  <xr:revisionPtr revIDLastSave="0" documentId="13_ncr:1_{B747B095-76ED-144E-97E3-B3A2DF287D19}" xr6:coauthVersionLast="47" xr6:coauthVersionMax="47" xr10:uidLastSave="{00000000-0000-0000-0000-000000000000}"/>
  <bookViews>
    <workbookView xWindow="0" yWindow="460" windowWidth="33600" windowHeight="20540" activeTab="1" xr2:uid="{00000000-000D-0000-FFFF-FFFF00000000}"/>
  </bookViews>
  <sheets>
    <sheet name="ОДУ2 - Эйлер" sheetId="1" r:id="rId1"/>
    <sheet name="ОДУ2 - РК" sheetId="2" r:id="rId2"/>
    <sheet name="ОДУ2 - Краевая задача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2" l="1"/>
  <c r="F44" i="2"/>
  <c r="F43" i="2"/>
  <c r="E47" i="1"/>
  <c r="E46" i="1"/>
  <c r="E45" i="1"/>
  <c r="G9" i="3" l="1"/>
  <c r="J15" i="3"/>
  <c r="J13" i="3"/>
  <c r="L13" i="3"/>
  <c r="L12" i="3"/>
  <c r="L11" i="3"/>
  <c r="L10" i="3"/>
  <c r="L9" i="3"/>
  <c r="L8" i="3"/>
  <c r="I11" i="3"/>
  <c r="F9" i="3"/>
  <c r="G8" i="3"/>
  <c r="F8" i="3"/>
  <c r="K13" i="3"/>
  <c r="H9" i="3"/>
  <c r="J11" i="3" s="1"/>
  <c r="I12" i="3"/>
  <c r="G2" i="3"/>
  <c r="C32" i="1"/>
  <c r="D4" i="1"/>
  <c r="H10" i="3" l="1"/>
  <c r="J16" i="3"/>
  <c r="G15" i="3"/>
  <c r="G16" i="3" s="1"/>
  <c r="J12" i="3"/>
  <c r="I10" i="3"/>
  <c r="K12" i="3"/>
  <c r="H11" i="3"/>
  <c r="H2" i="3"/>
  <c r="G10" i="3"/>
  <c r="J17" i="3" l="1"/>
  <c r="G17" i="3"/>
  <c r="G18" i="3" s="1"/>
  <c r="G19" i="3" s="1"/>
  <c r="G20" i="3" s="1"/>
  <c r="I2" i="3"/>
  <c r="J18" i="3" l="1"/>
  <c r="J19" i="3" s="1"/>
  <c r="J2" i="3"/>
  <c r="M16" i="3" l="1"/>
  <c r="J20" i="3"/>
  <c r="M15" i="3" s="1"/>
  <c r="K3" i="3" s="1"/>
  <c r="K2" i="3"/>
  <c r="J3" i="3" l="1"/>
  <c r="M17" i="3"/>
  <c r="I3" i="3" l="1"/>
  <c r="M18" i="3"/>
  <c r="H3" i="3" s="1"/>
  <c r="M19" i="3" l="1"/>
  <c r="G3" i="3" l="1"/>
  <c r="M20" i="3"/>
  <c r="F3" i="3"/>
  <c r="F15" i="2" l="1"/>
  <c r="G15" i="2" s="1"/>
  <c r="F2" i="2"/>
  <c r="H2" i="2" s="1"/>
  <c r="E2" i="2"/>
  <c r="M23" i="2"/>
  <c r="F26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B16" i="2"/>
  <c r="B17" i="2" s="1"/>
  <c r="B18" i="2" s="1"/>
  <c r="B19" i="2" s="1"/>
  <c r="B20" i="2" s="1"/>
  <c r="B21" i="2" s="1"/>
  <c r="B22" i="2" s="1"/>
  <c r="B23" i="2" s="1"/>
  <c r="M15" i="2"/>
  <c r="N15" i="2" s="1"/>
  <c r="E15" i="2"/>
  <c r="B3" i="2"/>
  <c r="B4" i="2" s="1"/>
  <c r="B5" i="2" s="1"/>
  <c r="B6" i="2" s="1"/>
  <c r="H15" i="2" l="1"/>
  <c r="J15" i="2" s="1"/>
  <c r="G2" i="2"/>
  <c r="J2" i="2" s="1"/>
  <c r="L2" i="2" s="1"/>
  <c r="N23" i="2"/>
  <c r="I2" i="2"/>
  <c r="F36" i="1"/>
  <c r="K15" i="2" l="1"/>
  <c r="D3" i="2"/>
  <c r="K2" i="2"/>
  <c r="C3" i="2" s="1"/>
  <c r="I15" i="2"/>
  <c r="C40" i="1"/>
  <c r="D16" i="1"/>
  <c r="J17" i="1"/>
  <c r="J16" i="1"/>
  <c r="J15" i="1"/>
  <c r="D15" i="1"/>
  <c r="C15" i="1"/>
  <c r="D5" i="1"/>
  <c r="C4" i="1"/>
  <c r="E37" i="1"/>
  <c r="D37" i="1"/>
  <c r="E36" i="1"/>
  <c r="D36" i="1"/>
  <c r="E35" i="1"/>
  <c r="D35" i="1"/>
  <c r="E34" i="1"/>
  <c r="D34" i="1"/>
  <c r="E33" i="1"/>
  <c r="D33" i="1"/>
  <c r="E32" i="1"/>
  <c r="D32" i="1"/>
  <c r="A16" i="1"/>
  <c r="A17" i="1" s="1"/>
  <c r="A18" i="1" s="1"/>
  <c r="A19" i="1" s="1"/>
  <c r="A20" i="1" s="1"/>
  <c r="A21" i="1" s="1"/>
  <c r="A22" i="1" s="1"/>
  <c r="I15" i="1"/>
  <c r="H15" i="1"/>
  <c r="H16" i="1" s="1"/>
  <c r="H17" i="1" s="1"/>
  <c r="H18" i="1" s="1"/>
  <c r="H19" i="1" s="1"/>
  <c r="H20" i="1" s="1"/>
  <c r="H21" i="1" s="1"/>
  <c r="H22" i="1" s="1"/>
  <c r="H23" i="1" s="1"/>
  <c r="H24" i="1" s="1"/>
  <c r="B15" i="1"/>
  <c r="B16" i="1" s="1"/>
  <c r="B17" i="1" s="1"/>
  <c r="B18" i="1" s="1"/>
  <c r="B19" i="1" s="1"/>
  <c r="B20" i="1" s="1"/>
  <c r="B21" i="1" s="1"/>
  <c r="B22" i="1" s="1"/>
  <c r="B4" i="1"/>
  <c r="B5" i="1" s="1"/>
  <c r="B6" i="1" s="1"/>
  <c r="B7" i="1" s="1"/>
  <c r="L15" i="2" l="1"/>
  <c r="D16" i="2" s="1"/>
  <c r="F3" i="2"/>
  <c r="E3" i="2"/>
  <c r="C16" i="2"/>
  <c r="I16" i="1"/>
  <c r="C16" i="1"/>
  <c r="C17" i="1" s="1"/>
  <c r="C5" i="1"/>
  <c r="D6" i="1" s="1"/>
  <c r="E16" i="2" l="1"/>
  <c r="F16" i="2"/>
  <c r="H16" i="2" s="1"/>
  <c r="H3" i="2"/>
  <c r="G3" i="2"/>
  <c r="I17" i="1"/>
  <c r="J18" i="1" s="1"/>
  <c r="D17" i="1"/>
  <c r="D18" i="1" s="1"/>
  <c r="C6" i="1"/>
  <c r="D7" i="1" s="1"/>
  <c r="C18" i="1"/>
  <c r="D19" i="1" s="1"/>
  <c r="J3" i="2" l="1"/>
  <c r="G16" i="2"/>
  <c r="J16" i="2" s="1"/>
  <c r="I3" i="2"/>
  <c r="I18" i="1"/>
  <c r="J19" i="1" s="1"/>
  <c r="C19" i="1"/>
  <c r="D20" i="1" s="1"/>
  <c r="C7" i="1"/>
  <c r="C39" i="1" s="1"/>
  <c r="L3" i="2" l="1"/>
  <c r="F33" i="1"/>
  <c r="E39" i="1"/>
  <c r="D4" i="2"/>
  <c r="K3" i="2"/>
  <c r="C4" i="2" s="1"/>
  <c r="I16" i="2"/>
  <c r="L16" i="2" s="1"/>
  <c r="I19" i="1"/>
  <c r="J20" i="1" s="1"/>
  <c r="C20" i="1"/>
  <c r="D21" i="1" s="1"/>
  <c r="F4" i="2" l="1"/>
  <c r="D17" i="2"/>
  <c r="K16" i="2"/>
  <c r="C17" i="2" s="1"/>
  <c r="E4" i="2"/>
  <c r="I20" i="1"/>
  <c r="I21" i="1" s="1"/>
  <c r="C21" i="1"/>
  <c r="D22" i="1" s="1"/>
  <c r="F17" i="2" l="1"/>
  <c r="H4" i="2"/>
  <c r="G4" i="2"/>
  <c r="E17" i="2"/>
  <c r="J21" i="1"/>
  <c r="J22" i="1" s="1"/>
  <c r="C22" i="1"/>
  <c r="H17" i="2" l="1"/>
  <c r="I17" i="2"/>
  <c r="G17" i="2"/>
  <c r="I4" i="2"/>
  <c r="J4" i="2"/>
  <c r="I22" i="1"/>
  <c r="C33" i="1"/>
  <c r="J17" i="2" l="1"/>
  <c r="L4" i="2"/>
  <c r="D5" i="2" s="1"/>
  <c r="K4" i="2"/>
  <c r="C5" i="2" s="1"/>
  <c r="I23" i="1"/>
  <c r="J23" i="1"/>
  <c r="J24" i="1" s="1"/>
  <c r="K17" i="2" l="1"/>
  <c r="C18" i="2" s="1"/>
  <c r="L17" i="2"/>
  <c r="D18" i="2" s="1"/>
  <c r="F5" i="2"/>
  <c r="G5" i="2"/>
  <c r="E5" i="2"/>
  <c r="H5" i="2" s="1"/>
  <c r="J5" i="2" s="1"/>
  <c r="I24" i="1"/>
  <c r="C34" i="1" s="1"/>
  <c r="F18" i="2" l="1"/>
  <c r="G18" i="2" s="1"/>
  <c r="E18" i="2"/>
  <c r="K5" i="2"/>
  <c r="H18" i="2" l="1"/>
  <c r="J18" i="2" s="1"/>
  <c r="I5" i="2"/>
  <c r="I18" i="2"/>
  <c r="L18" i="2" l="1"/>
  <c r="L5" i="2"/>
  <c r="D6" i="2" s="1"/>
  <c r="E6" i="2" s="1"/>
  <c r="C6" i="2"/>
  <c r="D26" i="2" s="1"/>
  <c r="K18" i="2"/>
  <c r="C19" i="2" s="1"/>
  <c r="D19" i="2"/>
  <c r="F19" i="2" l="1"/>
  <c r="E19" i="2"/>
  <c r="F6" i="2"/>
  <c r="H6" i="2" s="1"/>
  <c r="H19" i="2" l="1"/>
  <c r="G6" i="2"/>
  <c r="J6" i="2" s="1"/>
  <c r="I6" i="2"/>
  <c r="G19" i="2"/>
  <c r="I19" i="2" l="1"/>
  <c r="J19" i="2"/>
  <c r="L6" i="2"/>
  <c r="K6" i="2"/>
  <c r="L19" i="2" l="1"/>
  <c r="D20" i="2"/>
  <c r="K19" i="2"/>
  <c r="C20" i="2" s="1"/>
  <c r="F20" i="2" l="1"/>
  <c r="E20" i="2"/>
  <c r="H20" i="2" l="1"/>
  <c r="G20" i="2"/>
  <c r="J20" i="2" s="1"/>
  <c r="I20" i="2" l="1"/>
  <c r="L20" i="2" s="1"/>
  <c r="K20" i="2" l="1"/>
  <c r="C21" i="2" s="1"/>
  <c r="D21" i="2"/>
  <c r="F21" i="2" l="1"/>
  <c r="E21" i="2"/>
  <c r="H21" i="2" l="1"/>
  <c r="G21" i="2"/>
  <c r="I21" i="2" l="1"/>
  <c r="J21" i="2"/>
  <c r="L21" i="2" s="1"/>
  <c r="K21" i="2"/>
  <c r="C22" i="2" s="1"/>
  <c r="D22" i="2" l="1"/>
  <c r="F22" i="2" l="1"/>
  <c r="G22" i="2" s="1"/>
  <c r="E22" i="2"/>
  <c r="H22" i="2" l="1"/>
  <c r="I22" i="2" l="1"/>
  <c r="J22" i="2"/>
  <c r="L22" i="2" s="1"/>
  <c r="K22" i="2" l="1"/>
  <c r="C23" i="2" s="1"/>
  <c r="E26" i="2" s="1"/>
  <c r="D23" i="2"/>
  <c r="Q5" i="2" s="1"/>
  <c r="E23" i="2" l="1"/>
  <c r="F23" i="2"/>
  <c r="G23" i="2" s="1"/>
  <c r="H23" i="2"/>
  <c r="J23" i="2" s="1"/>
  <c r="I23" i="2" l="1"/>
  <c r="L23" i="2" s="1"/>
  <c r="K23" i="2"/>
</calcChain>
</file>

<file path=xl/sharedStrings.xml><?xml version="1.0" encoding="utf-8"?>
<sst xmlns="http://schemas.openxmlformats.org/spreadsheetml/2006/main" count="111" uniqueCount="76">
  <si>
    <t>i</t>
  </si>
  <si>
    <t>x</t>
  </si>
  <si>
    <t>y</t>
  </si>
  <si>
    <t>Zp=</t>
  </si>
  <si>
    <t>=</t>
  </si>
  <si>
    <t>h=</t>
  </si>
  <si>
    <t>h</t>
  </si>
  <si>
    <t>z</t>
  </si>
  <si>
    <t>D1</t>
  </si>
  <si>
    <t>D2</t>
  </si>
  <si>
    <t>шаг</t>
  </si>
  <si>
    <t>-3 &lt;= x &lt;= -1</t>
  </si>
  <si>
    <t>P2</t>
  </si>
  <si>
    <t>y''= 2*y' - y + 2 * x + 6</t>
  </si>
  <si>
    <t>y(-3 ) = 2</t>
  </si>
  <si>
    <t>y'(-3 ) = 3</t>
  </si>
  <si>
    <t>p =</t>
  </si>
  <si>
    <t>x(i)</t>
  </si>
  <si>
    <t>y(i)</t>
  </si>
  <si>
    <t>K1y</t>
  </si>
  <si>
    <t>K1z</t>
  </si>
  <si>
    <t>K2y</t>
  </si>
  <si>
    <t>K2z</t>
  </si>
  <si>
    <t>K3y</t>
  </si>
  <si>
    <t>K3z</t>
  </si>
  <si>
    <t>K4y</t>
  </si>
  <si>
    <t>K4z</t>
  </si>
  <si>
    <t>h/2</t>
  </si>
  <si>
    <t>z=</t>
  </si>
  <si>
    <t>Y(i)</t>
  </si>
  <si>
    <t>z1</t>
  </si>
  <si>
    <t>z2</t>
  </si>
  <si>
    <t>r</t>
  </si>
  <si>
    <t>p</t>
  </si>
  <si>
    <t>Zpp=</t>
  </si>
  <si>
    <t>h = 0,25</t>
  </si>
  <si>
    <t>h= 0,5</t>
  </si>
  <si>
    <t>K(x)</t>
  </si>
  <si>
    <t>L(x)</t>
  </si>
  <si>
    <t>M(x)</t>
  </si>
  <si>
    <t>R</t>
  </si>
  <si>
    <t>S</t>
  </si>
  <si>
    <t>T</t>
  </si>
  <si>
    <t>V</t>
  </si>
  <si>
    <t>W</t>
  </si>
  <si>
    <t>Z</t>
  </si>
  <si>
    <t>x=</t>
  </si>
  <si>
    <t>X</t>
  </si>
  <si>
    <t>Y</t>
  </si>
  <si>
    <t>Получаем систему:</t>
  </si>
  <si>
    <t>а1</t>
  </si>
  <si>
    <t>с6</t>
  </si>
  <si>
    <t>Р0</t>
  </si>
  <si>
    <t>Q0</t>
  </si>
  <si>
    <t>Метод прогонки:</t>
  </si>
  <si>
    <t>P1</t>
  </si>
  <si>
    <t>Q1</t>
  </si>
  <si>
    <t>y6</t>
  </si>
  <si>
    <t>Q2</t>
  </si>
  <si>
    <t>y5</t>
  </si>
  <si>
    <t>P3</t>
  </si>
  <si>
    <t>Q3</t>
  </si>
  <si>
    <t>y4</t>
  </si>
  <si>
    <t>P4</t>
  </si>
  <si>
    <t>Q4</t>
  </si>
  <si>
    <t>y3</t>
  </si>
  <si>
    <t>P5</t>
  </si>
  <si>
    <t>Q5</t>
  </si>
  <si>
    <t>y2</t>
  </si>
  <si>
    <t>P6</t>
  </si>
  <si>
    <t>Q6</t>
  </si>
  <si>
    <t>y1</t>
  </si>
  <si>
    <t>y'' - y' +4* y = -4*x*x + 3*x - 3</t>
  </si>
  <si>
    <t>3*y(3) +4* y'(3) = -2</t>
  </si>
  <si>
    <t>- y(4) - 3* y'(4) = 4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</si>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</sst>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000"/>
    <numFmt numFmtId="166" formatCode="0.000000"/>
  </numFmts>
  <fonts count="14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theme="3"/>
      <name val="Arial"/>
      <family val="2"/>
    </font>
    <font>
      <sz val="10"/>
      <color theme="2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8" fillId="5" borderId="0" xfId="0" applyFont="1" applyFill="1"/>
    <xf numFmtId="0" fontId="8" fillId="6" borderId="0" xfId="0" applyFont="1" applyFill="1"/>
    <xf numFmtId="0" fontId="9" fillId="7" borderId="0" xfId="0" applyFont="1" applyFill="1"/>
    <xf numFmtId="0" fontId="2" fillId="3" borderId="1" xfId="0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2" fillId="0" borderId="4" xfId="0" applyFont="1" applyBorder="1"/>
    <xf numFmtId="0" fontId="2" fillId="0" borderId="2" xfId="0" applyFont="1" applyBorder="1"/>
    <xf numFmtId="0" fontId="2" fillId="0" borderId="7" xfId="0" applyFont="1" applyBorder="1"/>
    <xf numFmtId="0" fontId="12" fillId="0" borderId="0" xfId="0" applyFont="1"/>
    <xf numFmtId="0" fontId="5" fillId="0" borderId="0" xfId="0" applyFont="1"/>
    <xf numFmtId="0" fontId="2" fillId="0" borderId="2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4" borderId="5" xfId="0" applyFont="1" applyFill="1" applyBorder="1"/>
    <xf numFmtId="0" fontId="2" fillId="4" borderId="4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0" fontId="2" fillId="4" borderId="4" xfId="0" applyFont="1" applyFill="1" applyBorder="1"/>
    <xf numFmtId="0" fontId="2" fillId="3" borderId="5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7" fillId="0" borderId="0" xfId="0" quotePrefix="1" applyFont="1"/>
    <xf numFmtId="165" fontId="2" fillId="3" borderId="4" xfId="0" applyNumberFormat="1" applyFont="1" applyFill="1" applyBorder="1" applyAlignment="1">
      <alignment horizontal="right"/>
    </xf>
    <xf numFmtId="0" fontId="12" fillId="4" borderId="1" xfId="0" applyFont="1" applyFill="1" applyBorder="1"/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0" fillId="0" borderId="0" xfId="0"/>
    <xf numFmtId="0" fontId="13" fillId="8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66" fontId="1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51940129105484"/>
          <c:y val="0.12850072780203783"/>
          <c:w val="0.84584095906930556"/>
          <c:h val="0.76378468521129184"/>
        </c:manualLayout>
      </c:layout>
      <c:lineChart>
        <c:grouping val="standard"/>
        <c:varyColors val="0"/>
        <c:ser>
          <c:idx val="0"/>
          <c:order val="0"/>
          <c:spPr>
            <a:ln w="22225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'ОДУ2 - Эйлер'!$H$14:$H$24</c:f>
              <c:numCache>
                <c:formatCode>General</c:formatCode>
                <c:ptCount val="11"/>
                <c:pt idx="0">
                  <c:v>-3</c:v>
                </c:pt>
                <c:pt idx="1">
                  <c:v>-2.8</c:v>
                </c:pt>
                <c:pt idx="2">
                  <c:v>-2.5999999999999996</c:v>
                </c:pt>
                <c:pt idx="3">
                  <c:v>-2.3999999999999995</c:v>
                </c:pt>
                <c:pt idx="4">
                  <c:v>-2.1999999999999993</c:v>
                </c:pt>
                <c:pt idx="5">
                  <c:v>-1.9999999999999993</c:v>
                </c:pt>
                <c:pt idx="6">
                  <c:v>-1.7999999999999994</c:v>
                </c:pt>
                <c:pt idx="7">
                  <c:v>-1.5999999999999994</c:v>
                </c:pt>
                <c:pt idx="8">
                  <c:v>-1.3999999999999995</c:v>
                </c:pt>
                <c:pt idx="9">
                  <c:v>-1.1999999999999995</c:v>
                </c:pt>
                <c:pt idx="10">
                  <c:v>-0.99999999999999956</c:v>
                </c:pt>
              </c:numCache>
            </c:numRef>
          </c:cat>
          <c:val>
            <c:numRef>
              <c:f>'ОДУ2 - Эйлер'!$C$14:$C$22</c:f>
              <c:numCache>
                <c:formatCode>General</c:formatCode>
                <c:ptCount val="9"/>
                <c:pt idx="0">
                  <c:v>2</c:v>
                </c:pt>
                <c:pt idx="1">
                  <c:v>2.75</c:v>
                </c:pt>
                <c:pt idx="2">
                  <c:v>3.75</c:v>
                </c:pt>
                <c:pt idx="3">
                  <c:v>5.109375</c:v>
                </c:pt>
                <c:pt idx="4">
                  <c:v>6.9765625</c:v>
                </c:pt>
                <c:pt idx="5">
                  <c:v>9.5517578125</c:v>
                </c:pt>
                <c:pt idx="6">
                  <c:v>13.103515625</c:v>
                </c:pt>
                <c:pt idx="7">
                  <c:v>17.99041748046875</c:v>
                </c:pt>
                <c:pt idx="8">
                  <c:v>24.689300537109375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1-5D4F-85B8-4C80A53EBAE4}"/>
            </c:ext>
          </c:extLst>
        </c:ser>
        <c:ser>
          <c:idx val="1"/>
          <c:order val="1"/>
          <c:marker>
            <c:symbol val="none"/>
          </c:marker>
          <c:cat>
            <c:numRef>
              <c:f>'ОДУ2 - Эйлер'!$H$14:$H$24</c:f>
              <c:numCache>
                <c:formatCode>General</c:formatCode>
                <c:ptCount val="11"/>
                <c:pt idx="0">
                  <c:v>-3</c:v>
                </c:pt>
                <c:pt idx="1">
                  <c:v>-2.8</c:v>
                </c:pt>
                <c:pt idx="2">
                  <c:v>-2.5999999999999996</c:v>
                </c:pt>
                <c:pt idx="3">
                  <c:v>-2.3999999999999995</c:v>
                </c:pt>
                <c:pt idx="4">
                  <c:v>-2.1999999999999993</c:v>
                </c:pt>
                <c:pt idx="5">
                  <c:v>-1.9999999999999993</c:v>
                </c:pt>
                <c:pt idx="6">
                  <c:v>-1.7999999999999994</c:v>
                </c:pt>
                <c:pt idx="7">
                  <c:v>-1.5999999999999994</c:v>
                </c:pt>
                <c:pt idx="8">
                  <c:v>-1.3999999999999995</c:v>
                </c:pt>
                <c:pt idx="9">
                  <c:v>-1.1999999999999995</c:v>
                </c:pt>
                <c:pt idx="10">
                  <c:v>-0.99999999999999956</c:v>
                </c:pt>
              </c:numCache>
            </c:numRef>
          </c:cat>
          <c:val>
            <c:numRef>
              <c:f>'ОДУ2 - Эйлер'!$C$3:$C$7</c:f>
              <c:numCache>
                <c:formatCode>General</c:formatCode>
                <c:ptCount val="5"/>
                <c:pt idx="0">
                  <c:v>2</c:v>
                </c:pt>
                <c:pt idx="1">
                  <c:v>3.5</c:v>
                </c:pt>
                <c:pt idx="2">
                  <c:v>6</c:v>
                </c:pt>
                <c:pt idx="3">
                  <c:v>10.375</c:v>
                </c:pt>
                <c:pt idx="4">
                  <c:v>18.125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1-5D4F-85B8-4C80A53EBAE4}"/>
            </c:ext>
          </c:extLst>
        </c:ser>
        <c:ser>
          <c:idx val="2"/>
          <c:order val="2"/>
          <c:marker>
            <c:symbol val="none"/>
          </c:marker>
          <c:cat>
            <c:numRef>
              <c:f>'ОДУ2 - Эйлер'!$H$14:$H$24</c:f>
              <c:numCache>
                <c:formatCode>General</c:formatCode>
                <c:ptCount val="11"/>
                <c:pt idx="0">
                  <c:v>-3</c:v>
                </c:pt>
                <c:pt idx="1">
                  <c:v>-2.8</c:v>
                </c:pt>
                <c:pt idx="2">
                  <c:v>-2.5999999999999996</c:v>
                </c:pt>
                <c:pt idx="3">
                  <c:v>-2.3999999999999995</c:v>
                </c:pt>
                <c:pt idx="4">
                  <c:v>-2.1999999999999993</c:v>
                </c:pt>
                <c:pt idx="5">
                  <c:v>-1.9999999999999993</c:v>
                </c:pt>
                <c:pt idx="6">
                  <c:v>-1.7999999999999994</c:v>
                </c:pt>
                <c:pt idx="7">
                  <c:v>-1.5999999999999994</c:v>
                </c:pt>
                <c:pt idx="8">
                  <c:v>-1.3999999999999995</c:v>
                </c:pt>
                <c:pt idx="9">
                  <c:v>-1.1999999999999995</c:v>
                </c:pt>
                <c:pt idx="10">
                  <c:v>-0.99999999999999956</c:v>
                </c:pt>
              </c:numCache>
            </c:numRef>
          </c:cat>
          <c:val>
            <c:numRef>
              <c:f>'ОДУ2 - Эйлер'!$I$14:$I$24</c:f>
              <c:numCache>
                <c:formatCode>General</c:formatCode>
                <c:ptCount val="11"/>
                <c:pt idx="0">
                  <c:v>2</c:v>
                </c:pt>
                <c:pt idx="1">
                  <c:v>2.6</c:v>
                </c:pt>
                <c:pt idx="2">
                  <c:v>3.3600000000000003</c:v>
                </c:pt>
                <c:pt idx="3">
                  <c:v>4.3360000000000003</c:v>
                </c:pt>
                <c:pt idx="4">
                  <c:v>5.6000000000000005</c:v>
                </c:pt>
                <c:pt idx="5">
                  <c:v>7.2441600000000008</c:v>
                </c:pt>
                <c:pt idx="6">
                  <c:v>9.3859840000000005</c:v>
                </c:pt>
                <c:pt idx="7">
                  <c:v>12.1747712</c:v>
                </c:pt>
                <c:pt idx="8">
                  <c:v>15.799633920000002</c:v>
                </c:pt>
                <c:pt idx="9">
                  <c:v>20.499450880000001</c:v>
                </c:pt>
                <c:pt idx="10">
                  <c:v>26.575209267200002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1-5D4F-85B8-4C80A53EB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016288"/>
        <c:axId val="1213844240"/>
      </c:lineChart>
      <c:catAx>
        <c:axId val="12140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3844240"/>
        <c:crosses val="autoZero"/>
        <c:auto val="1"/>
        <c:lblAlgn val="ctr"/>
        <c:lblOffset val="100"/>
        <c:noMultiLvlLbl val="0"/>
      </c:catAx>
      <c:valAx>
        <c:axId val="121384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4016288"/>
        <c:crosses val="autoZero"/>
        <c:crossBetween val="between"/>
      </c:val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51940129105484"/>
          <c:y val="0.12850072780203783"/>
          <c:w val="0.84584095906930556"/>
          <c:h val="0.76378468521129184"/>
        </c:manualLayout>
      </c:layout>
      <c:lineChart>
        <c:grouping val="standard"/>
        <c:varyColors val="0"/>
        <c:ser>
          <c:idx val="0"/>
          <c:order val="0"/>
          <c:spPr>
            <a:ln w="22225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'ОДУ2 - РК'!$B$15:$B$23</c:f>
              <c:numCache>
                <c:formatCode>General</c:formatCode>
                <c:ptCount val="9"/>
                <c:pt idx="0">
                  <c:v>-3</c:v>
                </c:pt>
                <c:pt idx="1">
                  <c:v>-2.75</c:v>
                </c:pt>
                <c:pt idx="2">
                  <c:v>-2.5</c:v>
                </c:pt>
                <c:pt idx="3">
                  <c:v>-2.25</c:v>
                </c:pt>
                <c:pt idx="4">
                  <c:v>-2</c:v>
                </c:pt>
                <c:pt idx="5">
                  <c:v>-1.75</c:v>
                </c:pt>
                <c:pt idx="6">
                  <c:v>-1.5</c:v>
                </c:pt>
                <c:pt idx="7">
                  <c:v>-1.25</c:v>
                </c:pt>
                <c:pt idx="8">
                  <c:v>-1</c:v>
                </c:pt>
              </c:numCache>
            </c:numRef>
          </c:cat>
          <c:val>
            <c:numRef>
              <c:f>'ОДУ2 - РК'!$C$2:$C$6</c:f>
              <c:numCache>
                <c:formatCode>0.00000000</c:formatCode>
                <c:ptCount val="5"/>
                <c:pt idx="0" formatCode="General">
                  <c:v>2</c:v>
                </c:pt>
                <c:pt idx="1">
                  <c:v>4.171875</c:v>
                </c:pt>
                <c:pt idx="2">
                  <c:v>8.7044677734375</c:v>
                </c:pt>
                <c:pt idx="3">
                  <c:v>18.166594505310059</c:v>
                </c:pt>
                <c:pt idx="4">
                  <c:v>37.465891055762768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8-3944-9487-242EBFD32266}"/>
            </c:ext>
          </c:extLst>
        </c:ser>
        <c:ser>
          <c:idx val="1"/>
          <c:order val="1"/>
          <c:marker>
            <c:symbol val="none"/>
          </c:marker>
          <c:cat>
            <c:numRef>
              <c:f>'ОДУ2 - РК'!$B$15:$B$23</c:f>
              <c:numCache>
                <c:formatCode>General</c:formatCode>
                <c:ptCount val="9"/>
                <c:pt idx="0">
                  <c:v>-3</c:v>
                </c:pt>
                <c:pt idx="1">
                  <c:v>-2.75</c:v>
                </c:pt>
                <c:pt idx="2">
                  <c:v>-2.5</c:v>
                </c:pt>
                <c:pt idx="3">
                  <c:v>-2.25</c:v>
                </c:pt>
                <c:pt idx="4">
                  <c:v>-2</c:v>
                </c:pt>
                <c:pt idx="5">
                  <c:v>-1.75</c:v>
                </c:pt>
                <c:pt idx="6">
                  <c:v>-1.5</c:v>
                </c:pt>
                <c:pt idx="7">
                  <c:v>-1.25</c:v>
                </c:pt>
                <c:pt idx="8">
                  <c:v>-1</c:v>
                </c:pt>
              </c:numCache>
            </c:numRef>
          </c:cat>
          <c:val>
            <c:numRef>
              <c:f>'ОДУ2 - РК'!$C$15:$C$23</c:f>
              <c:numCache>
                <c:formatCode>0.00000000</c:formatCode>
                <c:ptCount val="9"/>
                <c:pt idx="0" formatCode="General">
                  <c:v>2</c:v>
                </c:pt>
                <c:pt idx="1">
                  <c:v>2.894856770833333</c:v>
                </c:pt>
                <c:pt idx="2">
                  <c:v>4.1753367847866478</c:v>
                </c:pt>
                <c:pt idx="3">
                  <c:v>6.0286357347008384</c:v>
                </c:pt>
                <c:pt idx="4">
                  <c:v>8.7171762682902294</c:v>
                </c:pt>
                <c:pt idx="5">
                  <c:v>12.606239189592554</c:v>
                </c:pt>
                <c:pt idx="6">
                  <c:v>18.201221889704158</c:v>
                </c:pt>
                <c:pt idx="7">
                  <c:v>26.197763711101729</c:v>
                </c:pt>
                <c:pt idx="8">
                  <c:v>37.549041625202648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8-3944-9487-242EBFD32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016288"/>
        <c:axId val="1213844240"/>
      </c:lineChart>
      <c:catAx>
        <c:axId val="12140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3844240"/>
        <c:crosses val="autoZero"/>
        <c:auto val="1"/>
        <c:lblAlgn val="ctr"/>
        <c:lblOffset val="100"/>
        <c:noMultiLvlLbl val="0"/>
      </c:catAx>
      <c:valAx>
        <c:axId val="121384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4016288"/>
        <c:crosses val="autoZero"/>
        <c:crossBetween val="between"/>
      </c:val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51940129105484"/>
          <c:y val="0.12850072780203783"/>
          <c:w val="0.84584095906930556"/>
          <c:h val="0.76378468521129184"/>
        </c:manualLayout>
      </c:layout>
      <c:lineChart>
        <c:grouping val="standard"/>
        <c:varyColors val="0"/>
        <c:ser>
          <c:idx val="0"/>
          <c:order val="0"/>
          <c:spPr>
            <a:ln w="22225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'ОДУ2 - Краевая задача'!$F$2:$K$2</c:f>
              <c:numCache>
                <c:formatCode>General</c:formatCode>
                <c:ptCount val="6"/>
                <c:pt idx="0">
                  <c:v>3</c:v>
                </c:pt>
                <c:pt idx="1">
                  <c:v>3.2</c:v>
                </c:pt>
                <c:pt idx="2">
                  <c:v>3.4000000000000004</c:v>
                </c:pt>
                <c:pt idx="3">
                  <c:v>3.6000000000000005</c:v>
                </c:pt>
                <c:pt idx="4">
                  <c:v>3.8000000000000007</c:v>
                </c:pt>
                <c:pt idx="5">
                  <c:v>4.0000000000000009</c:v>
                </c:pt>
              </c:numCache>
            </c:numRef>
          </c:cat>
          <c:val>
            <c:numRef>
              <c:f>'ОДУ2 - Краевая задача'!$F$3:$K$3</c:f>
              <c:numCache>
                <c:formatCode>0.00000000</c:formatCode>
                <c:ptCount val="6"/>
                <c:pt idx="0" formatCode="0">
                  <c:v>-10.460157881070986</c:v>
                </c:pt>
                <c:pt idx="1">
                  <c:v>-8.9911341989103377</c:v>
                </c:pt>
                <c:pt idx="2">
                  <c:v>-7.1243480631299292</c:v>
                </c:pt>
                <c:pt idx="3">
                  <c:v>-5.3112809081752212</c:v>
                </c:pt>
                <c:pt idx="4">
                  <c:v>-4.1084155573327408</c:v>
                </c:pt>
                <c:pt idx="5" formatCode="0.0000000">
                  <c:v>-4.1016395849994449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0-9E4B-B100-4D65E3C1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016288"/>
        <c:axId val="1213844240"/>
      </c:lineChart>
      <c:catAx>
        <c:axId val="12140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3844240"/>
        <c:crosses val="autoZero"/>
        <c:auto val="1"/>
        <c:lblAlgn val="ctr"/>
        <c:lblOffset val="100"/>
        <c:noMultiLvlLbl val="0"/>
      </c:catAx>
      <c:valAx>
        <c:axId val="12138442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14016288"/>
        <c:crosses val="autoZero"/>
        <c:crossBetween val="between"/>
      </c:val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128229</xdr:colOff>
      <xdr:row>26</xdr:row>
      <xdr:rowOff>173049</xdr:rowOff>
    </xdr:from>
    <xdr:ext cx="4043680" cy="2600960"/>
    <xdr:graphicFrame macro="">
      <xdr:nvGraphicFramePr>
        <xdr:cNvPr id="6" name="Chart 5" title="Диаграмма">
          <a:extLst>
            <a:ext uri="{FF2B5EF4-FFF2-40B4-BE49-F238E27FC236}">
              <a16:creationId xmlns:a16="http://schemas.microsoft.com/office/drawing/2014/main" id="{C3E608D3-02E2-0346-A112-2BC810D8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30480</xdr:colOff>
      <xdr:row>24</xdr:row>
      <xdr:rowOff>0</xdr:rowOff>
    </xdr:from>
    <xdr:ext cx="4043680" cy="2600960"/>
    <xdr:graphicFrame macro="">
      <xdr:nvGraphicFramePr>
        <xdr:cNvPr id="6" name="Chart 5" title="Диаграмма">
          <a:extLst>
            <a:ext uri="{FF2B5EF4-FFF2-40B4-BE49-F238E27FC236}">
              <a16:creationId xmlns:a16="http://schemas.microsoft.com/office/drawing/2014/main" id="{AFE5BAA6-0305-F34D-A08A-EB3CB9A04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728870</xdr:colOff>
      <xdr:row>7</xdr:row>
      <xdr:rowOff>110435</xdr:rowOff>
    </xdr:from>
    <xdr:to>
      <xdr:col>4</xdr:col>
      <xdr:colOff>397567</xdr:colOff>
      <xdr:row>12</xdr:row>
      <xdr:rowOff>55217</xdr:rowOff>
    </xdr:to>
    <xdr:pic>
      <xdr:nvPicPr>
        <xdr:cNvPr id="3" name="Изображение 1">
          <a:extLst>
            <a:ext uri="{FF2B5EF4-FFF2-40B4-BE49-F238E27FC236}">
              <a16:creationId xmlns:a16="http://schemas.microsoft.com/office/drawing/2014/main" id="{DBDAB23B-2BBD-724A-BC40-E066098581D7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28870" y="1424609"/>
          <a:ext cx="2981740" cy="883478"/>
        </a:xfrm>
        <a:prstGeom prst="rect">
          <a:avLst/>
        </a:prstGeom>
        <a:ln w="0">
          <a:noFill/>
        </a:ln>
      </xdr:spPr>
    </xdr:pic>
    <xdr:clientData/>
  </xdr:twoCellAnchor>
  <xdr:oneCellAnchor>
    <xdr:from>
      <xdr:col>5</xdr:col>
      <xdr:colOff>419652</xdr:colOff>
      <xdr:row>23</xdr:row>
      <xdr:rowOff>44174</xdr:rowOff>
    </xdr:from>
    <xdr:ext cx="5024784" cy="2302786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F766C41A-8EF1-6D4F-821F-9558D1051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7"/>
  <sheetViews>
    <sheetView topLeftCell="A28" zoomScale="124" zoomScaleNormal="124" workbookViewId="0">
      <selection activeCell="C44" sqref="C44:E47"/>
    </sheetView>
  </sheetViews>
  <sheetFormatPr baseColWidth="10" defaultColWidth="14.5" defaultRowHeight="15.75" customHeight="1" x14ac:dyDescent="0.15"/>
  <cols>
    <col min="1" max="10" width="11.5" style="10" customWidth="1"/>
    <col min="11" max="11" width="26.1640625" style="10" customWidth="1"/>
    <col min="12" max="14" width="10.6640625" style="10" customWidth="1"/>
    <col min="15" max="16384" width="14.5" style="10"/>
  </cols>
  <sheetData>
    <row r="1" spans="1:14" ht="15.75" customHeight="1" x14ac:dyDescent="0.15">
      <c r="A1" s="21" t="s">
        <v>10</v>
      </c>
      <c r="B1" s="21">
        <v>0.5</v>
      </c>
    </row>
    <row r="2" spans="1:14" ht="15.75" customHeight="1" x14ac:dyDescent="0.15">
      <c r="A2" s="1" t="s">
        <v>0</v>
      </c>
      <c r="B2" s="1" t="s">
        <v>1</v>
      </c>
      <c r="C2" s="1" t="s">
        <v>2</v>
      </c>
      <c r="D2" s="1" t="s">
        <v>7</v>
      </c>
      <c r="E2" s="16"/>
      <c r="K2" s="11" t="s">
        <v>13</v>
      </c>
    </row>
    <row r="3" spans="1:14" ht="13" x14ac:dyDescent="0.15">
      <c r="A3" s="1">
        <v>0</v>
      </c>
      <c r="B3" s="2">
        <v>-3</v>
      </c>
      <c r="C3" s="2">
        <v>2</v>
      </c>
      <c r="D3" s="2">
        <v>3</v>
      </c>
      <c r="E3" s="16"/>
      <c r="K3" s="11" t="s">
        <v>11</v>
      </c>
    </row>
    <row r="4" spans="1:14" ht="15.75" customHeight="1" x14ac:dyDescent="0.15">
      <c r="A4" s="1">
        <v>1</v>
      </c>
      <c r="B4" s="2">
        <f t="shared" ref="B4:B7" si="0">B3+$B$1</f>
        <v>-2.5</v>
      </c>
      <c r="C4" s="2">
        <f>C3 + $B$1*D3</f>
        <v>3.5</v>
      </c>
      <c r="D4" s="2">
        <f>D3 + $B$1*(2*D3-C3+2*B3+6)</f>
        <v>5</v>
      </c>
      <c r="E4" s="16"/>
      <c r="K4" s="11" t="s">
        <v>14</v>
      </c>
    </row>
    <row r="5" spans="1:14" ht="15.75" customHeight="1" x14ac:dyDescent="0.15">
      <c r="A5" s="1">
        <v>2</v>
      </c>
      <c r="B5" s="2">
        <f t="shared" si="0"/>
        <v>-2</v>
      </c>
      <c r="C5" s="2">
        <f t="shared" ref="C5:C7" si="1">C4 + $B$1*D4</f>
        <v>6</v>
      </c>
      <c r="D5" s="2">
        <f>D4 + $B$1*(2*D4-C4+2*B4+6)</f>
        <v>8.75</v>
      </c>
      <c r="E5" s="16"/>
      <c r="K5" s="11" t="s">
        <v>15</v>
      </c>
    </row>
    <row r="6" spans="1:14" ht="15" x14ac:dyDescent="0.2">
      <c r="A6" s="1">
        <v>3</v>
      </c>
      <c r="B6" s="2">
        <f t="shared" si="0"/>
        <v>-1.5</v>
      </c>
      <c r="C6" s="2">
        <f t="shared" si="1"/>
        <v>10.375</v>
      </c>
      <c r="D6" s="2">
        <f>D5 + $B$1*(2*D5-C5+2*B5+6)</f>
        <v>15.5</v>
      </c>
      <c r="E6" s="16"/>
      <c r="K6" s="11"/>
      <c r="L6" s="12"/>
      <c r="M6" s="12"/>
      <c r="N6" s="12"/>
    </row>
    <row r="7" spans="1:14" ht="15.75" customHeight="1" x14ac:dyDescent="0.15">
      <c r="A7" s="1">
        <v>4</v>
      </c>
      <c r="B7" s="2">
        <f t="shared" si="0"/>
        <v>-1</v>
      </c>
      <c r="C7" s="35">
        <f t="shared" si="1"/>
        <v>18.125</v>
      </c>
      <c r="D7" s="2">
        <f>D6 + $B$1*(2*D6-C6+2*B6+6)</f>
        <v>27.3125</v>
      </c>
      <c r="E7" s="16"/>
      <c r="K7" s="11"/>
    </row>
    <row r="12" spans="1:14" ht="15.75" customHeight="1" x14ac:dyDescent="0.15">
      <c r="A12" s="22" t="s">
        <v>10</v>
      </c>
      <c r="B12" s="22">
        <v>0.25</v>
      </c>
      <c r="G12" s="23" t="s">
        <v>10</v>
      </c>
      <c r="H12" s="23">
        <v>0.2</v>
      </c>
    </row>
    <row r="13" spans="1:14" ht="15.75" customHeight="1" x14ac:dyDescent="0.15">
      <c r="A13" s="18" t="s">
        <v>0</v>
      </c>
      <c r="B13" s="18" t="s">
        <v>1</v>
      </c>
      <c r="C13" s="18" t="s">
        <v>2</v>
      </c>
      <c r="D13" s="18" t="s">
        <v>7</v>
      </c>
      <c r="E13" s="16"/>
      <c r="G13" s="1" t="s">
        <v>0</v>
      </c>
      <c r="H13" s="1" t="s">
        <v>1</v>
      </c>
      <c r="I13" s="1" t="s">
        <v>2</v>
      </c>
      <c r="J13" s="1" t="s">
        <v>7</v>
      </c>
    </row>
    <row r="14" spans="1:14" ht="15.75" customHeight="1" x14ac:dyDescent="0.15">
      <c r="A14" s="18">
        <v>0</v>
      </c>
      <c r="B14" s="19">
        <v>-3</v>
      </c>
      <c r="C14" s="19">
        <v>2</v>
      </c>
      <c r="D14" s="19">
        <v>3</v>
      </c>
      <c r="E14" s="16"/>
      <c r="G14" s="1">
        <v>0</v>
      </c>
      <c r="H14" s="2">
        <v>-3</v>
      </c>
      <c r="I14" s="2">
        <v>2</v>
      </c>
      <c r="J14" s="2">
        <v>3</v>
      </c>
    </row>
    <row r="15" spans="1:14" ht="15.75" customHeight="1" x14ac:dyDescent="0.15">
      <c r="A15" s="18">
        <v>1</v>
      </c>
      <c r="B15" s="2">
        <f t="shared" ref="B15:B22" si="2">B14+$B$12</f>
        <v>-2.75</v>
      </c>
      <c r="C15" s="2">
        <f>C14 + $B$12*D14</f>
        <v>2.75</v>
      </c>
      <c r="D15" s="2">
        <f>D14 + $B$12*(2*D14-C14+2*B14+6)</f>
        <v>4</v>
      </c>
      <c r="E15" s="16"/>
      <c r="G15" s="1">
        <v>1</v>
      </c>
      <c r="H15" s="2">
        <f t="shared" ref="H15:H24" si="3">H14 + $H$12</f>
        <v>-2.8</v>
      </c>
      <c r="I15" s="2">
        <f t="shared" ref="I15:I24" si="4">I14 + $H$12*J14</f>
        <v>2.6</v>
      </c>
      <c r="J15" s="2">
        <f>J14 + $H$12*(2*J14-I14+2*H14+6)</f>
        <v>3.8</v>
      </c>
    </row>
    <row r="16" spans="1:14" ht="15.75" customHeight="1" x14ac:dyDescent="0.15">
      <c r="A16" s="1">
        <f t="shared" ref="A16:A22" si="5">A15+1</f>
        <v>2</v>
      </c>
      <c r="B16" s="2">
        <f t="shared" si="2"/>
        <v>-2.5</v>
      </c>
      <c r="C16" s="2">
        <f t="shared" ref="C16:C22" si="6">C15 + $B$12*D15</f>
        <v>3.75</v>
      </c>
      <c r="D16" s="2">
        <f>D15 + $B$12*(2*D15-C15+2*B15+6)</f>
        <v>5.4375</v>
      </c>
      <c r="E16" s="16"/>
      <c r="G16" s="1">
        <v>2</v>
      </c>
      <c r="H16" s="2">
        <f t="shared" si="3"/>
        <v>-2.5999999999999996</v>
      </c>
      <c r="I16" s="2">
        <f t="shared" si="4"/>
        <v>3.3600000000000003</v>
      </c>
      <c r="J16" s="2">
        <f>J15 + $H$12*(2*J15-I15+2*H15+6)</f>
        <v>4.88</v>
      </c>
    </row>
    <row r="17" spans="1:10" ht="15.75" customHeight="1" x14ac:dyDescent="0.15">
      <c r="A17" s="1">
        <f t="shared" si="5"/>
        <v>3</v>
      </c>
      <c r="B17" s="2">
        <f t="shared" si="2"/>
        <v>-2.25</v>
      </c>
      <c r="C17" s="2">
        <f t="shared" si="6"/>
        <v>5.109375</v>
      </c>
      <c r="D17" s="2">
        <f t="shared" ref="D17:D20" si="7">D16 + $B$12*(2*D16-C16+2*B16+6)</f>
        <v>7.46875</v>
      </c>
      <c r="E17" s="16"/>
      <c r="G17" s="1">
        <v>3</v>
      </c>
      <c r="H17" s="2">
        <f t="shared" si="3"/>
        <v>-2.3999999999999995</v>
      </c>
      <c r="I17" s="2">
        <f t="shared" si="4"/>
        <v>4.3360000000000003</v>
      </c>
      <c r="J17" s="2">
        <f>J16 + $H$12*(2*J16-I16+2*H16+6)</f>
        <v>6.32</v>
      </c>
    </row>
    <row r="18" spans="1:10" ht="15.75" customHeight="1" x14ac:dyDescent="0.15">
      <c r="A18" s="1">
        <f t="shared" si="5"/>
        <v>4</v>
      </c>
      <c r="B18" s="2">
        <f t="shared" si="2"/>
        <v>-2</v>
      </c>
      <c r="C18" s="2">
        <f t="shared" si="6"/>
        <v>6.9765625</v>
      </c>
      <c r="D18" s="2">
        <f t="shared" si="7"/>
        <v>10.30078125</v>
      </c>
      <c r="E18" s="16"/>
      <c r="G18" s="1">
        <v>4</v>
      </c>
      <c r="H18" s="2">
        <f t="shared" si="3"/>
        <v>-2.1999999999999993</v>
      </c>
      <c r="I18" s="2">
        <f t="shared" si="4"/>
        <v>5.6000000000000005</v>
      </c>
      <c r="J18" s="2">
        <f t="shared" ref="J18:J24" si="8">J17 + $H$12*(2*J17-I17+2*H17+6)</f>
        <v>8.2208000000000006</v>
      </c>
    </row>
    <row r="19" spans="1:10" ht="15.75" customHeight="1" x14ac:dyDescent="0.15">
      <c r="A19" s="1">
        <f t="shared" si="5"/>
        <v>5</v>
      </c>
      <c r="B19" s="2">
        <f t="shared" si="2"/>
        <v>-1.75</v>
      </c>
      <c r="C19" s="2">
        <f t="shared" si="6"/>
        <v>9.5517578125</v>
      </c>
      <c r="D19" s="2">
        <f t="shared" si="7"/>
        <v>14.20703125</v>
      </c>
      <c r="E19" s="16"/>
      <c r="G19" s="1">
        <v>5</v>
      </c>
      <c r="H19" s="2">
        <f t="shared" si="3"/>
        <v>-1.9999999999999993</v>
      </c>
      <c r="I19" s="2">
        <f t="shared" si="4"/>
        <v>7.2441600000000008</v>
      </c>
      <c r="J19" s="2">
        <f t="shared" si="8"/>
        <v>10.70912</v>
      </c>
    </row>
    <row r="20" spans="1:10" ht="15.75" customHeight="1" x14ac:dyDescent="0.15">
      <c r="A20" s="1">
        <f t="shared" si="5"/>
        <v>6</v>
      </c>
      <c r="B20" s="2">
        <f t="shared" si="2"/>
        <v>-1.5</v>
      </c>
      <c r="C20" s="2">
        <f t="shared" si="6"/>
        <v>13.103515625</v>
      </c>
      <c r="D20" s="2">
        <f t="shared" si="7"/>
        <v>19.547607421875</v>
      </c>
      <c r="E20" s="16"/>
      <c r="G20" s="1">
        <v>6</v>
      </c>
      <c r="H20" s="2">
        <f t="shared" si="3"/>
        <v>-1.7999999999999994</v>
      </c>
      <c r="I20" s="2">
        <f t="shared" si="4"/>
        <v>9.3859840000000005</v>
      </c>
      <c r="J20" s="2">
        <f t="shared" si="8"/>
        <v>13.943936000000001</v>
      </c>
    </row>
    <row r="21" spans="1:10" ht="15.75" customHeight="1" x14ac:dyDescent="0.15">
      <c r="A21" s="1">
        <f t="shared" si="5"/>
        <v>7</v>
      </c>
      <c r="B21" s="2">
        <f t="shared" si="2"/>
        <v>-1.25</v>
      </c>
      <c r="C21" s="2">
        <f t="shared" si="6"/>
        <v>17.99041748046875</v>
      </c>
      <c r="D21" s="2">
        <f>D20 + $B$12*(2*D20-C20+2*B20+6)</f>
        <v>26.7955322265625</v>
      </c>
      <c r="E21" s="16"/>
      <c r="G21" s="1">
        <v>7</v>
      </c>
      <c r="H21" s="2">
        <f t="shared" si="3"/>
        <v>-1.5999999999999994</v>
      </c>
      <c r="I21" s="2">
        <f t="shared" si="4"/>
        <v>12.1747712</v>
      </c>
      <c r="J21" s="2">
        <f t="shared" si="8"/>
        <v>18.124313600000001</v>
      </c>
    </row>
    <row r="22" spans="1:10" ht="15.75" customHeight="1" x14ac:dyDescent="0.15">
      <c r="A22" s="1">
        <f t="shared" si="5"/>
        <v>8</v>
      </c>
      <c r="B22" s="2">
        <f t="shared" si="2"/>
        <v>-1</v>
      </c>
      <c r="C22" s="35">
        <f t="shared" si="6"/>
        <v>24.689300537109375</v>
      </c>
      <c r="D22" s="2">
        <f>D21 + $B$12*(2*D21-C21+2*B21+6)</f>
        <v>36.570693969726562</v>
      </c>
      <c r="E22" s="16"/>
      <c r="G22" s="1">
        <v>8</v>
      </c>
      <c r="H22" s="2">
        <f t="shared" si="3"/>
        <v>-1.3999999999999995</v>
      </c>
      <c r="I22" s="2">
        <f t="shared" si="4"/>
        <v>15.799633920000002</v>
      </c>
      <c r="J22" s="2">
        <f t="shared" si="8"/>
        <v>23.499084800000002</v>
      </c>
    </row>
    <row r="23" spans="1:10" ht="15.75" customHeight="1" x14ac:dyDescent="0.15">
      <c r="G23" s="1">
        <v>9</v>
      </c>
      <c r="H23" s="2">
        <f t="shared" si="3"/>
        <v>-1.1999999999999995</v>
      </c>
      <c r="I23" s="2">
        <f t="shared" si="4"/>
        <v>20.499450880000001</v>
      </c>
      <c r="J23" s="2">
        <f t="shared" si="8"/>
        <v>30.378791936000002</v>
      </c>
    </row>
    <row r="24" spans="1:10" ht="15.75" customHeight="1" x14ac:dyDescent="0.15">
      <c r="G24" s="1">
        <v>10</v>
      </c>
      <c r="H24" s="2">
        <f t="shared" si="3"/>
        <v>-0.99999999999999956</v>
      </c>
      <c r="I24" s="35">
        <f t="shared" si="4"/>
        <v>26.575209267200002</v>
      </c>
      <c r="J24" s="2">
        <f t="shared" si="8"/>
        <v>39.150418534400004</v>
      </c>
    </row>
    <row r="25" spans="1:10" ht="15.75" customHeight="1" x14ac:dyDescent="0.15">
      <c r="G25" s="16"/>
      <c r="H25" s="16"/>
      <c r="I25" s="16"/>
      <c r="J25" s="16"/>
    </row>
    <row r="26" spans="1:10" ht="15.75" customHeight="1" x14ac:dyDescent="0.15">
      <c r="B26" s="16"/>
      <c r="C26" s="16"/>
      <c r="D26" s="16"/>
      <c r="E26" s="16"/>
      <c r="F26" s="16"/>
    </row>
    <row r="27" spans="1:10" ht="15" x14ac:dyDescent="0.2">
      <c r="A27" s="9"/>
      <c r="B27" s="17"/>
      <c r="C27" s="3"/>
      <c r="F27" s="16"/>
    </row>
    <row r="28" spans="1:10" ht="15" x14ac:dyDescent="0.2">
      <c r="A28" s="9"/>
      <c r="B28" s="3"/>
      <c r="C28" s="3"/>
      <c r="D28" s="3"/>
      <c r="E28" s="3"/>
      <c r="F28" s="16"/>
    </row>
    <row r="29" spans="1:10" ht="15" x14ac:dyDescent="0.2">
      <c r="A29" s="9"/>
      <c r="B29" s="3"/>
      <c r="C29" s="3"/>
      <c r="D29" s="3"/>
      <c r="E29" s="3"/>
      <c r="F29" s="16"/>
    </row>
    <row r="30" spans="1:10" ht="15" x14ac:dyDescent="0.2">
      <c r="A30" s="9"/>
      <c r="B30" s="3"/>
      <c r="C30" s="3" t="s">
        <v>16</v>
      </c>
      <c r="D30" s="3">
        <v>1</v>
      </c>
      <c r="E30" s="3"/>
      <c r="F30" s="16"/>
    </row>
    <row r="31" spans="1:10" ht="15" x14ac:dyDescent="0.2">
      <c r="A31" s="9"/>
      <c r="B31" s="3"/>
      <c r="C31" s="3"/>
      <c r="D31" s="3"/>
      <c r="E31" s="3"/>
      <c r="F31" s="16"/>
    </row>
    <row r="32" spans="1:10" ht="15" x14ac:dyDescent="0.2">
      <c r="A32" s="9"/>
      <c r="B32" s="3" t="s">
        <v>8</v>
      </c>
      <c r="C32" s="6">
        <f>C7</f>
        <v>18.125</v>
      </c>
      <c r="D32" s="4">
        <f>0.5^1</f>
        <v>0.5</v>
      </c>
      <c r="E32" s="4">
        <f>0.5^2</f>
        <v>0.25</v>
      </c>
      <c r="F32" s="16"/>
    </row>
    <row r="33" spans="1:6" ht="15" x14ac:dyDescent="0.2">
      <c r="A33" s="9"/>
      <c r="B33" s="3"/>
      <c r="C33" s="6">
        <f>C22</f>
        <v>24.689300537109375</v>
      </c>
      <c r="D33" s="4">
        <f>0.25^1</f>
        <v>0.25</v>
      </c>
      <c r="E33" s="4">
        <f>0.25^2</f>
        <v>6.25E-2</v>
      </c>
      <c r="F33" s="5">
        <f>C39</f>
        <v>-0.1351087734867184</v>
      </c>
    </row>
    <row r="34" spans="1:6" ht="15" x14ac:dyDescent="0.2">
      <c r="A34" s="9"/>
      <c r="B34" s="3"/>
      <c r="C34" s="6">
        <f>I24</f>
        <v>26.575209267200002</v>
      </c>
      <c r="D34" s="4">
        <f>0.2^1</f>
        <v>0.2</v>
      </c>
      <c r="E34" s="4">
        <f>0.2^2</f>
        <v>4.0000000000000008E-2</v>
      </c>
      <c r="F34" s="16"/>
    </row>
    <row r="35" spans="1:6" ht="15" x14ac:dyDescent="0.2">
      <c r="A35" s="9"/>
      <c r="B35" s="3" t="s">
        <v>9</v>
      </c>
      <c r="C35" s="20">
        <v>1</v>
      </c>
      <c r="D35" s="4">
        <f>0.5^1</f>
        <v>0.5</v>
      </c>
      <c r="E35" s="4">
        <f>0.5^2</f>
        <v>0.25</v>
      </c>
      <c r="F35" s="16"/>
    </row>
    <row r="36" spans="1:6" ht="15" x14ac:dyDescent="0.2">
      <c r="A36" s="9"/>
      <c r="B36" s="3"/>
      <c r="C36" s="20">
        <v>1</v>
      </c>
      <c r="D36" s="4">
        <f>0.25^1</f>
        <v>0.25</v>
      </c>
      <c r="E36" s="4">
        <f>0.25^2</f>
        <v>6.25E-2</v>
      </c>
      <c r="F36" s="7">
        <f>C40</f>
        <v>-3.7500000000000068E-3</v>
      </c>
    </row>
    <row r="37" spans="1:6" ht="15" x14ac:dyDescent="0.2">
      <c r="A37" s="9"/>
      <c r="B37" s="3"/>
      <c r="C37" s="20">
        <v>1</v>
      </c>
      <c r="D37" s="4">
        <f>0.2^1</f>
        <v>0.2</v>
      </c>
      <c r="E37" s="4">
        <f>0.2^2</f>
        <v>4.0000000000000008E-2</v>
      </c>
      <c r="F37" s="16"/>
    </row>
    <row r="38" spans="1:6" ht="15" x14ac:dyDescent="0.2">
      <c r="A38" s="9"/>
      <c r="B38" s="3"/>
      <c r="C38" s="17"/>
      <c r="D38" s="17"/>
      <c r="E38" s="17"/>
      <c r="F38" s="16"/>
    </row>
    <row r="39" spans="1:6" ht="15" x14ac:dyDescent="0.2">
      <c r="A39" s="9"/>
      <c r="B39" s="3" t="s">
        <v>3</v>
      </c>
      <c r="C39" s="8">
        <f>C32*D33*E34+D32*E33*C34+E32*C33*D34-E32*D33*C34-D32*C33*E34-D34*E33*C32</f>
        <v>-0.1351087734867184</v>
      </c>
      <c r="D39" s="17" t="s">
        <v>4</v>
      </c>
      <c r="E39" s="7">
        <f>C39/C40</f>
        <v>36.029006263124842</v>
      </c>
      <c r="F39" s="16"/>
    </row>
    <row r="40" spans="1:6" ht="15" x14ac:dyDescent="0.2">
      <c r="A40" s="9"/>
      <c r="B40" s="3"/>
      <c r="C40" s="3">
        <f>C35*D36*E37+D35*E36*C37+E35*C36*D37-E35*D36*C37-D35*C36*E37-E36*D37*C35</f>
        <v>-3.7500000000000068E-3</v>
      </c>
      <c r="D40" s="3"/>
      <c r="E40" s="3"/>
      <c r="F40" s="16"/>
    </row>
    <row r="41" spans="1:6" ht="15.75" customHeight="1" x14ac:dyDescent="0.15">
      <c r="B41" s="16"/>
      <c r="C41" s="16"/>
      <c r="D41" s="16"/>
      <c r="E41" s="16"/>
      <c r="F41" s="16"/>
    </row>
    <row r="42" spans="1:6" ht="15.75" customHeight="1" x14ac:dyDescent="0.15">
      <c r="B42" s="16"/>
      <c r="C42" s="16"/>
      <c r="D42" s="16"/>
      <c r="E42" s="16"/>
      <c r="F42" s="16"/>
    </row>
    <row r="44" spans="1:6" ht="15.75" customHeight="1" x14ac:dyDescent="0.2">
      <c r="C44" s="58" t="s">
        <v>75</v>
      </c>
      <c r="D44" s="58" t="s">
        <v>6</v>
      </c>
      <c r="E44" s="58" t="s">
        <v>7</v>
      </c>
    </row>
    <row r="45" spans="1:6" ht="15.75" customHeight="1" x14ac:dyDescent="0.2">
      <c r="C45" s="59">
        <v>1</v>
      </c>
      <c r="D45" s="59">
        <v>0.5</v>
      </c>
      <c r="E45" s="60">
        <f>C7</f>
        <v>18.125</v>
      </c>
    </row>
    <row r="46" spans="1:6" ht="15.75" customHeight="1" x14ac:dyDescent="0.2">
      <c r="C46" s="59">
        <v>2</v>
      </c>
      <c r="D46" s="59">
        <v>0.25</v>
      </c>
      <c r="E46" s="60">
        <f>C22</f>
        <v>24.689300537109375</v>
      </c>
    </row>
    <row r="47" spans="1:6" ht="15.75" customHeight="1" x14ac:dyDescent="0.2">
      <c r="C47" s="59">
        <v>3</v>
      </c>
      <c r="D47" s="59">
        <v>0.2</v>
      </c>
      <c r="E47" s="60">
        <f>I24</f>
        <v>26.575209267200002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FD22-EB77-5B42-A39D-FACB96CB6B6E}">
  <dimension ref="A1:Q44"/>
  <sheetViews>
    <sheetView tabSelected="1" topLeftCell="C1" zoomScale="93" zoomScaleNormal="100" workbookViewId="0">
      <selection activeCell="M38" sqref="M38"/>
    </sheetView>
  </sheetViews>
  <sheetFormatPr baseColWidth="10" defaultColWidth="14.5" defaultRowHeight="15.75" customHeight="1" x14ac:dyDescent="0.15"/>
  <cols>
    <col min="1" max="1" width="14.5" style="16"/>
    <col min="2" max="2" width="18.33203125" style="16" customWidth="1"/>
    <col min="3" max="12" width="14.5" style="16" customWidth="1"/>
    <col min="13" max="16384" width="14.5" style="16"/>
  </cols>
  <sheetData>
    <row r="1" spans="1:17" ht="13" x14ac:dyDescent="0.15">
      <c r="A1" s="1" t="s">
        <v>0</v>
      </c>
      <c r="B1" s="1" t="s">
        <v>17</v>
      </c>
      <c r="C1" s="1" t="s">
        <v>18</v>
      </c>
      <c r="D1" s="1" t="s">
        <v>7</v>
      </c>
      <c r="E1" s="18" t="s">
        <v>19</v>
      </c>
      <c r="F1" s="18" t="s">
        <v>20</v>
      </c>
      <c r="G1" s="18" t="s">
        <v>21</v>
      </c>
      <c r="H1" s="18" t="s">
        <v>22</v>
      </c>
      <c r="I1" s="18" t="s">
        <v>23</v>
      </c>
      <c r="J1" s="18" t="s">
        <v>24</v>
      </c>
      <c r="K1" s="18" t="s">
        <v>25</v>
      </c>
      <c r="L1" s="18" t="s">
        <v>26</v>
      </c>
      <c r="M1" s="18" t="s">
        <v>6</v>
      </c>
      <c r="N1" s="18" t="s">
        <v>27</v>
      </c>
    </row>
    <row r="2" spans="1:17" ht="15" x14ac:dyDescent="0.2">
      <c r="A2" s="1">
        <v>0</v>
      </c>
      <c r="B2" s="2">
        <v>-3</v>
      </c>
      <c r="C2" s="2">
        <v>2</v>
      </c>
      <c r="D2" s="2">
        <v>3</v>
      </c>
      <c r="E2" s="4">
        <f>D2</f>
        <v>3</v>
      </c>
      <c r="F2" s="4">
        <f>2*D2-C2+2*B2+6</f>
        <v>4</v>
      </c>
      <c r="G2" s="4">
        <f t="shared" ref="G2:G6" si="0">D2+N2*F2</f>
        <v>4</v>
      </c>
      <c r="H2" s="4">
        <f>2*(D2+N2*F2)-(C2+N2*E2)+2*(B2+N2)+6</f>
        <v>5.75</v>
      </c>
      <c r="I2" s="6">
        <f t="shared" ref="I2:I6" si="1">D2+N2*H2</f>
        <v>4.4375</v>
      </c>
      <c r="J2" s="6">
        <f>2*(D2+N2*H2)-(C2+N2*G2)+2*(B2+N2)+6</f>
        <v>6.375</v>
      </c>
      <c r="K2" s="6">
        <f t="shared" ref="K2:K6" si="2">D2+M2*J2</f>
        <v>6.1875</v>
      </c>
      <c r="L2" s="6">
        <f>2*(D2+M2*J2)-(C2+M2*I2)+2*(B2+M2)+6</f>
        <v>9.15625</v>
      </c>
      <c r="M2" s="2">
        <v>0.5</v>
      </c>
      <c r="N2" s="2">
        <v>0.25</v>
      </c>
    </row>
    <row r="3" spans="1:17" ht="15" x14ac:dyDescent="0.2">
      <c r="A3" s="1">
        <v>1</v>
      </c>
      <c r="B3" s="2">
        <f t="shared" ref="B3:B6" si="3">B2+$C$32</f>
        <v>-2.5</v>
      </c>
      <c r="C3" s="6">
        <f>C2+(M3/6)*(E2+2*G2+2*I2+K2)</f>
        <v>4.171875</v>
      </c>
      <c r="D3" s="6">
        <f t="shared" ref="D3:D6" si="4">D2+(M3/6)*(F2+2*H2+2*J2+L2)</f>
        <v>6.1171875</v>
      </c>
      <c r="E3" s="6">
        <f t="shared" ref="E3:E5" si="5">D3</f>
        <v>6.1171875</v>
      </c>
      <c r="F3" s="6">
        <f>2*D3-C3+2*B3+6</f>
        <v>9.0625</v>
      </c>
      <c r="G3" s="6">
        <f t="shared" si="0"/>
        <v>8.3828125</v>
      </c>
      <c r="H3" s="6">
        <f>2*(D3+N3*F3)-(C3+N3*E3)+2*(B3+N3)+6</f>
        <v>12.564453125</v>
      </c>
      <c r="I3" s="6">
        <f t="shared" si="1"/>
        <v>9.25830078125</v>
      </c>
      <c r="J3" s="6">
        <f t="shared" ref="J3:J6" si="6">2*(D3+N3*H3)-(C3+N3*G3)+2*(B3+N3)+6</f>
        <v>13.7490234375</v>
      </c>
      <c r="K3" s="6">
        <f t="shared" si="2"/>
        <v>12.99169921875</v>
      </c>
      <c r="L3" s="6">
        <f t="shared" ref="L3:L6" si="7">2*(D3+M3*J3)-(C3+M3*I3)+2*(B3+M3)+6</f>
        <v>19.182373046875</v>
      </c>
      <c r="M3" s="2">
        <v>0.5</v>
      </c>
      <c r="N3" s="2">
        <v>0.25</v>
      </c>
    </row>
    <row r="4" spans="1:17" ht="15" x14ac:dyDescent="0.2">
      <c r="A4" s="1">
        <v>2</v>
      </c>
      <c r="B4" s="2">
        <f t="shared" si="3"/>
        <v>-2</v>
      </c>
      <c r="C4" s="6">
        <f t="shared" ref="C4:C6" si="8">C3+(M4/6)*(E3+2*G3+2*I3+K3)</f>
        <v>8.7044677734375</v>
      </c>
      <c r="D4" s="6">
        <f t="shared" si="4"/>
        <v>12.85650634765625</v>
      </c>
      <c r="E4" s="6">
        <f t="shared" si="5"/>
        <v>12.85650634765625</v>
      </c>
      <c r="F4" s="6">
        <f t="shared" ref="F4" si="9">2*D4-C4+2*B4+6</f>
        <v>19.008544921875</v>
      </c>
      <c r="G4" s="6">
        <f>D4+N4*F4</f>
        <v>17.608642578125</v>
      </c>
      <c r="H4" s="6">
        <f t="shared" ref="H4:H6" si="10">2*(D4+N4*F4)-(C4+N4*E4)+2*(B4+N4)+6</f>
        <v>25.798690795898438</v>
      </c>
      <c r="I4" s="6">
        <f t="shared" si="1"/>
        <v>19.306179046630859</v>
      </c>
      <c r="J4" s="6">
        <f t="shared" si="6"/>
        <v>28.005729675292969</v>
      </c>
      <c r="K4" s="6">
        <f t="shared" si="2"/>
        <v>26.859371185302734</v>
      </c>
      <c r="L4" s="6">
        <f t="shared" si="7"/>
        <v>38.361185073852539</v>
      </c>
      <c r="M4" s="2">
        <v>0.5</v>
      </c>
      <c r="N4" s="2">
        <v>0.25</v>
      </c>
    </row>
    <row r="5" spans="1:17" ht="15" x14ac:dyDescent="0.2">
      <c r="A5" s="1">
        <v>3</v>
      </c>
      <c r="B5" s="2">
        <f t="shared" si="3"/>
        <v>-1.5</v>
      </c>
      <c r="C5" s="6">
        <f t="shared" si="8"/>
        <v>18.166594505310059</v>
      </c>
      <c r="D5" s="6">
        <f t="shared" si="4"/>
        <v>26.604720592498779</v>
      </c>
      <c r="E5" s="6">
        <f t="shared" si="5"/>
        <v>26.604720592498779</v>
      </c>
      <c r="F5" s="6">
        <f>2*D5-C5+2*B5+6</f>
        <v>38.0428466796875</v>
      </c>
      <c r="G5" s="6">
        <f t="shared" si="0"/>
        <v>36.115432262420654</v>
      </c>
      <c r="H5" s="6">
        <f>2*(D5+N5*F5)-(C5+N5*E5)+2*(B5+N5)+6</f>
        <v>50.913089871406555</v>
      </c>
      <c r="I5" s="6">
        <f t="shared" si="1"/>
        <v>39.332993060350418</v>
      </c>
      <c r="J5" s="6">
        <f t="shared" si="6"/>
        <v>54.970533549785614</v>
      </c>
      <c r="K5" s="6">
        <f t="shared" si="2"/>
        <v>54.089987367391586</v>
      </c>
      <c r="L5" s="6">
        <f t="shared" si="7"/>
        <v>74.346883699297905</v>
      </c>
      <c r="M5" s="2">
        <v>0.5</v>
      </c>
      <c r="N5" s="2">
        <v>0.25</v>
      </c>
      <c r="P5" s="3" t="s">
        <v>28</v>
      </c>
      <c r="Q5" s="8">
        <f>D6+((D6-D23)/((M23/M6)^4-1))</f>
        <v>53.721519807141796</v>
      </c>
    </row>
    <row r="6" spans="1:17" ht="15" x14ac:dyDescent="0.2">
      <c r="A6" s="1">
        <v>4</v>
      </c>
      <c r="B6" s="2">
        <f t="shared" si="3"/>
        <v>-1</v>
      </c>
      <c r="C6" s="6">
        <f t="shared" si="8"/>
        <v>37.465891055762768</v>
      </c>
      <c r="D6" s="6">
        <f t="shared" si="4"/>
        <v>53.617802027612925</v>
      </c>
      <c r="E6" s="6">
        <f>D6</f>
        <v>53.617802027612925</v>
      </c>
      <c r="F6" s="6">
        <f>2*D6-C6+2*B6+6</f>
        <v>73.769712999463081</v>
      </c>
      <c r="G6" s="6">
        <f t="shared" si="0"/>
        <v>72.060230277478695</v>
      </c>
      <c r="H6" s="6">
        <f t="shared" si="10"/>
        <v>97.750118992291391</v>
      </c>
      <c r="I6" s="6">
        <f t="shared" si="1"/>
        <v>78.055331775685772</v>
      </c>
      <c r="J6" s="6">
        <f t="shared" si="6"/>
        <v>105.1297149262391</v>
      </c>
      <c r="K6" s="6">
        <f t="shared" si="2"/>
        <v>106.18265949073248</v>
      </c>
      <c r="L6" s="6">
        <f t="shared" si="7"/>
        <v>140.8717620378593</v>
      </c>
      <c r="M6" s="2">
        <v>0.5</v>
      </c>
      <c r="N6" s="2">
        <v>0.25</v>
      </c>
    </row>
    <row r="7" spans="1:17" ht="15.75" customHeight="1" x14ac:dyDescent="0.15">
      <c r="A7" s="34" t="s">
        <v>36</v>
      </c>
    </row>
    <row r="13" spans="1:17" ht="15.75" customHeight="1" x14ac:dyDescent="0.15">
      <c r="A13" s="33" t="s">
        <v>35</v>
      </c>
    </row>
    <row r="14" spans="1:17" ht="13" x14ac:dyDescent="0.15">
      <c r="A14" s="18" t="s">
        <v>0</v>
      </c>
      <c r="B14" s="18" t="s">
        <v>17</v>
      </c>
      <c r="C14" s="18" t="s">
        <v>29</v>
      </c>
      <c r="D14" s="18" t="s">
        <v>7</v>
      </c>
      <c r="E14" s="18" t="s">
        <v>19</v>
      </c>
      <c r="F14" s="18" t="s">
        <v>20</v>
      </c>
      <c r="G14" s="18" t="s">
        <v>21</v>
      </c>
      <c r="H14" s="18" t="s">
        <v>22</v>
      </c>
      <c r="I14" s="18" t="s">
        <v>23</v>
      </c>
      <c r="J14" s="18" t="s">
        <v>24</v>
      </c>
      <c r="K14" s="18" t="s">
        <v>25</v>
      </c>
      <c r="L14" s="18" t="s">
        <v>26</v>
      </c>
      <c r="M14" s="18" t="s">
        <v>6</v>
      </c>
      <c r="N14" s="18" t="s">
        <v>27</v>
      </c>
    </row>
    <row r="15" spans="1:17" ht="15" x14ac:dyDescent="0.2">
      <c r="A15" s="1">
        <v>0</v>
      </c>
      <c r="B15" s="2">
        <v>-3</v>
      </c>
      <c r="C15" s="2">
        <v>2</v>
      </c>
      <c r="D15" s="2">
        <v>3</v>
      </c>
      <c r="E15" s="4">
        <f t="shared" ref="E15:E23" si="11">D15</f>
        <v>3</v>
      </c>
      <c r="F15" s="4">
        <f>2*D15-C15+2*B15+6</f>
        <v>4</v>
      </c>
      <c r="G15" s="4">
        <f>D15+N15*F15</f>
        <v>3.5</v>
      </c>
      <c r="H15" s="4">
        <f>2*(D15+N15*F15)-(C15+N15*E15)+2*(B15+N15)+6</f>
        <v>4.875</v>
      </c>
      <c r="I15" s="6">
        <f t="shared" ref="I15:I23" si="12">D15+N15*H15</f>
        <v>3.609375</v>
      </c>
      <c r="J15" s="6">
        <f>2*(D15+N15*H15)-(C15+N15*G15)+2*(B15+N15)+6</f>
        <v>5.03125</v>
      </c>
      <c r="K15" s="6">
        <f t="shared" ref="K15:K23" si="13">D15+M15*J15</f>
        <v>4.2578125</v>
      </c>
      <c r="L15" s="6">
        <f>2*(D15+M15*J15)-(C15+M15*I15)+2*(B15+M15)+6</f>
        <v>6.11328125</v>
      </c>
      <c r="M15" s="2">
        <f t="shared" ref="M15:M23" si="14">$D$32</f>
        <v>0.25</v>
      </c>
      <c r="N15" s="2">
        <f t="shared" ref="N15:N23" si="15">M15/2</f>
        <v>0.125</v>
      </c>
    </row>
    <row r="16" spans="1:17" ht="15" x14ac:dyDescent="0.2">
      <c r="A16" s="1">
        <v>1</v>
      </c>
      <c r="B16" s="2">
        <f t="shared" ref="B16:B23" si="16">B15+$D$32</f>
        <v>-2.75</v>
      </c>
      <c r="C16" s="6">
        <f t="shared" ref="C16:C23" si="17">C15+(M16/6)*(E15+2*G15+2*I15+K15)</f>
        <v>2.894856770833333</v>
      </c>
      <c r="D16" s="6">
        <f t="shared" ref="D16:D23" si="18">D15+(M16/6)*(F15+2*H15+2*J15+L15)</f>
        <v>4.246907552083333</v>
      </c>
      <c r="E16" s="6">
        <f t="shared" si="11"/>
        <v>4.246907552083333</v>
      </c>
      <c r="F16" s="4">
        <f t="shared" ref="F16:F23" si="19">2*D16-C16+2*B16+6</f>
        <v>6.098958333333333</v>
      </c>
      <c r="G16" s="6">
        <f t="shared" ref="G16:G22" si="20">D16+N16*F16</f>
        <v>5.00927734375</v>
      </c>
      <c r="H16" s="4">
        <f t="shared" ref="H16:H23" si="21">2*(D16+N16*F16)-(C16+N16*E16)+2*(B16+N16)+6</f>
        <v>7.34283447265625</v>
      </c>
      <c r="I16" s="6">
        <f t="shared" si="12"/>
        <v>5.1647618611653643</v>
      </c>
      <c r="J16" s="6">
        <f t="shared" ref="J16:J23" si="22">2*(D16+N16*H16)-(C16+N16*G16)+2*(B16+N16)+6</f>
        <v>7.5585072835286455</v>
      </c>
      <c r="K16" s="6">
        <f t="shared" si="13"/>
        <v>6.1365343729654942</v>
      </c>
      <c r="L16" s="6">
        <f t="shared" ref="L16:L23" si="23">2*(D16+M16*J16)-(C16+M16*I16)+2*(B16+M16)+6</f>
        <v>9.0870215098063145</v>
      </c>
      <c r="M16" s="2">
        <f t="shared" si="14"/>
        <v>0.25</v>
      </c>
      <c r="N16" s="2">
        <f t="shared" si="15"/>
        <v>0.125</v>
      </c>
    </row>
    <row r="17" spans="1:14" ht="15" x14ac:dyDescent="0.2">
      <c r="A17" s="1">
        <v>2</v>
      </c>
      <c r="B17" s="2">
        <f t="shared" si="16"/>
        <v>-2.5</v>
      </c>
      <c r="C17" s="6">
        <f t="shared" si="17"/>
        <v>4.1753367847866478</v>
      </c>
      <c r="D17" s="6">
        <f>D16+(M17/6)*(F16+2*H16+2*J16+L16)</f>
        <v>6.121435191896226</v>
      </c>
      <c r="E17" s="6">
        <f t="shared" si="11"/>
        <v>6.121435191896226</v>
      </c>
      <c r="F17" s="4">
        <f>2*D17-C17+2*B17+6</f>
        <v>9.0675335990058041</v>
      </c>
      <c r="G17" s="6">
        <f t="shared" si="20"/>
        <v>7.2548768917719517</v>
      </c>
      <c r="H17" s="4">
        <f t="shared" si="21"/>
        <v>10.819237599770227</v>
      </c>
      <c r="I17" s="6">
        <f t="shared" si="12"/>
        <v>7.4738398918675042</v>
      </c>
      <c r="J17" s="6">
        <f t="shared" si="22"/>
        <v>11.115483387476868</v>
      </c>
      <c r="K17" s="6">
        <f t="shared" si="13"/>
        <v>8.9003060387654429</v>
      </c>
      <c r="L17" s="6">
        <f t="shared" si="23"/>
        <v>13.256815319777361</v>
      </c>
      <c r="M17" s="2">
        <f t="shared" si="14"/>
        <v>0.25</v>
      </c>
      <c r="N17" s="2">
        <f t="shared" si="15"/>
        <v>0.125</v>
      </c>
    </row>
    <row r="18" spans="1:14" ht="15" x14ac:dyDescent="0.2">
      <c r="A18" s="1">
        <v>3</v>
      </c>
      <c r="B18" s="2">
        <f t="shared" si="16"/>
        <v>-2.25</v>
      </c>
      <c r="C18" s="6">
        <f t="shared" si="17"/>
        <v>6.0286357347008384</v>
      </c>
      <c r="D18" s="6">
        <f>D17+(M18/6)*(F17+2*H17+2*J17+L17)</f>
        <v>8.8795098124494487</v>
      </c>
      <c r="E18" s="6">
        <f t="shared" si="11"/>
        <v>8.8795098124494487</v>
      </c>
      <c r="F18" s="4">
        <f>2*D18-C18+2*B18+6</f>
        <v>13.230383890198059</v>
      </c>
      <c r="G18" s="6">
        <f t="shared" si="20"/>
        <v>10.533307798724206</v>
      </c>
      <c r="H18" s="4">
        <f t="shared" si="21"/>
        <v>15.678041136191393</v>
      </c>
      <c r="I18" s="6">
        <f t="shared" si="12"/>
        <v>10.839264954473373</v>
      </c>
      <c r="J18" s="6">
        <f t="shared" si="22"/>
        <v>16.083230699405384</v>
      </c>
      <c r="K18" s="6">
        <f t="shared" si="13"/>
        <v>12.900317487300795</v>
      </c>
      <c r="L18" s="6">
        <f t="shared" si="23"/>
        <v>19.062183001282406</v>
      </c>
      <c r="M18" s="2">
        <f t="shared" si="14"/>
        <v>0.25</v>
      </c>
      <c r="N18" s="2">
        <f t="shared" si="15"/>
        <v>0.125</v>
      </c>
    </row>
    <row r="19" spans="1:14" ht="15" x14ac:dyDescent="0.2">
      <c r="A19" s="1">
        <v>4</v>
      </c>
      <c r="B19" s="2">
        <f t="shared" si="16"/>
        <v>-2</v>
      </c>
      <c r="C19" s="6">
        <f t="shared" si="17"/>
        <v>8.7171762682902294</v>
      </c>
      <c r="D19" s="6">
        <f t="shared" si="18"/>
        <v>12.8718060858942</v>
      </c>
      <c r="E19" s="6">
        <f>D19</f>
        <v>12.8718060858942</v>
      </c>
      <c r="F19" s="4">
        <f>2*D19-C19+2*B19+6</f>
        <v>19.026435903498168</v>
      </c>
      <c r="G19" s="6">
        <f t="shared" si="20"/>
        <v>15.250110573831471</v>
      </c>
      <c r="H19" s="4">
        <f t="shared" si="21"/>
        <v>22.424069118635938</v>
      </c>
      <c r="I19" s="6">
        <f t="shared" si="12"/>
        <v>15.674814725723692</v>
      </c>
      <c r="J19" s="6">
        <f t="shared" si="22"/>
        <v>22.976189361428222</v>
      </c>
      <c r="K19" s="6">
        <f t="shared" si="13"/>
        <v>18.615853426251256</v>
      </c>
      <c r="L19" s="6">
        <f t="shared" si="23"/>
        <v>27.095826902781361</v>
      </c>
      <c r="M19" s="2">
        <f t="shared" si="14"/>
        <v>0.25</v>
      </c>
      <c r="N19" s="2">
        <f t="shared" si="15"/>
        <v>0.125</v>
      </c>
    </row>
    <row r="20" spans="1:14" ht="15" x14ac:dyDescent="0.2">
      <c r="A20" s="1">
        <v>5</v>
      </c>
      <c r="B20" s="2">
        <f t="shared" si="16"/>
        <v>-1.75</v>
      </c>
      <c r="C20" s="6">
        <f t="shared" si="17"/>
        <v>12.606239189592554</v>
      </c>
      <c r="D20" s="6">
        <f t="shared" si="18"/>
        <v>18.576921909494526</v>
      </c>
      <c r="E20" s="6">
        <f t="shared" si="11"/>
        <v>18.576921909494526</v>
      </c>
      <c r="F20" s="4">
        <f t="shared" si="19"/>
        <v>27.047604629396499</v>
      </c>
      <c r="G20" s="6">
        <f t="shared" si="20"/>
        <v>21.957872488169087</v>
      </c>
      <c r="H20" s="4">
        <f t="shared" si="21"/>
        <v>31.737390548058805</v>
      </c>
      <c r="I20" s="6">
        <f t="shared" si="12"/>
        <v>22.544095728001878</v>
      </c>
      <c r="J20" s="6">
        <f t="shared" si="22"/>
        <v>32.487218205390064</v>
      </c>
      <c r="K20" s="6">
        <f t="shared" si="13"/>
        <v>26.698726460842042</v>
      </c>
      <c r="L20" s="6">
        <f t="shared" si="23"/>
        <v>38.155189800091065</v>
      </c>
      <c r="M20" s="2">
        <f t="shared" si="14"/>
        <v>0.25</v>
      </c>
      <c r="N20" s="2">
        <f t="shared" si="15"/>
        <v>0.125</v>
      </c>
    </row>
    <row r="21" spans="1:14" ht="15" x14ac:dyDescent="0.2">
      <c r="A21" s="1">
        <v>6</v>
      </c>
      <c r="B21" s="2">
        <f t="shared" si="16"/>
        <v>-1.5</v>
      </c>
      <c r="C21" s="6">
        <f t="shared" si="17"/>
        <v>18.201221889704158</v>
      </c>
      <c r="D21" s="6">
        <f t="shared" si="18"/>
        <v>26.645755740177247</v>
      </c>
      <c r="E21" s="6">
        <f t="shared" si="11"/>
        <v>26.645755740177247</v>
      </c>
      <c r="F21" s="4">
        <f t="shared" si="19"/>
        <v>38.090289590650336</v>
      </c>
      <c r="G21" s="6">
        <f t="shared" si="20"/>
        <v>31.40704193900854</v>
      </c>
      <c r="H21" s="4">
        <f t="shared" si="21"/>
        <v>44.532142520790771</v>
      </c>
      <c r="I21" s="6">
        <f t="shared" si="12"/>
        <v>32.212273555276091</v>
      </c>
      <c r="J21" s="6">
        <f t="shared" si="22"/>
        <v>45.547444978471958</v>
      </c>
      <c r="K21" s="6">
        <f t="shared" si="13"/>
        <v>38.03261698479524</v>
      </c>
      <c r="L21" s="6">
        <f t="shared" si="23"/>
        <v>53.310943691067301</v>
      </c>
      <c r="M21" s="2">
        <f t="shared" si="14"/>
        <v>0.25</v>
      </c>
      <c r="N21" s="2">
        <f t="shared" si="15"/>
        <v>0.125</v>
      </c>
    </row>
    <row r="22" spans="1:14" ht="15" x14ac:dyDescent="0.2">
      <c r="A22" s="1">
        <v>7</v>
      </c>
      <c r="B22" s="2">
        <f t="shared" si="16"/>
        <v>-1.25</v>
      </c>
      <c r="C22" s="6">
        <f t="shared" si="17"/>
        <v>26.197763711101729</v>
      </c>
      <c r="D22" s="6">
        <f t="shared" si="18"/>
        <v>37.960772751854044</v>
      </c>
      <c r="E22" s="6">
        <f t="shared" si="11"/>
        <v>37.960772751854044</v>
      </c>
      <c r="F22" s="4">
        <f t="shared" si="19"/>
        <v>53.22378179260636</v>
      </c>
      <c r="G22" s="6">
        <f t="shared" si="20"/>
        <v>44.613745475929839</v>
      </c>
      <c r="H22" s="4">
        <f t="shared" si="21"/>
        <v>62.034630646776193</v>
      </c>
      <c r="I22" s="6">
        <f t="shared" si="12"/>
        <v>45.715101582701067</v>
      </c>
      <c r="J22" s="6">
        <f t="shared" si="22"/>
        <v>63.405721269809177</v>
      </c>
      <c r="K22" s="6">
        <f t="shared" si="13"/>
        <v>53.812203069306335</v>
      </c>
      <c r="L22" s="6">
        <f t="shared" si="23"/>
        <v>73.997867031835682</v>
      </c>
      <c r="M22" s="2">
        <f t="shared" si="14"/>
        <v>0.25</v>
      </c>
      <c r="N22" s="2">
        <f t="shared" si="15"/>
        <v>0.125</v>
      </c>
    </row>
    <row r="23" spans="1:14" ht="15" x14ac:dyDescent="0.2">
      <c r="A23" s="1">
        <v>8</v>
      </c>
      <c r="B23" s="2">
        <f t="shared" si="16"/>
        <v>-1</v>
      </c>
      <c r="C23" s="6">
        <f t="shared" si="17"/>
        <v>37.549041625202648</v>
      </c>
      <c r="D23" s="6">
        <f t="shared" si="18"/>
        <v>53.71503744592124</v>
      </c>
      <c r="E23" s="6">
        <f t="shared" si="11"/>
        <v>53.71503744592124</v>
      </c>
      <c r="F23" s="4">
        <f t="shared" si="19"/>
        <v>73.881033266639832</v>
      </c>
      <c r="G23" s="6">
        <f>D23+N23*F23</f>
        <v>62.950166604251223</v>
      </c>
      <c r="H23" s="4">
        <f t="shared" si="21"/>
        <v>85.886911902559646</v>
      </c>
      <c r="I23" s="6">
        <f t="shared" si="12"/>
        <v>64.450901433741194</v>
      </c>
      <c r="J23" s="6">
        <f t="shared" si="22"/>
        <v>87.733990416748341</v>
      </c>
      <c r="K23" s="6">
        <f t="shared" si="13"/>
        <v>75.648535050108322</v>
      </c>
      <c r="L23" s="6">
        <f t="shared" si="23"/>
        <v>102.1353031165787</v>
      </c>
      <c r="M23" s="2">
        <f t="shared" si="14"/>
        <v>0.25</v>
      </c>
      <c r="N23" s="2">
        <f t="shared" si="15"/>
        <v>0.125</v>
      </c>
    </row>
    <row r="25" spans="1:14" ht="15" x14ac:dyDescent="0.2">
      <c r="C25" s="3"/>
      <c r="D25" s="26" t="s">
        <v>30</v>
      </c>
      <c r="E25" s="26" t="s">
        <v>31</v>
      </c>
      <c r="F25" s="26" t="s">
        <v>32</v>
      </c>
      <c r="G25" s="26" t="s">
        <v>33</v>
      </c>
    </row>
    <row r="26" spans="1:14" ht="15" x14ac:dyDescent="0.2">
      <c r="C26" s="3"/>
      <c r="D26" s="27">
        <f>C6</f>
        <v>37.465891055762768</v>
      </c>
      <c r="E26" s="27">
        <f>C23</f>
        <v>37.549041625202648</v>
      </c>
      <c r="F26" s="26">
        <f>M23/M6</f>
        <v>0.5</v>
      </c>
      <c r="G26" s="26">
        <v>4</v>
      </c>
    </row>
    <row r="27" spans="1:14" ht="15" x14ac:dyDescent="0.2">
      <c r="C27" s="3"/>
      <c r="D27" s="28" t="s">
        <v>34</v>
      </c>
      <c r="E27" s="29">
        <f>D26+(D26-E26)/(F26^G26-1)</f>
        <v>37.55458499649864</v>
      </c>
      <c r="F27" s="3"/>
      <c r="G27" s="3"/>
    </row>
    <row r="30" spans="1:14" ht="13" x14ac:dyDescent="0.15">
      <c r="B30" s="30" t="s">
        <v>13</v>
      </c>
      <c r="C30" s="30"/>
      <c r="D30" s="30"/>
    </row>
    <row r="31" spans="1:14" ht="13" x14ac:dyDescent="0.15">
      <c r="B31" s="30" t="s">
        <v>11</v>
      </c>
      <c r="C31" s="31" t="s">
        <v>6</v>
      </c>
      <c r="D31" s="32"/>
    </row>
    <row r="32" spans="1:14" ht="13" x14ac:dyDescent="0.15">
      <c r="B32" s="30" t="s">
        <v>14</v>
      </c>
      <c r="C32" s="30">
        <v>0.5</v>
      </c>
      <c r="D32" s="30">
        <v>0.25</v>
      </c>
    </row>
    <row r="33" spans="2:6" ht="13" x14ac:dyDescent="0.15">
      <c r="B33" s="30" t="s">
        <v>15</v>
      </c>
      <c r="C33" s="32"/>
      <c r="D33" s="32"/>
    </row>
    <row r="42" spans="2:6" ht="15.75" customHeight="1" x14ac:dyDescent="0.2">
      <c r="D42" s="58" t="s">
        <v>75</v>
      </c>
      <c r="E42" s="58" t="s">
        <v>6</v>
      </c>
      <c r="F42" s="58" t="s">
        <v>7</v>
      </c>
    </row>
    <row r="43" spans="2:6" ht="15.75" customHeight="1" x14ac:dyDescent="0.2">
      <c r="D43" s="59">
        <v>1</v>
      </c>
      <c r="E43" s="59">
        <v>0.5</v>
      </c>
      <c r="F43" s="60">
        <f>C6</f>
        <v>37.465891055762768</v>
      </c>
    </row>
    <row r="44" spans="2:6" ht="15.75" customHeight="1" x14ac:dyDescent="0.2">
      <c r="D44" s="59">
        <v>2</v>
      </c>
      <c r="E44" s="59">
        <v>0.25</v>
      </c>
      <c r="F44" s="60">
        <f>C23</f>
        <v>37.549041625202648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041D-C9C7-2346-870F-C1DBC575C8F0}">
  <dimension ref="A1:U24"/>
  <sheetViews>
    <sheetView zoomScale="115" workbookViewId="0">
      <selection activeCell="O25" sqref="O25"/>
    </sheetView>
  </sheetViews>
  <sheetFormatPr baseColWidth="10" defaultRowHeight="13" x14ac:dyDescent="0.15"/>
  <cols>
    <col min="7" max="7" width="11.6640625" bestFit="1" customWidth="1"/>
    <col min="10" max="10" width="13.1640625" bestFit="1" customWidth="1"/>
    <col min="13" max="13" width="12.1640625" bestFit="1" customWidth="1"/>
  </cols>
  <sheetData>
    <row r="1" spans="1:21" ht="15" x14ac:dyDescent="0.2">
      <c r="A1" s="13" t="s">
        <v>72</v>
      </c>
      <c r="B1" s="36"/>
      <c r="C1" s="9"/>
      <c r="D1" s="37"/>
      <c r="E1" s="43"/>
      <c r="F1" s="44">
        <v>1</v>
      </c>
      <c r="G1" s="44">
        <v>2</v>
      </c>
      <c r="H1" s="44">
        <v>3</v>
      </c>
      <c r="I1" s="44">
        <v>4</v>
      </c>
      <c r="J1" s="44">
        <v>5</v>
      </c>
      <c r="K1" s="45">
        <v>6</v>
      </c>
      <c r="L1" s="38"/>
      <c r="M1" s="43" t="s">
        <v>37</v>
      </c>
      <c r="N1" s="49" t="s">
        <v>38</v>
      </c>
      <c r="O1" s="49" t="s">
        <v>39</v>
      </c>
      <c r="P1" s="49" t="s">
        <v>40</v>
      </c>
      <c r="Q1" s="49" t="s">
        <v>41</v>
      </c>
      <c r="R1" s="49" t="s">
        <v>42</v>
      </c>
      <c r="S1" s="49" t="s">
        <v>43</v>
      </c>
      <c r="T1" s="49" t="s">
        <v>44</v>
      </c>
      <c r="U1" s="49" t="s">
        <v>45</v>
      </c>
    </row>
    <row r="2" spans="1:21" ht="15" x14ac:dyDescent="0.2">
      <c r="A2" s="9" t="s">
        <v>46</v>
      </c>
      <c r="B2" s="12">
        <v>3</v>
      </c>
      <c r="C2" s="12">
        <v>4</v>
      </c>
      <c r="D2" s="37"/>
      <c r="E2" s="43" t="s">
        <v>47</v>
      </c>
      <c r="F2" s="46">
        <v>3</v>
      </c>
      <c r="G2" s="46">
        <f t="shared" ref="G2:K2" si="0">F2+$B$3</f>
        <v>3.2</v>
      </c>
      <c r="H2" s="46">
        <f t="shared" si="0"/>
        <v>3.4000000000000004</v>
      </c>
      <c r="I2" s="46">
        <f t="shared" si="0"/>
        <v>3.6000000000000005</v>
      </c>
      <c r="J2" s="46">
        <f t="shared" si="0"/>
        <v>3.8000000000000007</v>
      </c>
      <c r="K2" s="46">
        <f t="shared" si="0"/>
        <v>4.0000000000000009</v>
      </c>
      <c r="L2" s="38"/>
      <c r="M2" s="50">
        <v>1</v>
      </c>
      <c r="N2" s="46">
        <v>-1</v>
      </c>
      <c r="O2" s="51">
        <v>4</v>
      </c>
      <c r="P2" s="51">
        <v>4</v>
      </c>
      <c r="Q2" s="51">
        <v>3</v>
      </c>
      <c r="R2" s="46">
        <v>-2</v>
      </c>
      <c r="S2" s="51">
        <v>-3</v>
      </c>
      <c r="T2" s="51">
        <v>-1</v>
      </c>
      <c r="U2" s="51">
        <v>4</v>
      </c>
    </row>
    <row r="3" spans="1:21" ht="15" x14ac:dyDescent="0.2">
      <c r="A3" s="9" t="s">
        <v>5</v>
      </c>
      <c r="B3" s="12">
        <v>0.2</v>
      </c>
      <c r="C3" s="9"/>
      <c r="D3" s="37"/>
      <c r="E3" s="43" t="s">
        <v>48</v>
      </c>
      <c r="F3" s="47">
        <f>M20</f>
        <v>-10.460157881070986</v>
      </c>
      <c r="G3" s="48">
        <f>M19</f>
        <v>-8.9911341989103377</v>
      </c>
      <c r="H3" s="48">
        <f>M18</f>
        <v>-7.1243480631299292</v>
      </c>
      <c r="I3" s="48">
        <f>M17</f>
        <v>-5.3112809081752212</v>
      </c>
      <c r="J3" s="48">
        <f>M16</f>
        <v>-4.1084155573327408</v>
      </c>
      <c r="K3" s="53">
        <f>M15</f>
        <v>-4.1016395849994449</v>
      </c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ht="15" x14ac:dyDescent="0.2">
      <c r="A4" s="13" t="s">
        <v>73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ht="15" x14ac:dyDescent="0.2">
      <c r="A5" s="52" t="s">
        <v>74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ht="15" x14ac:dyDescent="0.2">
      <c r="A7" s="14"/>
      <c r="B7" s="14"/>
      <c r="C7" s="14"/>
      <c r="D7" s="14"/>
      <c r="E7" s="14"/>
      <c r="F7" s="39" t="s">
        <v>49</v>
      </c>
      <c r="G7" s="14"/>
      <c r="H7" s="9"/>
      <c r="I7" s="9"/>
      <c r="J7" s="9"/>
      <c r="K7" s="9"/>
      <c r="L7" s="9"/>
      <c r="M7" s="9"/>
      <c r="N7" s="9"/>
      <c r="O7" s="40" t="s">
        <v>50</v>
      </c>
      <c r="P7" s="40" t="s">
        <v>51</v>
      </c>
      <c r="Q7" s="40" t="s">
        <v>52</v>
      </c>
      <c r="R7" s="40" t="s">
        <v>53</v>
      </c>
      <c r="S7" s="9"/>
      <c r="T7" s="9"/>
      <c r="U7" s="9"/>
    </row>
    <row r="8" spans="1:21" ht="15" x14ac:dyDescent="0.2">
      <c r="A8" s="14"/>
      <c r="B8" s="56"/>
      <c r="C8" s="57"/>
      <c r="D8" s="15"/>
      <c r="E8" s="14"/>
      <c r="F8" s="12">
        <f>(-P2/B3)+Q2</f>
        <v>-17</v>
      </c>
      <c r="G8" s="12">
        <f>P2/B3</f>
        <v>20</v>
      </c>
      <c r="H8" s="12">
        <v>0</v>
      </c>
      <c r="I8" s="12">
        <v>0</v>
      </c>
      <c r="J8" s="12">
        <v>0</v>
      </c>
      <c r="K8" s="41">
        <v>0</v>
      </c>
      <c r="L8" s="42">
        <f>R2</f>
        <v>-2</v>
      </c>
      <c r="M8" s="9"/>
      <c r="N8" s="9"/>
      <c r="O8" s="12">
        <v>0</v>
      </c>
      <c r="P8" s="12">
        <v>0</v>
      </c>
      <c r="Q8" s="12">
        <v>0</v>
      </c>
      <c r="R8" s="12">
        <v>0</v>
      </c>
      <c r="S8" s="9"/>
      <c r="T8" s="9"/>
      <c r="U8" s="9"/>
    </row>
    <row r="9" spans="1:21" ht="15" x14ac:dyDescent="0.2">
      <c r="A9" s="14"/>
      <c r="B9" s="14"/>
      <c r="C9" s="14"/>
      <c r="D9" s="15"/>
      <c r="E9" s="14"/>
      <c r="F9" s="12">
        <f>($M$2/($B$3^2))-($N$2/2/$B$3)</f>
        <v>27.499999999999996</v>
      </c>
      <c r="G9" s="12">
        <f>((-2*$M$2)/($B$3^2)) + $O$2</f>
        <v>-45.999999999999993</v>
      </c>
      <c r="H9" s="12">
        <f>(($M$2)/($B$3^2)) + ($N$2/2/$B$3)</f>
        <v>22.499999999999996</v>
      </c>
      <c r="I9" s="12">
        <v>0</v>
      </c>
      <c r="J9" s="12">
        <v>0</v>
      </c>
      <c r="K9" s="41">
        <v>0</v>
      </c>
      <c r="L9" s="42">
        <f>-4*G2*G2 + 3*G2 - 3</f>
        <v>-34.360000000000007</v>
      </c>
      <c r="M9" s="9"/>
      <c r="N9" s="9"/>
      <c r="O9" s="9"/>
      <c r="P9" s="9"/>
      <c r="Q9" s="9"/>
      <c r="R9" s="9"/>
      <c r="S9" s="9"/>
      <c r="T9" s="9"/>
      <c r="U9" s="9"/>
    </row>
    <row r="10" spans="1:21" ht="15" x14ac:dyDescent="0.2">
      <c r="A10" s="14"/>
      <c r="B10" s="14"/>
      <c r="C10" s="14"/>
      <c r="D10" s="15"/>
      <c r="E10" s="14"/>
      <c r="F10" s="15">
        <v>0</v>
      </c>
      <c r="G10" s="12">
        <f t="shared" ref="G10:I10" si="1">F9</f>
        <v>27.499999999999996</v>
      </c>
      <c r="H10" s="12">
        <f>G9</f>
        <v>-45.999999999999993</v>
      </c>
      <c r="I10" s="12">
        <f t="shared" si="1"/>
        <v>22.499999999999996</v>
      </c>
      <c r="J10" s="12">
        <v>0</v>
      </c>
      <c r="K10" s="41">
        <v>0</v>
      </c>
      <c r="L10" s="42">
        <f>-4*H2*H2 + 3*H2 - 3</f>
        <v>-39.040000000000006</v>
      </c>
      <c r="M10" s="9"/>
      <c r="N10" s="9"/>
      <c r="O10" s="9"/>
      <c r="P10" s="9"/>
      <c r="Q10" s="9"/>
      <c r="R10" s="9"/>
      <c r="S10" s="9"/>
      <c r="T10" s="9"/>
      <c r="U10" s="9"/>
    </row>
    <row r="11" spans="1:21" ht="15" x14ac:dyDescent="0.2">
      <c r="A11" s="14"/>
      <c r="B11" s="14"/>
      <c r="C11" s="14"/>
      <c r="D11" s="15"/>
      <c r="E11" s="14"/>
      <c r="F11" s="15">
        <v>0</v>
      </c>
      <c r="G11" s="15">
        <v>0</v>
      </c>
      <c r="H11" s="12">
        <f t="shared" ref="H11:J11" si="2">F9</f>
        <v>27.499999999999996</v>
      </c>
      <c r="I11" s="12">
        <f t="shared" si="2"/>
        <v>-45.999999999999993</v>
      </c>
      <c r="J11" s="12">
        <f t="shared" si="2"/>
        <v>22.499999999999996</v>
      </c>
      <c r="K11" s="41">
        <v>0</v>
      </c>
      <c r="L11" s="42">
        <f>-4*I2*I2 + 3*I2 - 3</f>
        <v>-44.04000000000002</v>
      </c>
      <c r="M11" s="9"/>
      <c r="N11" s="9"/>
      <c r="O11" s="9"/>
      <c r="P11" s="9"/>
      <c r="Q11" s="9"/>
      <c r="R11" s="9"/>
      <c r="S11" s="9"/>
      <c r="T11" s="9"/>
      <c r="U11" s="9"/>
    </row>
    <row r="12" spans="1:21" ht="15" x14ac:dyDescent="0.2">
      <c r="A12" s="14"/>
      <c r="B12" s="14"/>
      <c r="C12" s="14"/>
      <c r="D12" s="15"/>
      <c r="E12" s="14"/>
      <c r="F12" s="15">
        <v>0</v>
      </c>
      <c r="G12" s="15">
        <v>0</v>
      </c>
      <c r="H12" s="12">
        <v>0</v>
      </c>
      <c r="I12" s="12">
        <f t="shared" ref="I12:K12" si="3">F9</f>
        <v>27.499999999999996</v>
      </c>
      <c r="J12" s="12">
        <f t="shared" si="3"/>
        <v>-45.999999999999993</v>
      </c>
      <c r="K12" s="41">
        <f t="shared" si="3"/>
        <v>22.499999999999996</v>
      </c>
      <c r="L12" s="42">
        <f>-4*J2*J2 + 3*J2 - 3</f>
        <v>-49.360000000000014</v>
      </c>
      <c r="M12" s="9"/>
      <c r="N12" s="9"/>
      <c r="O12" s="9"/>
      <c r="P12" s="9"/>
      <c r="Q12" s="9"/>
      <c r="R12" s="9"/>
      <c r="S12" s="9"/>
      <c r="T12" s="9"/>
      <c r="U12" s="9"/>
    </row>
    <row r="13" spans="1:21" ht="15" x14ac:dyDescent="0.2">
      <c r="A13" s="14"/>
      <c r="B13" s="14"/>
      <c r="C13" s="14"/>
      <c r="D13" s="14"/>
      <c r="E13" s="14"/>
      <c r="F13" s="15">
        <v>0</v>
      </c>
      <c r="G13" s="15">
        <v>0</v>
      </c>
      <c r="H13" s="12">
        <v>0</v>
      </c>
      <c r="I13" s="12">
        <v>0</v>
      </c>
      <c r="J13" s="12">
        <f>S2/B3</f>
        <v>-15</v>
      </c>
      <c r="K13" s="41">
        <f>-J13-T2</f>
        <v>16</v>
      </c>
      <c r="L13" s="42">
        <f>-U2</f>
        <v>-4</v>
      </c>
      <c r="M13" s="9"/>
      <c r="N13" s="9"/>
      <c r="O13" s="9"/>
      <c r="P13" s="9"/>
      <c r="Q13" s="9"/>
      <c r="R13" s="9"/>
      <c r="S13" s="9"/>
      <c r="T13" s="9"/>
      <c r="U13" s="9"/>
    </row>
    <row r="14" spans="1:21" ht="15" x14ac:dyDescent="0.2">
      <c r="A14" s="14"/>
      <c r="B14" s="14"/>
      <c r="C14" s="14"/>
      <c r="D14" s="14"/>
      <c r="E14" s="14"/>
      <c r="F14" s="39" t="s">
        <v>54</v>
      </c>
      <c r="G14" s="14"/>
      <c r="H14" s="1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ht="15" x14ac:dyDescent="0.2">
      <c r="A15" s="14"/>
      <c r="B15" s="14"/>
      <c r="C15" s="14"/>
      <c r="D15" s="14"/>
      <c r="E15" s="14"/>
      <c r="F15" s="54" t="s">
        <v>55</v>
      </c>
      <c r="G15" s="24">
        <f>-G8/(F8+O8*Q8)</f>
        <v>1.1764705882352942</v>
      </c>
      <c r="H15" s="14"/>
      <c r="I15" s="55" t="s">
        <v>56</v>
      </c>
      <c r="J15" s="24">
        <f>(L8-O8*R8)/(F8+O8*Q8)</f>
        <v>0.11764705882352941</v>
      </c>
      <c r="K15" s="9"/>
      <c r="L15" s="55" t="s">
        <v>57</v>
      </c>
      <c r="M15" s="25">
        <f>J20</f>
        <v>-4.1016395849994449</v>
      </c>
      <c r="N15" s="9"/>
      <c r="O15" s="9"/>
      <c r="P15" s="9"/>
      <c r="Q15" s="9"/>
      <c r="R15" s="9"/>
      <c r="S15" s="9"/>
      <c r="T15" s="9"/>
      <c r="U15" s="9"/>
    </row>
    <row r="16" spans="1:21" ht="15" x14ac:dyDescent="0.2">
      <c r="A16" s="14"/>
      <c r="B16" s="14"/>
      <c r="C16" s="14"/>
      <c r="D16" s="14"/>
      <c r="E16" s="14"/>
      <c r="F16" s="54" t="s">
        <v>12</v>
      </c>
      <c r="G16" s="25">
        <f>-H9/(G9+F9*G15)</f>
        <v>1.6487068965517246</v>
      </c>
      <c r="H16" s="14"/>
      <c r="I16" s="55" t="s">
        <v>58</v>
      </c>
      <c r="J16" s="25">
        <f>(L9-F9*J15)/(G9+F9*G15)</f>
        <v>2.7548275862068983</v>
      </c>
      <c r="K16" s="9"/>
      <c r="L16" s="55" t="s">
        <v>59</v>
      </c>
      <c r="M16" s="25">
        <f>J19+G19*M15</f>
        <v>-4.1084155573327408</v>
      </c>
      <c r="N16" s="9"/>
      <c r="O16" s="9"/>
      <c r="P16" s="9"/>
      <c r="Q16" s="9"/>
      <c r="R16" s="9"/>
      <c r="S16" s="9"/>
      <c r="T16" s="9"/>
      <c r="U16" s="9"/>
    </row>
    <row r="17" spans="1:21" ht="15" x14ac:dyDescent="0.2">
      <c r="A17" s="14"/>
      <c r="B17" s="14"/>
      <c r="C17" s="14"/>
      <c r="D17" s="14"/>
      <c r="E17" s="14"/>
      <c r="F17" s="54" t="s">
        <v>60</v>
      </c>
      <c r="G17" s="25">
        <f>-I10/(H10+G10*G16)</f>
        <v>34.061990212072452</v>
      </c>
      <c r="H17" s="14"/>
      <c r="I17" s="55" t="s">
        <v>61</v>
      </c>
      <c r="J17" s="25">
        <f>(L10-G10*J16)/(H10+G10*G16)</f>
        <v>173.78845024470175</v>
      </c>
      <c r="K17" s="9"/>
      <c r="L17" s="55" t="s">
        <v>62</v>
      </c>
      <c r="M17" s="25">
        <f>J18+G18*M16</f>
        <v>-5.3112809081752212</v>
      </c>
      <c r="N17" s="9"/>
      <c r="O17" s="9"/>
      <c r="P17" s="9"/>
      <c r="Q17" s="9"/>
      <c r="R17" s="9"/>
      <c r="S17" s="9"/>
      <c r="T17" s="9"/>
      <c r="U17" s="9"/>
    </row>
    <row r="18" spans="1:21" ht="15" x14ac:dyDescent="0.2">
      <c r="A18" s="14"/>
      <c r="B18" s="14"/>
      <c r="C18" s="14"/>
      <c r="D18" s="14"/>
      <c r="E18" s="14"/>
      <c r="F18" s="54" t="s">
        <v>63</v>
      </c>
      <c r="G18" s="25">
        <f>-J11/(I11+H11*G17)</f>
        <v>-2.5260896480232147E-2</v>
      </c>
      <c r="H18" s="14"/>
      <c r="I18" s="55" t="s">
        <v>64</v>
      </c>
      <c r="J18" s="25">
        <f>(L11-H11*J17)/(I11+H11*G17)</f>
        <v>-5.4150631682667791</v>
      </c>
      <c r="K18" s="9"/>
      <c r="L18" s="55" t="s">
        <v>65</v>
      </c>
      <c r="M18" s="25">
        <f>J17+G17*M17</f>
        <v>-7.1243480631299292</v>
      </c>
      <c r="N18" s="9"/>
      <c r="O18" s="9"/>
      <c r="P18" s="9"/>
      <c r="Q18" s="9"/>
      <c r="R18" s="9"/>
      <c r="S18" s="9"/>
      <c r="T18" s="9"/>
      <c r="U18" s="9"/>
    </row>
    <row r="19" spans="1:21" ht="15" x14ac:dyDescent="0.2">
      <c r="A19" s="14"/>
      <c r="B19" s="14"/>
      <c r="C19" s="14"/>
      <c r="D19" s="14"/>
      <c r="E19" s="14"/>
      <c r="F19" s="54" t="s">
        <v>66</v>
      </c>
      <c r="G19" s="25">
        <f>-K12/(J12+I12*G18)</f>
        <v>0.48185366248086692</v>
      </c>
      <c r="H19" s="14"/>
      <c r="I19" s="55" t="s">
        <v>67</v>
      </c>
      <c r="J19" s="25">
        <f>(L12-I12*J18)/(J12+I12*G18)</f>
        <v>-2.1320255011242555</v>
      </c>
      <c r="K19" s="9"/>
      <c r="L19" s="55" t="s">
        <v>68</v>
      </c>
      <c r="M19" s="25">
        <f>J16+G16*M18</f>
        <v>-8.9911341989103377</v>
      </c>
      <c r="N19" s="9"/>
      <c r="O19" s="9"/>
      <c r="P19" s="9"/>
      <c r="Q19" s="9"/>
      <c r="R19" s="9"/>
      <c r="S19" s="9"/>
      <c r="T19" s="9"/>
      <c r="U19" s="9"/>
    </row>
    <row r="20" spans="1:21" ht="15" x14ac:dyDescent="0.2">
      <c r="A20" s="14"/>
      <c r="B20" s="14"/>
      <c r="C20" s="14"/>
      <c r="D20" s="14"/>
      <c r="E20" s="14"/>
      <c r="F20" s="54" t="s">
        <v>69</v>
      </c>
      <c r="G20" s="25">
        <f>-P8/(K13+J13*G19)</f>
        <v>0</v>
      </c>
      <c r="H20" s="14"/>
      <c r="I20" s="55" t="s">
        <v>70</v>
      </c>
      <c r="J20" s="25">
        <f>(L13-J13*J19)/(K13+J13*G19)</f>
        <v>-4.1016395849994449</v>
      </c>
      <c r="K20" s="9"/>
      <c r="L20" s="55" t="s">
        <v>71</v>
      </c>
      <c r="M20" s="25">
        <f>J15+G15*M19</f>
        <v>-10.460157881070986</v>
      </c>
      <c r="N20" s="9"/>
      <c r="O20" s="9"/>
      <c r="P20" s="9"/>
      <c r="Q20" s="9"/>
      <c r="R20" s="9"/>
      <c r="S20" s="9"/>
      <c r="T20" s="9"/>
      <c r="U20" s="9"/>
    </row>
    <row r="21" spans="1:21" ht="15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</sheetData>
  <mergeCells count="1">
    <mergeCell ref="B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ОДУ2 - Эйлер</vt:lpstr>
      <vt:lpstr>ОДУ2 - РК</vt:lpstr>
      <vt:lpstr>ОДУ2 - Краевая задача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2021-05-29T16:09:37Z</dcterms:created>
  <dcterms:modified xsi:type="dcterms:W3CDTF">2021-05-30T14:18:02Z</dcterms:modified>
</cp:coreProperties>
</file>