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isea/Documents/ipm/PMS表单汇总/"/>
    </mc:Choice>
  </mc:AlternateContent>
  <xr:revisionPtr revIDLastSave="0" documentId="13_ncr:1_{F2D9B4E6-BDA7-9A42-8569-2E39DADA20CA}" xr6:coauthVersionLast="31" xr6:coauthVersionMax="31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8" i="1" l="1"/>
  <c r="J75" i="1"/>
  <c r="K75" i="1"/>
  <c r="M75" i="1"/>
  <c r="R75" i="1"/>
  <c r="S75" i="1"/>
  <c r="R116" i="1"/>
  <c r="R115" i="1"/>
  <c r="R114" i="1"/>
  <c r="R113" i="1"/>
  <c r="R112" i="1"/>
  <c r="R111" i="1"/>
  <c r="R110" i="1"/>
  <c r="R109" i="1"/>
  <c r="R104" i="1"/>
  <c r="R89" i="1"/>
  <c r="I110" i="1"/>
  <c r="J116" i="1"/>
  <c r="M116" i="1" s="1"/>
  <c r="J115" i="1"/>
  <c r="M115" i="1" s="1"/>
  <c r="J114" i="1"/>
  <c r="M114" i="1" s="1"/>
  <c r="J113" i="1"/>
  <c r="M113" i="1" s="1"/>
  <c r="J112" i="1"/>
  <c r="M112" i="1" s="1"/>
  <c r="J111" i="1"/>
  <c r="M111" i="1" s="1"/>
  <c r="J110" i="1"/>
  <c r="M110" i="1"/>
  <c r="J109" i="1"/>
  <c r="M109" i="1" s="1"/>
  <c r="Q102" i="1"/>
  <c r="S104" i="1"/>
  <c r="S89" i="1"/>
  <c r="Q89" i="1"/>
  <c r="I106" i="1"/>
  <c r="I105" i="1"/>
  <c r="I104" i="1"/>
  <c r="I95" i="1"/>
  <c r="I92" i="1"/>
  <c r="I91" i="1"/>
  <c r="I90" i="1"/>
  <c r="I89" i="1"/>
  <c r="K66" i="1"/>
  <c r="J66" i="1"/>
  <c r="S116" i="1"/>
  <c r="S115" i="1"/>
  <c r="S114" i="1"/>
  <c r="S113" i="1"/>
  <c r="S112" i="1"/>
  <c r="S111" i="1"/>
  <c r="S110" i="1"/>
  <c r="S109" i="1"/>
  <c r="I66" i="1" l="1"/>
  <c r="I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沈大伟:所有人员</author>
  </authors>
  <commentList>
    <comment ref="P8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沈大伟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所有人员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版本委托协议、指标交易合同、动迁三方协议、申斌电缆补偿协议，</t>
        </r>
        <r>
          <rPr>
            <sz val="9"/>
            <color indexed="81"/>
            <rFont val="Tahoma"/>
            <family val="2"/>
          </rPr>
          <t>7100</t>
        </r>
        <r>
          <rPr>
            <sz val="9"/>
            <color indexed="81"/>
            <rFont val="宋体"/>
            <family val="3"/>
            <charset val="134"/>
          </rPr>
          <t>万预付款协议，征地包干协议</t>
        </r>
      </text>
    </comment>
  </commentList>
</comments>
</file>

<file path=xl/sharedStrings.xml><?xml version="1.0" encoding="utf-8"?>
<sst xmlns="http://schemas.openxmlformats.org/spreadsheetml/2006/main" count="671" uniqueCount="265">
  <si>
    <t>规划图纸</t>
  </si>
  <si>
    <t>建设项目选址意见书</t>
  </si>
  <si>
    <t>定界报告</t>
  </si>
  <si>
    <t>规划用地许可证</t>
  </si>
  <si>
    <t>立项批文</t>
  </si>
  <si>
    <t>已支付金额</t>
  </si>
  <si>
    <t>已发生工作量</t>
  </si>
  <si>
    <t>已签订合同总金额</t>
  </si>
  <si>
    <t>已签订合同数</t>
  </si>
  <si>
    <t>当前建设阶段</t>
  </si>
  <si>
    <t>其他费用</t>
  </si>
  <si>
    <t>土地平整及配套费</t>
  </si>
  <si>
    <t>动迁补偿费</t>
  </si>
  <si>
    <t>征地费</t>
  </si>
  <si>
    <t>总金额</t>
    <rPh sb="0" eb="1">
      <t>zong'jin'e</t>
    </rPh>
    <phoneticPr fontId="2" type="noConversion"/>
  </si>
  <si>
    <t>建设内容</t>
  </si>
  <si>
    <t>建设规模</t>
  </si>
  <si>
    <t>建设地点</t>
  </si>
  <si>
    <t>占地面积</t>
  </si>
  <si>
    <t>四至范围</t>
  </si>
  <si>
    <t>附件附件（有该附件打√）</t>
    <phoneticPr fontId="2" type="noConversion"/>
  </si>
  <si>
    <t>动态信息</t>
  </si>
  <si>
    <t>所属帐套</t>
  </si>
  <si>
    <t>投资金额</t>
  </si>
  <si>
    <t>立项主体</t>
  </si>
  <si>
    <t>投资方式（自营、政府项目)</t>
  </si>
  <si>
    <t>项目编号</t>
  </si>
  <si>
    <t>周浦镇</t>
    <phoneticPr fontId="1" type="noConversion"/>
  </si>
  <si>
    <t>上海周浦新城镇开发有限公司</t>
    <phoneticPr fontId="1" type="noConversion"/>
  </si>
  <si>
    <t>31753㎡</t>
    <phoneticPr fontId="1" type="noConversion"/>
  </si>
  <si>
    <t>7932㎡</t>
    <phoneticPr fontId="1" type="noConversion"/>
  </si>
  <si>
    <t>7566㎡</t>
    <phoneticPr fontId="1" type="noConversion"/>
  </si>
  <si>
    <t>20437㎡</t>
    <phoneticPr fontId="1" type="noConversion"/>
  </si>
  <si>
    <t>41873㎡</t>
    <phoneticPr fontId="1" type="noConversion"/>
  </si>
  <si>
    <t>34435㎡</t>
    <phoneticPr fontId="1" type="noConversion"/>
  </si>
  <si>
    <t>31839㎡</t>
    <phoneticPr fontId="1" type="noConversion"/>
  </si>
  <si>
    <t>49538㎡</t>
    <phoneticPr fontId="1" type="noConversion"/>
  </si>
  <si>
    <t>26081㎡</t>
    <phoneticPr fontId="1" type="noConversion"/>
  </si>
  <si>
    <t>15213㎡</t>
    <phoneticPr fontId="1" type="noConversion"/>
  </si>
  <si>
    <t>76291㎡</t>
    <phoneticPr fontId="1" type="noConversion"/>
  </si>
  <si>
    <t>26677㎡</t>
    <phoneticPr fontId="1" type="noConversion"/>
  </si>
  <si>
    <t>38735㎡</t>
    <phoneticPr fontId="1" type="noConversion"/>
  </si>
  <si>
    <t>10-05地块</t>
    <phoneticPr fontId="1" type="noConversion"/>
  </si>
  <si>
    <t>10-01地块</t>
    <phoneticPr fontId="1" type="noConversion"/>
  </si>
  <si>
    <t>09-02地块</t>
    <phoneticPr fontId="1" type="noConversion"/>
  </si>
  <si>
    <t>07-07地块</t>
    <phoneticPr fontId="1" type="noConversion"/>
  </si>
  <si>
    <t>06-04地块</t>
    <phoneticPr fontId="1" type="noConversion"/>
  </si>
  <si>
    <t>05-01地块</t>
    <phoneticPr fontId="1" type="noConversion"/>
  </si>
  <si>
    <t>04-05地块</t>
    <phoneticPr fontId="1" type="noConversion"/>
  </si>
  <si>
    <t>04-01地块</t>
    <phoneticPr fontId="1" type="noConversion"/>
  </si>
  <si>
    <t>03-02地块</t>
    <phoneticPr fontId="1" type="noConversion"/>
  </si>
  <si>
    <t>02-02地块</t>
    <phoneticPr fontId="1" type="noConversion"/>
  </si>
  <si>
    <t>01-10地块</t>
    <phoneticPr fontId="1" type="noConversion"/>
  </si>
  <si>
    <t>01-07地块</t>
    <phoneticPr fontId="1" type="noConversion"/>
  </si>
  <si>
    <t>01-05地块</t>
    <phoneticPr fontId="1" type="noConversion"/>
  </si>
  <si>
    <t>东至：S3、南至：周祝公路、西至：周达路、北至：周邓公路</t>
    <phoneticPr fontId="1" type="noConversion"/>
  </si>
  <si>
    <t>C2</t>
    <phoneticPr fontId="1" type="noConversion"/>
  </si>
  <si>
    <t>C8C2</t>
    <phoneticPr fontId="1" type="noConversion"/>
  </si>
  <si>
    <t>Rr3</t>
    <phoneticPr fontId="1" type="noConversion"/>
  </si>
  <si>
    <t>C2Rr3</t>
    <phoneticPr fontId="1" type="noConversion"/>
  </si>
  <si>
    <t>在建</t>
    <phoneticPr fontId="1" type="noConversion"/>
  </si>
  <si>
    <t>03-09-01地块</t>
    <phoneticPr fontId="1" type="noConversion"/>
  </si>
  <si>
    <t xml:space="preserve">03-04-05地块
</t>
    <phoneticPr fontId="1" type="noConversion"/>
  </si>
  <si>
    <t xml:space="preserve">03-04-07地块
</t>
    <phoneticPr fontId="1" type="noConversion"/>
  </si>
  <si>
    <t xml:space="preserve">03-05-04地块
</t>
    <phoneticPr fontId="1" type="noConversion"/>
  </si>
  <si>
    <t xml:space="preserve">03-19-02地块
</t>
    <phoneticPr fontId="1" type="noConversion"/>
  </si>
  <si>
    <t xml:space="preserve">09-A1-02地块
</t>
    <phoneticPr fontId="1" type="noConversion"/>
  </si>
  <si>
    <t xml:space="preserve">03-28-01地块
</t>
    <phoneticPr fontId="1" type="noConversion"/>
  </si>
  <si>
    <t xml:space="preserve">03-32-01地块
</t>
    <phoneticPr fontId="1" type="noConversion"/>
  </si>
  <si>
    <t xml:space="preserve">03-41-01地块
</t>
    <phoneticPr fontId="1" type="noConversion"/>
  </si>
  <si>
    <t xml:space="preserve">09-A4-02地块
</t>
    <phoneticPr fontId="1" type="noConversion"/>
  </si>
  <si>
    <t xml:space="preserve">03-05-02地块
</t>
    <phoneticPr fontId="1" type="noConversion"/>
  </si>
  <si>
    <t>03-08-05地块</t>
    <phoneticPr fontId="1" type="noConversion"/>
  </si>
  <si>
    <t>03-12-03地块</t>
    <phoneticPr fontId="1" type="noConversion"/>
  </si>
  <si>
    <t>03-15-03地块</t>
    <phoneticPr fontId="1" type="noConversion"/>
  </si>
  <si>
    <t>03-20-02地块</t>
    <phoneticPr fontId="1" type="noConversion"/>
  </si>
  <si>
    <t>03-20-03地块</t>
    <phoneticPr fontId="1" type="noConversion"/>
  </si>
  <si>
    <t>03-20-05地块</t>
    <phoneticPr fontId="1" type="noConversion"/>
  </si>
  <si>
    <t>09-A4-01地块</t>
    <phoneticPr fontId="1" type="noConversion"/>
  </si>
  <si>
    <t>03-46-02地块</t>
    <phoneticPr fontId="1" type="noConversion"/>
  </si>
  <si>
    <t>47631㎡</t>
    <phoneticPr fontId="1" type="noConversion"/>
  </si>
  <si>
    <t>17267㎡</t>
    <phoneticPr fontId="1" type="noConversion"/>
  </si>
  <si>
    <t>34650㎡</t>
    <phoneticPr fontId="1" type="noConversion"/>
  </si>
  <si>
    <t>33348㎡</t>
    <phoneticPr fontId="1" type="noConversion"/>
  </si>
  <si>
    <t>29223㎡</t>
    <phoneticPr fontId="1" type="noConversion"/>
  </si>
  <si>
    <t>8041㎡</t>
    <phoneticPr fontId="1" type="noConversion"/>
  </si>
  <si>
    <t>50469㎡</t>
    <phoneticPr fontId="1" type="noConversion"/>
  </si>
  <si>
    <t>31161㎡</t>
    <phoneticPr fontId="1" type="noConversion"/>
  </si>
  <si>
    <t>48127㎡</t>
    <phoneticPr fontId="1" type="noConversion"/>
  </si>
  <si>
    <t>22937㎡</t>
    <phoneticPr fontId="1" type="noConversion"/>
  </si>
  <si>
    <t>16503㎡</t>
    <phoneticPr fontId="1" type="noConversion"/>
  </si>
  <si>
    <t>22066㎡</t>
    <phoneticPr fontId="1" type="noConversion"/>
  </si>
  <si>
    <t>841㎡</t>
    <phoneticPr fontId="1" type="noConversion"/>
  </si>
  <si>
    <t>48633㎡</t>
    <phoneticPr fontId="1" type="noConversion"/>
  </si>
  <si>
    <t>91757㎡</t>
    <phoneticPr fontId="1" type="noConversion"/>
  </si>
  <si>
    <t>14088㎡</t>
    <phoneticPr fontId="1" type="noConversion"/>
  </si>
  <si>
    <t>14972㎡</t>
    <phoneticPr fontId="1" type="noConversion"/>
  </si>
  <si>
    <t>5673㎡</t>
    <phoneticPr fontId="1" type="noConversion"/>
  </si>
  <si>
    <t>68997㎡</t>
    <phoneticPr fontId="1" type="noConversion"/>
  </si>
  <si>
    <t xml:space="preserve">C2C8
</t>
    <phoneticPr fontId="1" type="noConversion"/>
  </si>
  <si>
    <t xml:space="preserve">C8C2
</t>
    <phoneticPr fontId="1" type="noConversion"/>
  </si>
  <si>
    <t>C6</t>
    <phoneticPr fontId="1" type="noConversion"/>
  </si>
  <si>
    <t>C8</t>
    <phoneticPr fontId="1" type="noConversion"/>
  </si>
  <si>
    <t>政府项目</t>
    <phoneticPr fontId="1" type="noConversion"/>
  </si>
  <si>
    <t>东至：09-03地块、南至：横桥路、西至：建韵路、北至：沪康路</t>
    <phoneticPr fontId="1" type="noConversion"/>
  </si>
  <si>
    <t>东至：建韵路、南至：04-02地块、西至：04-02地块、北至：04-04地块</t>
    <phoneticPr fontId="1" type="noConversion"/>
  </si>
  <si>
    <t>东至：建韵路、南至：沪康路、西至：04-06地块、北至：04-06地块</t>
    <phoneticPr fontId="1" type="noConversion"/>
  </si>
  <si>
    <t>东至：05-05地块、南至：沪康路、西至：建韵路、北至：05-05地块</t>
    <phoneticPr fontId="1" type="noConversion"/>
  </si>
  <si>
    <t>东至：05-03地块、南至：05-03地块、西至：建韵路、北至：05-03地块</t>
    <phoneticPr fontId="1" type="noConversion"/>
  </si>
  <si>
    <t>东至：建韵路、南至：横桥路、西至：08-02地块、北至：沪康路</t>
    <phoneticPr fontId="1" type="noConversion"/>
  </si>
  <si>
    <t>东至：12-04地块、南至：繁荣路、西至：建韵路、北至：12-02地块</t>
    <phoneticPr fontId="1" type="noConversion"/>
  </si>
  <si>
    <t>东至：建韵路、南至：沈横路、西至：建亭路、北至：19-01地块</t>
    <phoneticPr fontId="1" type="noConversion"/>
  </si>
  <si>
    <t>东至：建韵路、南至：15-04地块、西至：建亭路、北至：15-02地块</t>
    <phoneticPr fontId="1" type="noConversion"/>
  </si>
  <si>
    <t>东至：20-04地块、南至：20-01/20-03地块、西至：20-01/20-05地块、北至：20-04地块</t>
    <phoneticPr fontId="1" type="noConversion"/>
  </si>
  <si>
    <t>东至：20-04地块、南至：沈横路、西至：20-01地块、北至：20-02地块</t>
    <phoneticPr fontId="1" type="noConversion"/>
  </si>
  <si>
    <t>东至：20-02地块、南至：20-01地块、西至：建韵路、北至：20-04地块</t>
    <phoneticPr fontId="1" type="noConversion"/>
  </si>
  <si>
    <t>东至：41-02地块、南至：建林路、西至：建景路、北至：沈梅路</t>
    <phoneticPr fontId="1" type="noConversion"/>
  </si>
  <si>
    <t>东至：32-02地块、南至：沈梅路、西至：建恒路、北至：建豪路</t>
    <phoneticPr fontId="1" type="noConversion"/>
  </si>
  <si>
    <t>东至：建韵路、南至：28-01地块、西至：建亭路、北至：建豪路</t>
    <phoneticPr fontId="1" type="noConversion"/>
  </si>
  <si>
    <t>东至：46-03地块、南至：46-03地块、西至：建景路、北至：建林路</t>
    <phoneticPr fontId="1" type="noConversion"/>
  </si>
  <si>
    <t>东至：A1-06、南至：A1-09、西至：沪南公路、北至：江月东路</t>
    <phoneticPr fontId="1" type="noConversion"/>
  </si>
  <si>
    <t>东至：A4-05地块、南至：A4-02地块、西至：A4-05地块、北至：沈梅路</t>
    <phoneticPr fontId="1" type="noConversion"/>
  </si>
  <si>
    <t>东至：A4-05地块、南至：A4-03地块、西至：A4-05地块、北至：A4-01地块</t>
    <phoneticPr fontId="1" type="noConversion"/>
  </si>
  <si>
    <t>上海浦东新城镇投资有限公司</t>
    <phoneticPr fontId="1" type="noConversion"/>
  </si>
  <si>
    <t>A-J-01地块</t>
    <phoneticPr fontId="1" type="noConversion"/>
  </si>
  <si>
    <t>D-J-02地块</t>
    <phoneticPr fontId="1" type="noConversion"/>
  </si>
  <si>
    <t>H-K-01地块</t>
    <phoneticPr fontId="1" type="noConversion"/>
  </si>
  <si>
    <t>H-K-02地块</t>
    <phoneticPr fontId="1" type="noConversion"/>
  </si>
  <si>
    <t>I-I-11地块</t>
    <phoneticPr fontId="1" type="noConversion"/>
  </si>
  <si>
    <t>I-I-07地块</t>
    <phoneticPr fontId="1" type="noConversion"/>
  </si>
  <si>
    <t>I-I-12地块</t>
    <phoneticPr fontId="1" type="noConversion"/>
  </si>
  <si>
    <t>J-I-12地块</t>
    <phoneticPr fontId="1" type="noConversion"/>
  </si>
  <si>
    <t>自营项目</t>
    <phoneticPr fontId="1" type="noConversion"/>
  </si>
  <si>
    <t>11542㎡</t>
    <phoneticPr fontId="1" type="noConversion"/>
  </si>
  <si>
    <t>37366㎡</t>
    <phoneticPr fontId="1" type="noConversion"/>
  </si>
  <si>
    <t>8970㎡</t>
    <phoneticPr fontId="1" type="noConversion"/>
  </si>
  <si>
    <t>15797㎡</t>
    <phoneticPr fontId="1" type="noConversion"/>
  </si>
  <si>
    <t>8090㎡</t>
    <phoneticPr fontId="1" type="noConversion"/>
  </si>
  <si>
    <t>16212㎡</t>
    <phoneticPr fontId="1" type="noConversion"/>
  </si>
  <si>
    <t>2185㎡</t>
    <phoneticPr fontId="1" type="noConversion"/>
  </si>
  <si>
    <t>10153㎡</t>
    <phoneticPr fontId="1" type="noConversion"/>
  </si>
  <si>
    <t>Rc9</t>
    <phoneticPr fontId="1" type="noConversion"/>
  </si>
  <si>
    <t>东至：A-J-4地块、南至：瑞意路、西至：A-J-3地块、北至：周祝公路</t>
    <phoneticPr fontId="1" type="noConversion"/>
  </si>
  <si>
    <t>东至：D-J-6地块、南至：沈梅东路、西至：D-J-5、北至：瑞意路</t>
    <phoneticPr fontId="1" type="noConversion"/>
  </si>
  <si>
    <t>新场旅游综合度假区A6-1地块</t>
    <phoneticPr fontId="1" type="noConversion"/>
  </si>
  <si>
    <t>新场旅游综合度假区A6-2地块</t>
    <phoneticPr fontId="1" type="noConversion"/>
  </si>
  <si>
    <t>新场旅游综合度假区A7-1地块</t>
    <phoneticPr fontId="1" type="noConversion"/>
  </si>
  <si>
    <t>新场旅游综合度假区A7-2地块</t>
    <phoneticPr fontId="1" type="noConversion"/>
  </si>
  <si>
    <t>自营项目</t>
    <phoneticPr fontId="1" type="noConversion"/>
  </si>
  <si>
    <t>政府项目</t>
    <phoneticPr fontId="1" type="noConversion"/>
  </si>
  <si>
    <t>新场镇西南单元C-13地块</t>
    <phoneticPr fontId="1" type="noConversion"/>
  </si>
  <si>
    <t>新场镇16号线核心单元01-02地块</t>
    <phoneticPr fontId="1" type="noConversion"/>
  </si>
  <si>
    <t>新场镇16号线核心单元01-07地块</t>
    <phoneticPr fontId="7" type="noConversion"/>
  </si>
  <si>
    <t>新场镇16号线核心单元02-01地块</t>
    <phoneticPr fontId="7" type="noConversion"/>
  </si>
  <si>
    <t>新场镇16号线核心单元02-05地块</t>
    <phoneticPr fontId="7" type="noConversion"/>
  </si>
  <si>
    <t>宣桥安置房项目01-03地块</t>
    <phoneticPr fontId="1" type="noConversion"/>
  </si>
  <si>
    <t>上海浦东新城镇投资有限公司</t>
    <phoneticPr fontId="1" type="noConversion"/>
  </si>
  <si>
    <t>东至：墩祥路、南至：16-03地块、西至：16-01地块、北至：永晨路</t>
    <phoneticPr fontId="1" type="noConversion"/>
  </si>
  <si>
    <t>24465㎡</t>
    <phoneticPr fontId="1" type="noConversion"/>
  </si>
  <si>
    <t>东至：庆元桥路、南至：01-03地块、西至：01-01地块、北至：坤珍路</t>
    <phoneticPr fontId="1" type="noConversion"/>
  </si>
  <si>
    <t>26158㎡</t>
    <phoneticPr fontId="1" type="noConversion"/>
  </si>
  <si>
    <t>Rr3</t>
    <phoneticPr fontId="1" type="noConversion"/>
  </si>
  <si>
    <t>11982㎡</t>
    <phoneticPr fontId="1" type="noConversion"/>
  </si>
  <si>
    <t>23289㎡</t>
    <phoneticPr fontId="1" type="noConversion"/>
  </si>
  <si>
    <t>东至：庆元桥路、南至：01-06地块、西至：01-06地块、北至：01-04地块</t>
    <phoneticPr fontId="1" type="noConversion"/>
  </si>
  <si>
    <t>东至：聚福桥路、南至：02-02地块、西至：庆元桥路、北至：坤珍路</t>
    <phoneticPr fontId="1" type="noConversion"/>
  </si>
  <si>
    <t>东至：聚福桥路、南至：02-06地块、西至：庆元桥路、北至：02-04地块</t>
    <phoneticPr fontId="1" type="noConversion"/>
  </si>
  <si>
    <t>33950㎡</t>
    <phoneticPr fontId="1" type="noConversion"/>
  </si>
  <si>
    <t>东至：仁义路、南至：A6-6地块、西至：A6-2/A6-7地块、北至：A6-4地块</t>
    <phoneticPr fontId="1" type="noConversion"/>
  </si>
  <si>
    <t>东至：A6-1地块、南至：A6-6地块、西至：A6-3地块、北至：A6-7地块</t>
    <phoneticPr fontId="1" type="noConversion"/>
  </si>
  <si>
    <t>东至：A7-3地块、南至：A7-2地块、西至：仁义路、北至：A7-3地块</t>
    <phoneticPr fontId="1" type="noConversion"/>
  </si>
  <si>
    <t>30810㎡</t>
    <phoneticPr fontId="1" type="noConversion"/>
  </si>
  <si>
    <t>6505㎡</t>
    <phoneticPr fontId="1" type="noConversion"/>
  </si>
  <si>
    <t>39189㎡</t>
    <phoneticPr fontId="1" type="noConversion"/>
  </si>
  <si>
    <t>20207㎡</t>
    <phoneticPr fontId="1" type="noConversion"/>
  </si>
  <si>
    <t>C2</t>
    <phoneticPr fontId="1" type="noConversion"/>
  </si>
  <si>
    <t>东至：新环西路、南至：南一路、西至：新西环路、北至：C-10地块</t>
    <phoneticPr fontId="1" type="noConversion"/>
  </si>
  <si>
    <t>75351.5㎡</t>
    <phoneticPr fontId="1" type="noConversion"/>
  </si>
  <si>
    <t>R2R3</t>
    <phoneticPr fontId="1" type="noConversion"/>
  </si>
  <si>
    <t>东至：A7-3地块、南至：A7-3地块、西至：仁义路、北至：A7-01地块</t>
    <phoneticPr fontId="1" type="noConversion"/>
  </si>
  <si>
    <t>东至：01-05/01-06地块、南至：01-04地块、西至：滨河路、北至：01-01/01-02地块</t>
    <phoneticPr fontId="1" type="noConversion"/>
  </si>
  <si>
    <t>61030㎡</t>
    <phoneticPr fontId="1" type="noConversion"/>
  </si>
  <si>
    <t>Rr2Rr3</t>
    <phoneticPr fontId="1" type="noConversion"/>
  </si>
  <si>
    <t>东至：H-K-9地块、南至：H-K-3地块、西至：H-K-8地块、北至：H-K-1地块</t>
    <phoneticPr fontId="1" type="noConversion"/>
  </si>
  <si>
    <t>东至：H-K-9地块、南至：H-K-2地块、西至：H-K-8地块、北至：沈梅东路</t>
    <phoneticPr fontId="1" type="noConversion"/>
  </si>
  <si>
    <t>东至：I-I-8/I-I-9地块、南至：I-D-1b地块、西至：瑞浦路、北至：沈梅东路</t>
    <phoneticPr fontId="1" type="noConversion"/>
  </si>
  <si>
    <t>东至：瑞阳路、南至：I-I-9/I-I-10地块、西至：I-I-8地块、北至：沈梅东路</t>
    <phoneticPr fontId="1" type="noConversion"/>
  </si>
  <si>
    <t>东至：周东南路、南至：J-F-1a、西至：瑞阳路、北至：沈梅东路</t>
    <phoneticPr fontId="1" type="noConversion"/>
  </si>
  <si>
    <t>东至：瑞阳路 、南至：瑞安路、西至：I-D-1b地块、北至：I-I-9地块</t>
    <phoneticPr fontId="1" type="noConversion"/>
  </si>
  <si>
    <t>新场镇</t>
    <phoneticPr fontId="1" type="noConversion"/>
  </si>
  <si>
    <t>宣桥镇</t>
    <phoneticPr fontId="1" type="noConversion"/>
  </si>
  <si>
    <t>大团镇</t>
    <phoneticPr fontId="1" type="noConversion"/>
  </si>
  <si>
    <t>原镇级项目，需申请核准投资额</t>
    <phoneticPr fontId="1" type="noConversion"/>
  </si>
  <si>
    <t>项目还未启动</t>
    <phoneticPr fontId="1" type="noConversion"/>
  </si>
  <si>
    <t>-</t>
    <phoneticPr fontId="1" type="noConversion"/>
  </si>
  <si>
    <t>立项中，还未批复投资额</t>
    <phoneticPr fontId="1" type="noConversion"/>
  </si>
  <si>
    <t>集团直接签订项目，以集团提供数据为准</t>
    <phoneticPr fontId="1" type="noConversion"/>
  </si>
  <si>
    <t>√</t>
    <phoneticPr fontId="1" type="noConversion"/>
  </si>
  <si>
    <t>原镇级项目，已提交核准投资额</t>
    <phoneticPr fontId="1" type="noConversion"/>
  </si>
  <si>
    <t>发改委未批复投资额，需申请核准投资额。涉及整个周浦西项目大协议未统计。</t>
    <phoneticPr fontId="1" type="noConversion"/>
  </si>
  <si>
    <t>50万元为整地块前期评估费及前期成本科研费</t>
    <phoneticPr fontId="1" type="noConversion"/>
  </si>
  <si>
    <t>在建</t>
    <phoneticPr fontId="1" type="noConversion"/>
  </si>
  <si>
    <t>88356.7353万（32.4636亿为前期开发委托协议不计算在内）</t>
    <phoneticPr fontId="1" type="noConversion"/>
  </si>
  <si>
    <t>上海周浦新城镇开发有限公司</t>
    <phoneticPr fontId="1" type="noConversion"/>
  </si>
  <si>
    <t>上海浦东新城镇投资有限公司</t>
    <phoneticPr fontId="1" type="noConversion"/>
  </si>
  <si>
    <t>完成</t>
    <phoneticPr fontId="1" type="noConversion"/>
  </si>
  <si>
    <t>周秀路（周祝公路～韵涛路）新建工程</t>
  </si>
  <si>
    <t>政府项目</t>
  </si>
  <si>
    <t>北起韵涛路，南至周祝公路</t>
  </si>
  <si>
    <t>7489.2平方米</t>
  </si>
  <si>
    <t>周浦镇</t>
  </si>
  <si>
    <t>道路长325米，红线宽度24米</t>
  </si>
  <si>
    <t>道路</t>
  </si>
  <si>
    <t>√</t>
  </si>
  <si>
    <t>周泰路（周祝公路～韵涛路）新建工程</t>
  </si>
  <si>
    <t>7972.3平方米</t>
  </si>
  <si>
    <t>道路长357米，红线宽度24米</t>
  </si>
  <si>
    <t>韵涛路(S3～周达路)新建工程</t>
  </si>
  <si>
    <t>西起周达路，东至S3</t>
  </si>
  <si>
    <t>18445.1平方米</t>
  </si>
  <si>
    <t>道路长约765米，红线宽度24米</t>
  </si>
  <si>
    <t>周达路（周祝公路-周邓公路）新建工程</t>
  </si>
  <si>
    <t>南起周祝公路，北至周邓公路</t>
  </si>
  <si>
    <t>15226平方米</t>
  </si>
  <si>
    <t>道路长约1427米，红线宽度32米</t>
  </si>
  <si>
    <t>周泰路（韵涛路-繁荣东路）、周秀路（韵涛路-繁荣东路）新建工程</t>
  </si>
  <si>
    <t>南起韵涛路，北至繁荣东路</t>
  </si>
  <si>
    <t>道路长约319米，红线宽度24米</t>
  </si>
  <si>
    <t>12份</t>
  </si>
  <si>
    <t>轨交16号线周浦东站07-05地块配套小学新建工程</t>
  </si>
  <si>
    <t>东至07-04地块，南至韵涛路，西至周泰路，北至07-04地块界线</t>
  </si>
  <si>
    <t>23336.9平方米</t>
  </si>
  <si>
    <t>总建筑面积20888平方米，其中地上建筑面积14086平方米，地下建筑面积6802平方米</t>
  </si>
  <si>
    <t>小学</t>
  </si>
  <si>
    <t>轨交16号线周浦东站07-08地块配套幼儿园新建工程</t>
  </si>
  <si>
    <t>东至周秀路，南至韵涛路，西至07-06地块，北至07-07地块</t>
  </si>
  <si>
    <t>8453.1平方米</t>
  </si>
  <si>
    <t>总建筑面积7716平方米，其中地上建筑面积7608平方米，地下建筑面积108平方米</t>
  </si>
  <si>
    <t>幼儿园</t>
  </si>
  <si>
    <t>姚渔港（韵涛路-周祝公路）河道综合整治工程</t>
  </si>
  <si>
    <t>20134.8平方米</t>
  </si>
  <si>
    <t>河道全长366米</t>
  </si>
  <si>
    <t>河道</t>
  </si>
  <si>
    <t>8份</t>
  </si>
  <si>
    <t>姚渔港（韵涛路-周邓公路）河道综合整治工程</t>
  </si>
  <si>
    <t>北起周邓公路，南至韵涛路</t>
  </si>
  <si>
    <t>46990平方米</t>
  </si>
  <si>
    <t>河道全长1002米，改造河道长818米</t>
  </si>
  <si>
    <t>10份</t>
  </si>
  <si>
    <t>繁荣路（周达路-S3）新建工程</t>
  </si>
  <si>
    <t>22061.3平方米</t>
  </si>
  <si>
    <t>道路长654米，红线宽度32米</t>
  </si>
  <si>
    <t>轨交16号线周浦东站09-01等地块公共绿地工程</t>
  </si>
  <si>
    <t>周浦东站09-01地块、10-02地块及10-04地块的周达路及周祝公路沿线</t>
  </si>
  <si>
    <t>7242.7平方米</t>
  </si>
  <si>
    <t>绿地宽10米，占地面积约7240平米</t>
  </si>
  <si>
    <t>绿化</t>
  </si>
  <si>
    <t>祝家港路（周达路-S3）新建工程</t>
  </si>
  <si>
    <t>周泰路（祝家港路-繁荣东路）新建工程</t>
  </si>
  <si>
    <t>上海周浦新城镇开发有限公司</t>
    <phoneticPr fontId="1" type="noConversion"/>
  </si>
  <si>
    <t>在建</t>
    <phoneticPr fontId="1" type="noConversion"/>
  </si>
  <si>
    <t>周浦东市政公用配套项目</t>
    <phoneticPr fontId="1" type="noConversion"/>
  </si>
  <si>
    <t>15289平方米</t>
    <phoneticPr fontId="1" type="noConversion"/>
  </si>
  <si>
    <t>大团镇NH020201单元16-02地块</t>
    <phoneticPr fontId="1" type="noConversion"/>
  </si>
  <si>
    <t>项目名称</t>
    <rPh sb="0" eb="2">
      <t>xd'm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</si>
</sst>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0%"/>
    <numFmt numFmtId="178" formatCode="0.00_);[Red]\(0.00\)"/>
    <numFmt numFmtId="179" formatCode="0.0000;[Red]0.0000"/>
  </numFmts>
  <fonts count="16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9"/>
      <name val="DengXian"/>
      <family val="2"/>
      <scheme val="minor"/>
    </font>
    <font>
      <sz val="12"/>
      <name val="黑体"/>
      <family val="3"/>
      <charset val="134"/>
    </font>
    <font>
      <sz val="12"/>
      <color indexed="8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9"/>
      <name val="宋体"/>
      <family val="3"/>
      <charset val="134"/>
    </font>
    <font>
      <sz val="11"/>
      <name val="DengXian"/>
      <family val="2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3" fillId="0" borderId="0"/>
  </cellStyleXfs>
  <cellXfs count="10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76" fontId="0" fillId="0" borderId="1" xfId="0" applyNumberFormat="1" applyBorder="1"/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/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79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8" fontId="0" fillId="2" borderId="1" xfId="0" applyNumberFormat="1" applyFill="1" applyBorder="1"/>
    <xf numFmtId="0" fontId="0" fillId="2" borderId="0" xfId="0" applyFill="1"/>
    <xf numFmtId="0" fontId="14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vertical="center" wrapText="1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4" fillId="3" borderId="1" xfId="1" applyFont="1" applyFill="1" applyBorder="1" applyAlignment="1">
      <alignment horizontal="center" vertical="center" wrapText="1"/>
    </xf>
    <xf numFmtId="179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179" fontId="0" fillId="3" borderId="1" xfId="0" applyNumberFormat="1" applyFill="1" applyBorder="1"/>
    <xf numFmtId="0" fontId="5" fillId="0" borderId="2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76" fontId="0" fillId="2" borderId="6" xfId="0" applyNumberFormat="1" applyFill="1" applyBorder="1" applyAlignment="1">
      <alignment horizontal="center" vertical="center"/>
    </xf>
    <xf numFmtId="176" fontId="0" fillId="2" borderId="8" xfId="0" applyNumberFormat="1" applyFill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 wrapText="1"/>
    </xf>
    <xf numFmtId="176" fontId="0" fillId="0" borderId="8" xfId="0" applyNumberFormat="1" applyBorder="1" applyAlignment="1">
      <alignment horizontal="center" vertical="center" wrapText="1"/>
    </xf>
    <xf numFmtId="176" fontId="0" fillId="0" borderId="7" xfId="0" applyNumberFormat="1" applyBorder="1" applyAlignment="1">
      <alignment horizontal="center" vertical="center" wrapText="1"/>
    </xf>
  </cellXfs>
  <cellStyles count="2">
    <cellStyle name="常规" xfId="0" builtinId="0"/>
    <cellStyle name="常规_林晨更新资料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6"/>
  <sheetViews>
    <sheetView tabSelected="1" topLeftCell="A64" zoomScaleNormal="90" workbookViewId="0">
      <selection activeCell="A74" sqref="A74:XFD116"/>
    </sheetView>
  </sheetViews>
  <sheetFormatPr baseColWidth="10" defaultColWidth="8.83203125" defaultRowHeight="15"/>
  <cols>
    <col min="1" max="1" width="30.1640625" customWidth="1"/>
    <col min="3" max="3" width="15.6640625" customWidth="1"/>
    <col min="4" max="4" width="23" customWidth="1"/>
    <col min="5" max="5" width="23.83203125" customWidth="1"/>
    <col min="6" max="6" width="15.6640625" customWidth="1"/>
    <col min="7" max="7" width="15.6640625" style="45" customWidth="1"/>
    <col min="8" max="9" width="15.6640625" customWidth="1"/>
    <col min="10" max="13" width="20.6640625" customWidth="1"/>
    <col min="14" max="14" width="40.6640625" customWidth="1"/>
    <col min="15" max="17" width="20.6640625" customWidth="1"/>
    <col min="18" max="18" width="32" style="55" customWidth="1"/>
    <col min="19" max="24" width="20.6640625" customWidth="1"/>
  </cols>
  <sheetData>
    <row r="1" spans="1:24" ht="20" customHeight="1">
      <c r="A1" s="77" t="s">
        <v>264</v>
      </c>
      <c r="B1" s="78" t="s">
        <v>26</v>
      </c>
      <c r="C1" s="82" t="s">
        <v>25</v>
      </c>
      <c r="D1" s="78" t="s">
        <v>24</v>
      </c>
      <c r="E1" s="78"/>
      <c r="F1" s="78"/>
      <c r="G1" s="78"/>
      <c r="H1" s="78"/>
      <c r="I1" s="79" t="s">
        <v>23</v>
      </c>
      <c r="J1" s="80"/>
      <c r="K1" s="80"/>
      <c r="L1" s="80"/>
      <c r="M1" s="81"/>
      <c r="N1" s="78" t="s">
        <v>22</v>
      </c>
      <c r="O1" s="78" t="s">
        <v>21</v>
      </c>
      <c r="P1" s="78"/>
      <c r="Q1" s="78"/>
      <c r="R1" s="78"/>
      <c r="S1" s="78"/>
      <c r="T1" s="78" t="s">
        <v>20</v>
      </c>
      <c r="U1" s="78"/>
      <c r="V1" s="78"/>
      <c r="W1" s="78"/>
      <c r="X1" s="78"/>
    </row>
    <row r="2" spans="1:24">
      <c r="A2" s="77"/>
      <c r="B2" s="74"/>
      <c r="C2" s="83"/>
      <c r="D2" s="4" t="s">
        <v>19</v>
      </c>
      <c r="E2" s="4" t="s">
        <v>18</v>
      </c>
      <c r="F2" s="4" t="s">
        <v>17</v>
      </c>
      <c r="G2" s="42" t="s">
        <v>16</v>
      </c>
      <c r="H2" s="4" t="s">
        <v>15</v>
      </c>
      <c r="I2" s="19" t="s">
        <v>14</v>
      </c>
      <c r="J2" s="19" t="s">
        <v>13</v>
      </c>
      <c r="K2" s="19" t="s">
        <v>12</v>
      </c>
      <c r="L2" s="19" t="s">
        <v>11</v>
      </c>
      <c r="M2" s="19" t="s">
        <v>10</v>
      </c>
      <c r="N2" s="74"/>
      <c r="O2" s="5" t="s">
        <v>9</v>
      </c>
      <c r="P2" s="5" t="s">
        <v>8</v>
      </c>
      <c r="Q2" s="5" t="s">
        <v>7</v>
      </c>
      <c r="R2" s="56" t="s">
        <v>6</v>
      </c>
      <c r="S2" s="5" t="s">
        <v>5</v>
      </c>
      <c r="T2" s="5" t="s">
        <v>4</v>
      </c>
      <c r="U2" s="5" t="s">
        <v>3</v>
      </c>
      <c r="V2" s="5" t="s">
        <v>2</v>
      </c>
      <c r="W2" s="5" t="s">
        <v>1</v>
      </c>
      <c r="X2" s="5" t="s">
        <v>0</v>
      </c>
    </row>
    <row r="3" spans="1:24">
      <c r="A3" s="41" t="s">
        <v>261</v>
      </c>
      <c r="B3" s="32"/>
      <c r="C3" s="34"/>
      <c r="D3" s="4"/>
      <c r="E3" s="4"/>
      <c r="F3" s="4"/>
      <c r="G3" s="42"/>
      <c r="H3" s="4"/>
      <c r="I3" s="32"/>
      <c r="J3" s="32"/>
      <c r="K3" s="32"/>
      <c r="L3" s="32"/>
      <c r="M3" s="32"/>
      <c r="N3" s="32"/>
      <c r="O3" s="5"/>
      <c r="P3" s="5"/>
      <c r="Q3" s="5"/>
      <c r="R3" s="50"/>
      <c r="S3" s="5"/>
      <c r="T3" s="5"/>
      <c r="U3" s="5"/>
      <c r="V3" s="5"/>
      <c r="W3" s="5"/>
      <c r="X3" s="5"/>
    </row>
    <row r="4" spans="1:24" ht="32" customHeight="1">
      <c r="A4" s="46" t="s">
        <v>206</v>
      </c>
      <c r="B4" s="33"/>
      <c r="C4" s="33" t="s">
        <v>207</v>
      </c>
      <c r="D4" s="15" t="s">
        <v>208</v>
      </c>
      <c r="E4" s="33" t="s">
        <v>209</v>
      </c>
      <c r="F4" s="15" t="s">
        <v>210</v>
      </c>
      <c r="G4" s="15" t="s">
        <v>211</v>
      </c>
      <c r="H4" s="33" t="s">
        <v>212</v>
      </c>
      <c r="I4" s="47">
        <v>1553</v>
      </c>
      <c r="J4" s="1"/>
      <c r="K4" s="1"/>
      <c r="L4" s="1"/>
      <c r="M4" s="1"/>
      <c r="N4" s="36" t="s">
        <v>259</v>
      </c>
      <c r="O4" s="48" t="s">
        <v>260</v>
      </c>
      <c r="P4" s="33">
        <v>18</v>
      </c>
      <c r="Q4" s="37">
        <v>1228.7932000000001</v>
      </c>
      <c r="R4" s="51">
        <v>5911945</v>
      </c>
      <c r="S4" s="33">
        <v>972.30800399999998</v>
      </c>
      <c r="T4" s="33" t="s">
        <v>213</v>
      </c>
      <c r="U4" s="33" t="s">
        <v>213</v>
      </c>
      <c r="V4" s="33" t="s">
        <v>213</v>
      </c>
      <c r="W4" s="33" t="s">
        <v>213</v>
      </c>
      <c r="X4" s="33" t="s">
        <v>213</v>
      </c>
    </row>
    <row r="5" spans="1:24" ht="32" customHeight="1">
      <c r="A5" s="46" t="s">
        <v>214</v>
      </c>
      <c r="B5" s="33"/>
      <c r="C5" s="33" t="s">
        <v>207</v>
      </c>
      <c r="D5" s="15" t="s">
        <v>208</v>
      </c>
      <c r="E5" s="33" t="s">
        <v>215</v>
      </c>
      <c r="F5" s="15" t="s">
        <v>210</v>
      </c>
      <c r="G5" s="15" t="s">
        <v>216</v>
      </c>
      <c r="H5" s="33" t="s">
        <v>212</v>
      </c>
      <c r="I5" s="47">
        <v>1487</v>
      </c>
      <c r="J5" s="1"/>
      <c r="K5" s="1"/>
      <c r="L5" s="1"/>
      <c r="M5" s="1"/>
      <c r="N5" s="36" t="s">
        <v>259</v>
      </c>
      <c r="O5" s="48" t="s">
        <v>260</v>
      </c>
      <c r="P5" s="33">
        <v>20</v>
      </c>
      <c r="Q5" s="37">
        <v>1285.0654999999999</v>
      </c>
      <c r="R5" s="51">
        <v>5035773</v>
      </c>
      <c r="S5" s="33">
        <v>998.01665800000001</v>
      </c>
      <c r="T5" s="33" t="s">
        <v>213</v>
      </c>
      <c r="U5" s="33" t="s">
        <v>213</v>
      </c>
      <c r="V5" s="33" t="s">
        <v>213</v>
      </c>
      <c r="W5" s="33" t="s">
        <v>213</v>
      </c>
      <c r="X5" s="33" t="s">
        <v>213</v>
      </c>
    </row>
    <row r="6" spans="1:24" ht="32" customHeight="1">
      <c r="A6" s="46" t="s">
        <v>217</v>
      </c>
      <c r="B6" s="33"/>
      <c r="C6" s="33" t="s">
        <v>207</v>
      </c>
      <c r="D6" s="15" t="s">
        <v>218</v>
      </c>
      <c r="E6" s="33" t="s">
        <v>219</v>
      </c>
      <c r="F6" s="15" t="s">
        <v>210</v>
      </c>
      <c r="G6" s="15" t="s">
        <v>220</v>
      </c>
      <c r="H6" s="33" t="s">
        <v>212</v>
      </c>
      <c r="I6" s="47">
        <v>5102</v>
      </c>
      <c r="J6" s="1"/>
      <c r="K6" s="1"/>
      <c r="L6" s="1"/>
      <c r="M6" s="1"/>
      <c r="N6" s="36" t="s">
        <v>259</v>
      </c>
      <c r="O6" s="48" t="s">
        <v>260</v>
      </c>
      <c r="P6" s="33">
        <v>21</v>
      </c>
      <c r="Q6" s="37">
        <v>4601.4220999999998</v>
      </c>
      <c r="R6" s="51">
        <v>28125523</v>
      </c>
      <c r="S6" s="33">
        <v>3884.6376730000002</v>
      </c>
      <c r="T6" s="33" t="s">
        <v>213</v>
      </c>
      <c r="U6" s="33" t="s">
        <v>213</v>
      </c>
      <c r="V6" s="33" t="s">
        <v>213</v>
      </c>
      <c r="W6" s="33" t="s">
        <v>213</v>
      </c>
      <c r="X6" s="33" t="s">
        <v>213</v>
      </c>
    </row>
    <row r="7" spans="1:24" ht="32" customHeight="1">
      <c r="A7" s="46" t="s">
        <v>221</v>
      </c>
      <c r="B7" s="33"/>
      <c r="C7" s="33" t="s">
        <v>207</v>
      </c>
      <c r="D7" s="15" t="s">
        <v>222</v>
      </c>
      <c r="E7" s="33" t="s">
        <v>223</v>
      </c>
      <c r="F7" s="15" t="s">
        <v>210</v>
      </c>
      <c r="G7" s="15" t="s">
        <v>224</v>
      </c>
      <c r="H7" s="33" t="s">
        <v>212</v>
      </c>
      <c r="I7" s="49">
        <v>15226</v>
      </c>
      <c r="J7" s="1"/>
      <c r="K7" s="1"/>
      <c r="L7" s="1"/>
      <c r="M7" s="1"/>
      <c r="N7" s="36" t="s">
        <v>259</v>
      </c>
      <c r="O7" s="48" t="s">
        <v>260</v>
      </c>
      <c r="P7" s="33">
        <v>13</v>
      </c>
      <c r="Q7" s="37">
        <v>675.67899999999997</v>
      </c>
      <c r="R7" s="51"/>
      <c r="S7" s="33">
        <v>1952.2865300000001</v>
      </c>
      <c r="T7" s="33" t="s">
        <v>213</v>
      </c>
      <c r="U7" s="33" t="s">
        <v>213</v>
      </c>
      <c r="V7" s="33" t="s">
        <v>213</v>
      </c>
      <c r="W7" s="33" t="s">
        <v>213</v>
      </c>
      <c r="X7" s="33" t="s">
        <v>213</v>
      </c>
    </row>
    <row r="8" spans="1:24" ht="32" customHeight="1">
      <c r="A8" s="46" t="s">
        <v>225</v>
      </c>
      <c r="B8" s="33"/>
      <c r="C8" s="33" t="s">
        <v>207</v>
      </c>
      <c r="D8" s="15" t="s">
        <v>226</v>
      </c>
      <c r="E8" s="33" t="s">
        <v>262</v>
      </c>
      <c r="F8" s="15" t="s">
        <v>210</v>
      </c>
      <c r="G8" s="15" t="s">
        <v>227</v>
      </c>
      <c r="H8" s="33" t="s">
        <v>212</v>
      </c>
      <c r="I8" s="49">
        <v>9744</v>
      </c>
      <c r="J8" s="1"/>
      <c r="K8" s="1"/>
      <c r="L8" s="1"/>
      <c r="M8" s="1"/>
      <c r="N8" s="36" t="s">
        <v>259</v>
      </c>
      <c r="O8" s="48" t="s">
        <v>260</v>
      </c>
      <c r="P8" s="33">
        <v>12</v>
      </c>
      <c r="Q8" s="37">
        <v>419.67349999999999</v>
      </c>
      <c r="R8" s="51"/>
      <c r="S8" s="33">
        <v>122.3415</v>
      </c>
      <c r="T8" s="33" t="s">
        <v>213</v>
      </c>
      <c r="U8" s="33" t="s">
        <v>213</v>
      </c>
      <c r="V8" s="33" t="s">
        <v>213</v>
      </c>
      <c r="W8" s="33" t="s">
        <v>213</v>
      </c>
      <c r="X8" s="33" t="s">
        <v>213</v>
      </c>
    </row>
    <row r="9" spans="1:24" s="66" customFormat="1" ht="60" customHeight="1">
      <c r="A9" s="58" t="s">
        <v>229</v>
      </c>
      <c r="B9" s="59"/>
      <c r="C9" s="59" t="s">
        <v>207</v>
      </c>
      <c r="D9" s="60" t="s">
        <v>230</v>
      </c>
      <c r="E9" s="59" t="s">
        <v>231</v>
      </c>
      <c r="F9" s="60" t="s">
        <v>210</v>
      </c>
      <c r="G9" s="60" t="s">
        <v>232</v>
      </c>
      <c r="H9" s="59" t="s">
        <v>233</v>
      </c>
      <c r="I9" s="61">
        <v>13633</v>
      </c>
      <c r="J9" s="62"/>
      <c r="K9" s="62"/>
      <c r="L9" s="62"/>
      <c r="M9" s="62"/>
      <c r="N9" s="63" t="s">
        <v>259</v>
      </c>
      <c r="O9" s="64" t="s">
        <v>260</v>
      </c>
      <c r="P9" s="59">
        <v>15</v>
      </c>
      <c r="Q9" s="65">
        <v>1100.1174000000001</v>
      </c>
      <c r="R9" s="59"/>
      <c r="S9" s="59">
        <v>941.19505000000004</v>
      </c>
      <c r="T9" s="59" t="s">
        <v>213</v>
      </c>
      <c r="U9" s="59" t="s">
        <v>213</v>
      </c>
      <c r="V9" s="59" t="s">
        <v>213</v>
      </c>
      <c r="W9" s="59" t="s">
        <v>213</v>
      </c>
      <c r="X9" s="59"/>
    </row>
    <row r="10" spans="1:24" s="66" customFormat="1" ht="60" customHeight="1">
      <c r="A10" s="58" t="s">
        <v>234</v>
      </c>
      <c r="B10" s="59"/>
      <c r="C10" s="59" t="s">
        <v>207</v>
      </c>
      <c r="D10" s="60" t="s">
        <v>235</v>
      </c>
      <c r="E10" s="59" t="s">
        <v>236</v>
      </c>
      <c r="F10" s="60" t="s">
        <v>210</v>
      </c>
      <c r="G10" s="60" t="s">
        <v>237</v>
      </c>
      <c r="H10" s="59" t="s">
        <v>238</v>
      </c>
      <c r="I10" s="59">
        <v>5512</v>
      </c>
      <c r="J10" s="62"/>
      <c r="K10" s="62"/>
      <c r="L10" s="62"/>
      <c r="M10" s="62"/>
      <c r="N10" s="63" t="s">
        <v>259</v>
      </c>
      <c r="O10" s="64" t="s">
        <v>260</v>
      </c>
      <c r="P10" s="59" t="s">
        <v>228</v>
      </c>
      <c r="Q10" s="65">
        <v>549.14099999999996</v>
      </c>
      <c r="R10" s="59"/>
      <c r="S10" s="59">
        <v>517.04354999999998</v>
      </c>
      <c r="T10" s="59" t="s">
        <v>213</v>
      </c>
      <c r="U10" s="59" t="s">
        <v>213</v>
      </c>
      <c r="V10" s="59" t="s">
        <v>213</v>
      </c>
      <c r="W10" s="59" t="s">
        <v>213</v>
      </c>
      <c r="X10" s="59" t="s">
        <v>213</v>
      </c>
    </row>
    <row r="11" spans="1:24" ht="32" customHeight="1">
      <c r="A11" s="38" t="s">
        <v>239</v>
      </c>
      <c r="B11" s="33"/>
      <c r="C11" s="33" t="s">
        <v>207</v>
      </c>
      <c r="D11" s="15" t="s">
        <v>208</v>
      </c>
      <c r="E11" s="33" t="s">
        <v>240</v>
      </c>
      <c r="F11" s="15" t="s">
        <v>210</v>
      </c>
      <c r="G11" s="39" t="s">
        <v>241</v>
      </c>
      <c r="H11" s="33" t="s">
        <v>242</v>
      </c>
      <c r="I11" s="33">
        <v>1427</v>
      </c>
      <c r="J11" s="1"/>
      <c r="K11" s="1"/>
      <c r="L11" s="1"/>
      <c r="M11" s="1"/>
      <c r="N11" s="36" t="s">
        <v>259</v>
      </c>
      <c r="O11" s="48" t="s">
        <v>260</v>
      </c>
      <c r="P11" s="33" t="s">
        <v>243</v>
      </c>
      <c r="Q11" s="37">
        <v>390.80450000000002</v>
      </c>
      <c r="R11" s="51"/>
      <c r="S11" s="33">
        <v>448.12144999999998</v>
      </c>
      <c r="T11" s="33" t="s">
        <v>213</v>
      </c>
      <c r="U11" s="33" t="s">
        <v>213</v>
      </c>
      <c r="V11" s="33" t="s">
        <v>213</v>
      </c>
      <c r="W11" s="33" t="s">
        <v>213</v>
      </c>
      <c r="X11" s="1"/>
    </row>
    <row r="12" spans="1:24" ht="32" customHeight="1">
      <c r="A12" s="38" t="s">
        <v>244</v>
      </c>
      <c r="B12" s="33"/>
      <c r="C12" s="33" t="s">
        <v>207</v>
      </c>
      <c r="D12" s="15" t="s">
        <v>245</v>
      </c>
      <c r="E12" s="33" t="s">
        <v>246</v>
      </c>
      <c r="F12" s="15" t="s">
        <v>210</v>
      </c>
      <c r="G12" s="40" t="s">
        <v>247</v>
      </c>
      <c r="H12" s="33" t="s">
        <v>242</v>
      </c>
      <c r="I12" s="33">
        <v>2427</v>
      </c>
      <c r="J12" s="1"/>
      <c r="K12" s="1"/>
      <c r="L12" s="1"/>
      <c r="M12" s="1"/>
      <c r="N12" s="36" t="s">
        <v>259</v>
      </c>
      <c r="O12" s="48" t="s">
        <v>260</v>
      </c>
      <c r="P12" s="33" t="s">
        <v>248</v>
      </c>
      <c r="Q12" s="37">
        <v>185.72</v>
      </c>
      <c r="R12" s="51"/>
      <c r="S12" s="33">
        <v>114.05855</v>
      </c>
      <c r="T12" s="33" t="s">
        <v>213</v>
      </c>
      <c r="U12" s="33" t="s">
        <v>213</v>
      </c>
      <c r="V12" s="33" t="s">
        <v>213</v>
      </c>
      <c r="W12" s="33" t="s">
        <v>213</v>
      </c>
      <c r="X12" s="33" t="s">
        <v>213</v>
      </c>
    </row>
    <row r="13" spans="1:24" s="66" customFormat="1" ht="32" customHeight="1">
      <c r="A13" s="67" t="s">
        <v>249</v>
      </c>
      <c r="B13" s="59"/>
      <c r="C13" s="59" t="s">
        <v>207</v>
      </c>
      <c r="D13" s="60" t="s">
        <v>218</v>
      </c>
      <c r="E13" s="59" t="s">
        <v>250</v>
      </c>
      <c r="F13" s="60" t="s">
        <v>210</v>
      </c>
      <c r="G13" s="60" t="s">
        <v>251</v>
      </c>
      <c r="H13" s="59" t="s">
        <v>212</v>
      </c>
      <c r="I13" s="59">
        <v>7048</v>
      </c>
      <c r="J13" s="62"/>
      <c r="K13" s="62"/>
      <c r="L13" s="62"/>
      <c r="M13" s="62"/>
      <c r="N13" s="63" t="s">
        <v>259</v>
      </c>
      <c r="O13" s="64" t="s">
        <v>260</v>
      </c>
      <c r="P13" s="59">
        <v>8</v>
      </c>
      <c r="Q13" s="65">
        <v>267.67619999999999</v>
      </c>
      <c r="R13" s="59"/>
      <c r="S13" s="59">
        <v>22.822399999999998</v>
      </c>
      <c r="T13" s="59" t="s">
        <v>213</v>
      </c>
      <c r="U13" s="59" t="s">
        <v>213</v>
      </c>
      <c r="V13" s="59" t="s">
        <v>213</v>
      </c>
      <c r="W13" s="59" t="s">
        <v>213</v>
      </c>
      <c r="X13" s="59" t="s">
        <v>213</v>
      </c>
    </row>
    <row r="14" spans="1:24" ht="50" customHeight="1">
      <c r="A14" s="38" t="s">
        <v>252</v>
      </c>
      <c r="B14" s="33"/>
      <c r="C14" s="33" t="s">
        <v>207</v>
      </c>
      <c r="D14" s="15" t="s">
        <v>253</v>
      </c>
      <c r="E14" s="33" t="s">
        <v>254</v>
      </c>
      <c r="F14" s="15" t="s">
        <v>210</v>
      </c>
      <c r="G14" s="15" t="s">
        <v>255</v>
      </c>
      <c r="H14" s="33" t="s">
        <v>256</v>
      </c>
      <c r="I14" s="33">
        <v>471</v>
      </c>
      <c r="J14" s="1"/>
      <c r="K14" s="1"/>
      <c r="L14" s="1"/>
      <c r="M14" s="1"/>
      <c r="N14" s="36" t="s">
        <v>259</v>
      </c>
      <c r="O14" s="48" t="s">
        <v>260</v>
      </c>
      <c r="P14" s="33">
        <v>2</v>
      </c>
      <c r="Q14" s="37">
        <v>6.6</v>
      </c>
      <c r="R14" s="51"/>
      <c r="S14" s="33">
        <v>1.44065</v>
      </c>
      <c r="T14" s="33" t="s">
        <v>213</v>
      </c>
      <c r="U14" s="33" t="s">
        <v>213</v>
      </c>
      <c r="V14" s="33" t="s">
        <v>213</v>
      </c>
      <c r="W14" s="33" t="s">
        <v>213</v>
      </c>
      <c r="X14" s="33" t="s">
        <v>213</v>
      </c>
    </row>
    <row r="15" spans="1:24" s="66" customFormat="1" ht="32" customHeight="1">
      <c r="A15" s="67" t="s">
        <v>257</v>
      </c>
      <c r="B15" s="68"/>
      <c r="C15" s="68"/>
      <c r="D15" s="63"/>
      <c r="E15" s="62"/>
      <c r="F15" s="60" t="s">
        <v>210</v>
      </c>
      <c r="G15" s="62"/>
      <c r="H15" s="59" t="s">
        <v>212</v>
      </c>
      <c r="I15" s="62"/>
      <c r="J15" s="62"/>
      <c r="K15" s="62"/>
      <c r="L15" s="62"/>
      <c r="M15" s="62"/>
      <c r="N15" s="63" t="s">
        <v>259</v>
      </c>
      <c r="O15" s="64" t="s">
        <v>260</v>
      </c>
      <c r="P15" s="59">
        <v>1</v>
      </c>
      <c r="Q15" s="65"/>
      <c r="R15" s="59"/>
      <c r="S15" s="59"/>
      <c r="T15" s="59" t="s">
        <v>213</v>
      </c>
      <c r="U15" s="62"/>
      <c r="V15" s="62"/>
      <c r="W15" s="59" t="s">
        <v>213</v>
      </c>
      <c r="X15" s="62"/>
    </row>
    <row r="16" spans="1:24" s="66" customFormat="1" ht="32" customHeight="1">
      <c r="A16" s="67" t="s">
        <v>258</v>
      </c>
      <c r="B16" s="62"/>
      <c r="C16" s="62"/>
      <c r="D16" s="63"/>
      <c r="E16" s="62"/>
      <c r="F16" s="60" t="s">
        <v>210</v>
      </c>
      <c r="G16" s="62"/>
      <c r="H16" s="59" t="s">
        <v>212</v>
      </c>
      <c r="I16" s="62"/>
      <c r="J16" s="62"/>
      <c r="K16" s="62"/>
      <c r="L16" s="62"/>
      <c r="M16" s="62"/>
      <c r="N16" s="63" t="s">
        <v>259</v>
      </c>
      <c r="O16" s="64" t="s">
        <v>260</v>
      </c>
      <c r="P16" s="59">
        <v>1</v>
      </c>
      <c r="Q16" s="69"/>
      <c r="R16" s="62"/>
      <c r="S16" s="62"/>
      <c r="T16" s="59" t="s">
        <v>213</v>
      </c>
      <c r="U16" s="62"/>
      <c r="V16" s="62"/>
      <c r="W16" s="59" t="s">
        <v>213</v>
      </c>
      <c r="X16" s="62"/>
    </row>
    <row r="60" spans="1:25" ht="20" customHeight="1">
      <c r="A60" s="17"/>
      <c r="B60" s="71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3"/>
    </row>
    <row r="61" spans="1:25" ht="45" customHeight="1">
      <c r="A61" s="7" t="s">
        <v>144</v>
      </c>
      <c r="B61" s="1"/>
      <c r="C61" s="78" t="s">
        <v>149</v>
      </c>
      <c r="D61" s="7" t="s">
        <v>168</v>
      </c>
      <c r="E61" s="14" t="s">
        <v>171</v>
      </c>
      <c r="F61" s="74" t="s">
        <v>189</v>
      </c>
      <c r="G61" s="35"/>
      <c r="H61" s="14" t="s">
        <v>161</v>
      </c>
      <c r="I61" s="74">
        <v>50</v>
      </c>
      <c r="J61" s="21">
        <v>0</v>
      </c>
      <c r="K61" s="21">
        <v>0</v>
      </c>
      <c r="L61" s="21">
        <v>0</v>
      </c>
      <c r="M61" s="21">
        <v>0</v>
      </c>
      <c r="N61" s="74" t="s">
        <v>28</v>
      </c>
      <c r="O61" s="21" t="s">
        <v>201</v>
      </c>
      <c r="P61" s="74">
        <v>3</v>
      </c>
      <c r="Q61" s="74">
        <v>43.65</v>
      </c>
      <c r="R61" s="87">
        <v>50.11</v>
      </c>
      <c r="S61" s="74">
        <v>50.11</v>
      </c>
      <c r="T61" s="12" t="s">
        <v>197</v>
      </c>
      <c r="U61" s="1"/>
      <c r="V61" s="12"/>
      <c r="W61" s="12" t="s">
        <v>197</v>
      </c>
      <c r="X61" s="12" t="s">
        <v>197</v>
      </c>
      <c r="Y61" s="84" t="s">
        <v>200</v>
      </c>
    </row>
    <row r="62" spans="1:25" ht="45" customHeight="1">
      <c r="A62" s="7" t="s">
        <v>145</v>
      </c>
      <c r="B62" s="1"/>
      <c r="C62" s="78"/>
      <c r="D62" s="7" t="s">
        <v>169</v>
      </c>
      <c r="E62" s="15" t="s">
        <v>172</v>
      </c>
      <c r="F62" s="75"/>
      <c r="G62" s="35"/>
      <c r="H62" s="14" t="s">
        <v>175</v>
      </c>
      <c r="I62" s="75"/>
      <c r="J62" s="21">
        <v>0</v>
      </c>
      <c r="K62" s="21">
        <v>0</v>
      </c>
      <c r="L62" s="21">
        <v>0</v>
      </c>
      <c r="M62" s="21">
        <v>0</v>
      </c>
      <c r="N62" s="75"/>
      <c r="O62" s="21" t="s">
        <v>201</v>
      </c>
      <c r="P62" s="75"/>
      <c r="Q62" s="75"/>
      <c r="R62" s="88"/>
      <c r="S62" s="75"/>
      <c r="T62" s="12" t="s">
        <v>197</v>
      </c>
      <c r="U62" s="1"/>
      <c r="V62" s="12"/>
      <c r="W62" s="12" t="s">
        <v>197</v>
      </c>
      <c r="X62" s="12" t="s">
        <v>197</v>
      </c>
      <c r="Y62" s="84"/>
    </row>
    <row r="63" spans="1:25" ht="45" customHeight="1">
      <c r="A63" s="7" t="s">
        <v>146</v>
      </c>
      <c r="B63" s="1"/>
      <c r="C63" s="78"/>
      <c r="D63" s="7" t="s">
        <v>170</v>
      </c>
      <c r="E63" s="14" t="s">
        <v>173</v>
      </c>
      <c r="F63" s="75"/>
      <c r="G63" s="35"/>
      <c r="H63" s="14" t="s">
        <v>161</v>
      </c>
      <c r="I63" s="75"/>
      <c r="J63" s="21">
        <v>0</v>
      </c>
      <c r="K63" s="21">
        <v>0</v>
      </c>
      <c r="L63" s="21">
        <v>0</v>
      </c>
      <c r="M63" s="21">
        <v>0</v>
      </c>
      <c r="N63" s="75"/>
      <c r="O63" s="21" t="s">
        <v>201</v>
      </c>
      <c r="P63" s="75"/>
      <c r="Q63" s="75"/>
      <c r="R63" s="88"/>
      <c r="S63" s="75"/>
      <c r="T63" s="12" t="s">
        <v>197</v>
      </c>
      <c r="U63" s="1"/>
      <c r="V63" s="12"/>
      <c r="W63" s="12" t="s">
        <v>197</v>
      </c>
      <c r="X63" s="12" t="s">
        <v>197</v>
      </c>
      <c r="Y63" s="84"/>
    </row>
    <row r="64" spans="1:25" ht="45" customHeight="1">
      <c r="A64" s="7" t="s">
        <v>147</v>
      </c>
      <c r="B64" s="1"/>
      <c r="C64" s="78"/>
      <c r="D64" s="7" t="s">
        <v>179</v>
      </c>
      <c r="E64" s="15" t="s">
        <v>174</v>
      </c>
      <c r="F64" s="76"/>
      <c r="G64" s="35"/>
      <c r="H64" s="14" t="s">
        <v>175</v>
      </c>
      <c r="I64" s="76"/>
      <c r="J64" s="21">
        <v>0</v>
      </c>
      <c r="K64" s="21">
        <v>0</v>
      </c>
      <c r="L64" s="21">
        <v>0</v>
      </c>
      <c r="M64" s="21">
        <v>0</v>
      </c>
      <c r="N64" s="76"/>
      <c r="O64" s="21" t="s">
        <v>201</v>
      </c>
      <c r="P64" s="76"/>
      <c r="Q64" s="76"/>
      <c r="R64" s="89"/>
      <c r="S64" s="76"/>
      <c r="T64" s="12" t="s">
        <v>197</v>
      </c>
      <c r="U64" s="1"/>
      <c r="V64" s="12"/>
      <c r="W64" s="12" t="s">
        <v>197</v>
      </c>
      <c r="X64" s="12" t="s">
        <v>197</v>
      </c>
      <c r="Y64" s="84"/>
    </row>
    <row r="65" spans="1:24" ht="20" customHeight="1">
      <c r="A65" s="17"/>
      <c r="B65" s="1"/>
      <c r="C65" s="8"/>
      <c r="D65" s="1"/>
      <c r="E65" s="1"/>
      <c r="F65" s="1"/>
      <c r="G65" s="35"/>
      <c r="H65" s="1"/>
      <c r="I65" s="1"/>
      <c r="J65" s="1"/>
      <c r="K65" s="1"/>
      <c r="L65" s="1"/>
      <c r="M65" s="1"/>
      <c r="N65" s="1"/>
      <c r="O65" s="1"/>
      <c r="P65" s="1"/>
      <c r="Q65" s="1"/>
      <c r="R65" s="54"/>
      <c r="S65" s="2"/>
      <c r="T65" s="1"/>
      <c r="U65" s="1"/>
      <c r="V65" s="1"/>
      <c r="W65" s="1"/>
      <c r="X65" s="1"/>
    </row>
    <row r="66" spans="1:24" ht="45" customHeight="1">
      <c r="A66" s="6" t="s">
        <v>150</v>
      </c>
      <c r="B66" s="1"/>
      <c r="C66" s="74" t="s">
        <v>149</v>
      </c>
      <c r="D66" s="7" t="s">
        <v>176</v>
      </c>
      <c r="E66" s="15" t="s">
        <v>177</v>
      </c>
      <c r="F66" s="74" t="s">
        <v>189</v>
      </c>
      <c r="G66" s="35"/>
      <c r="H66" s="14" t="s">
        <v>178</v>
      </c>
      <c r="I66" s="14">
        <f>SUM(J66:M66)</f>
        <v>18547.45</v>
      </c>
      <c r="J66" s="14">
        <f>600.2+591.11+4080</f>
        <v>5271.3099999999995</v>
      </c>
      <c r="K66" s="14">
        <f>2989.22+9063.72</f>
        <v>12052.939999999999</v>
      </c>
      <c r="L66" s="14">
        <v>340</v>
      </c>
      <c r="M66" s="14">
        <v>883.2</v>
      </c>
      <c r="N66" s="74" t="s">
        <v>156</v>
      </c>
      <c r="O66" s="21" t="s">
        <v>201</v>
      </c>
      <c r="P66" s="21">
        <v>0</v>
      </c>
      <c r="Q66" s="21">
        <v>0</v>
      </c>
      <c r="R66" s="51">
        <v>0</v>
      </c>
      <c r="S66" s="31">
        <v>0</v>
      </c>
      <c r="T66" s="1"/>
      <c r="U66" s="1"/>
      <c r="V66" s="1"/>
      <c r="W66" s="1"/>
      <c r="X66" s="12" t="s">
        <v>197</v>
      </c>
    </row>
    <row r="67" spans="1:24" ht="45" customHeight="1">
      <c r="A67" s="6" t="s">
        <v>151</v>
      </c>
      <c r="B67" s="1"/>
      <c r="C67" s="75"/>
      <c r="D67" s="7" t="s">
        <v>159</v>
      </c>
      <c r="E67" s="15" t="s">
        <v>160</v>
      </c>
      <c r="F67" s="75"/>
      <c r="G67" s="35"/>
      <c r="H67" s="14" t="s">
        <v>161</v>
      </c>
      <c r="I67" s="21">
        <v>3746.3</v>
      </c>
      <c r="J67" s="21">
        <v>0</v>
      </c>
      <c r="K67" s="21">
        <v>0</v>
      </c>
      <c r="L67" s="21">
        <v>0</v>
      </c>
      <c r="M67" s="21">
        <v>0</v>
      </c>
      <c r="N67" s="75"/>
      <c r="O67" s="21" t="s">
        <v>201</v>
      </c>
      <c r="P67" s="21">
        <v>0</v>
      </c>
      <c r="Q67" s="21">
        <v>0</v>
      </c>
      <c r="R67" s="51">
        <v>0</v>
      </c>
      <c r="S67" s="31">
        <v>0</v>
      </c>
      <c r="T67" s="1"/>
      <c r="U67" s="1"/>
      <c r="V67" s="1"/>
      <c r="W67" s="1"/>
      <c r="X67" s="12" t="s">
        <v>197</v>
      </c>
    </row>
    <row r="68" spans="1:24" ht="45" customHeight="1">
      <c r="A68" s="16" t="s">
        <v>152</v>
      </c>
      <c r="B68" s="1"/>
      <c r="C68" s="75"/>
      <c r="D68" s="7" t="s">
        <v>164</v>
      </c>
      <c r="E68" s="15" t="s">
        <v>162</v>
      </c>
      <c r="F68" s="75"/>
      <c r="G68" s="35"/>
      <c r="H68" s="14" t="s">
        <v>161</v>
      </c>
      <c r="I68" s="21">
        <v>1620</v>
      </c>
      <c r="J68" s="21">
        <v>0</v>
      </c>
      <c r="K68" s="21">
        <v>0</v>
      </c>
      <c r="L68" s="21">
        <v>0</v>
      </c>
      <c r="M68" s="21">
        <v>0</v>
      </c>
      <c r="N68" s="75"/>
      <c r="O68" s="21" t="s">
        <v>201</v>
      </c>
      <c r="P68" s="21">
        <v>0</v>
      </c>
      <c r="Q68" s="21">
        <v>0</v>
      </c>
      <c r="R68" s="51">
        <v>0</v>
      </c>
      <c r="S68" s="31">
        <v>0</v>
      </c>
      <c r="T68" s="1"/>
      <c r="U68" s="1"/>
      <c r="V68" s="1"/>
      <c r="W68" s="1"/>
      <c r="X68" s="12" t="s">
        <v>197</v>
      </c>
    </row>
    <row r="69" spans="1:24" ht="45" customHeight="1">
      <c r="A69" s="16" t="s">
        <v>153</v>
      </c>
      <c r="B69" s="1"/>
      <c r="C69" s="75"/>
      <c r="D69" s="7" t="s">
        <v>165</v>
      </c>
      <c r="E69" s="14" t="s">
        <v>163</v>
      </c>
      <c r="F69" s="75"/>
      <c r="G69" s="35"/>
      <c r="H69" s="14" t="s">
        <v>161</v>
      </c>
      <c r="I69" s="21">
        <v>1653</v>
      </c>
      <c r="J69" s="21">
        <v>0</v>
      </c>
      <c r="K69" s="21">
        <v>0</v>
      </c>
      <c r="L69" s="21">
        <v>0</v>
      </c>
      <c r="M69" s="21">
        <v>0</v>
      </c>
      <c r="N69" s="75"/>
      <c r="O69" s="21" t="s">
        <v>201</v>
      </c>
      <c r="P69" s="21">
        <v>0</v>
      </c>
      <c r="Q69" s="21">
        <v>0</v>
      </c>
      <c r="R69" s="51">
        <v>0</v>
      </c>
      <c r="S69" s="31">
        <v>0</v>
      </c>
      <c r="T69" s="1"/>
      <c r="U69" s="1"/>
      <c r="V69" s="1"/>
      <c r="W69" s="1"/>
      <c r="X69" s="12" t="s">
        <v>197</v>
      </c>
    </row>
    <row r="70" spans="1:24" ht="45" customHeight="1">
      <c r="A70" s="16" t="s">
        <v>154</v>
      </c>
      <c r="B70" s="1"/>
      <c r="C70" s="75"/>
      <c r="D70" s="7" t="s">
        <v>166</v>
      </c>
      <c r="E70" s="14" t="s">
        <v>167</v>
      </c>
      <c r="F70" s="76"/>
      <c r="G70" s="35"/>
      <c r="H70" s="14" t="s">
        <v>161</v>
      </c>
      <c r="I70" s="21">
        <v>4114</v>
      </c>
      <c r="J70" s="21">
        <v>0</v>
      </c>
      <c r="K70" s="21">
        <v>0</v>
      </c>
      <c r="L70" s="21">
        <v>0</v>
      </c>
      <c r="M70" s="21">
        <v>0</v>
      </c>
      <c r="N70" s="75"/>
      <c r="O70" s="21" t="s">
        <v>201</v>
      </c>
      <c r="P70" s="21">
        <v>0</v>
      </c>
      <c r="Q70" s="21">
        <v>0</v>
      </c>
      <c r="R70" s="51">
        <v>0</v>
      </c>
      <c r="S70" s="31">
        <v>0</v>
      </c>
      <c r="T70" s="1"/>
      <c r="U70" s="1"/>
      <c r="V70" s="1"/>
      <c r="W70" s="1"/>
      <c r="X70" s="12" t="s">
        <v>197</v>
      </c>
    </row>
    <row r="71" spans="1:24" ht="57.75" customHeight="1">
      <c r="A71" s="16" t="s">
        <v>155</v>
      </c>
      <c r="B71" s="1"/>
      <c r="C71" s="75"/>
      <c r="D71" s="7" t="s">
        <v>180</v>
      </c>
      <c r="E71" s="14" t="s">
        <v>181</v>
      </c>
      <c r="F71" s="18" t="s">
        <v>190</v>
      </c>
      <c r="G71" s="35"/>
      <c r="H71" s="14" t="s">
        <v>182</v>
      </c>
      <c r="I71" s="21">
        <v>7645</v>
      </c>
      <c r="J71" s="21">
        <v>0</v>
      </c>
      <c r="K71" s="21">
        <v>0</v>
      </c>
      <c r="L71" s="21">
        <v>0</v>
      </c>
      <c r="M71" s="21">
        <v>0</v>
      </c>
      <c r="N71" s="75"/>
      <c r="O71" s="21" t="s">
        <v>201</v>
      </c>
      <c r="P71" s="21">
        <v>1</v>
      </c>
      <c r="Q71" s="21">
        <v>7645</v>
      </c>
      <c r="R71" s="51">
        <v>0</v>
      </c>
      <c r="S71" s="31">
        <v>0</v>
      </c>
      <c r="T71" s="12" t="s">
        <v>197</v>
      </c>
      <c r="U71" s="12" t="s">
        <v>197</v>
      </c>
      <c r="V71" s="12" t="s">
        <v>197</v>
      </c>
      <c r="W71" s="12" t="s">
        <v>197</v>
      </c>
      <c r="X71" s="12" t="s">
        <v>197</v>
      </c>
    </row>
    <row r="72" spans="1:24" ht="45" customHeight="1">
      <c r="A72" s="6" t="s">
        <v>263</v>
      </c>
      <c r="B72" s="1"/>
      <c r="C72" s="76"/>
      <c r="D72" s="7" t="s">
        <v>157</v>
      </c>
      <c r="E72" s="14" t="s">
        <v>158</v>
      </c>
      <c r="F72" s="18" t="s">
        <v>191</v>
      </c>
      <c r="G72" s="35"/>
      <c r="H72" s="14" t="s">
        <v>161</v>
      </c>
      <c r="I72" s="21">
        <v>2284</v>
      </c>
      <c r="J72" s="21">
        <v>0</v>
      </c>
      <c r="K72" s="21">
        <v>0</v>
      </c>
      <c r="L72" s="21">
        <v>0</v>
      </c>
      <c r="M72" s="21">
        <v>0</v>
      </c>
      <c r="N72" s="76"/>
      <c r="O72" s="21" t="s">
        <v>201</v>
      </c>
      <c r="P72" s="21">
        <v>1</v>
      </c>
      <c r="Q72" s="21">
        <v>2302.6799999999998</v>
      </c>
      <c r="R72" s="51">
        <v>16.68</v>
      </c>
      <c r="S72" s="31">
        <v>16.68</v>
      </c>
      <c r="T72" s="12" t="s">
        <v>197</v>
      </c>
      <c r="U72" s="12" t="s">
        <v>197</v>
      </c>
      <c r="V72" s="12" t="s">
        <v>197</v>
      </c>
      <c r="W72" s="12" t="s">
        <v>197</v>
      </c>
      <c r="X72" s="12" t="s">
        <v>197</v>
      </c>
    </row>
    <row r="74" spans="1:24" ht="20" customHeight="1">
      <c r="A74" s="57"/>
      <c r="B74" s="79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1"/>
    </row>
    <row r="75" spans="1:24" ht="19.5" customHeight="1">
      <c r="A75" s="6" t="s">
        <v>54</v>
      </c>
      <c r="B75" s="74"/>
      <c r="C75" s="74" t="s">
        <v>132</v>
      </c>
      <c r="D75" s="93" t="s">
        <v>55</v>
      </c>
      <c r="E75" s="15" t="s">
        <v>29</v>
      </c>
      <c r="F75" s="74" t="s">
        <v>27</v>
      </c>
      <c r="G75" s="43"/>
      <c r="H75" s="33" t="s">
        <v>56</v>
      </c>
      <c r="I75" s="74">
        <f>SUM(J75:M87)</f>
        <v>324638</v>
      </c>
      <c r="J75" s="74">
        <f>5567+113178+31500</f>
        <v>150245</v>
      </c>
      <c r="K75" s="74">
        <f>45000+3080+110342+2684+3122</f>
        <v>164228</v>
      </c>
      <c r="L75" s="74">
        <v>800</v>
      </c>
      <c r="M75" s="74">
        <f>9365</f>
        <v>9365</v>
      </c>
      <c r="N75" s="74" t="s">
        <v>28</v>
      </c>
      <c r="O75" s="33" t="s">
        <v>60</v>
      </c>
      <c r="P75" s="74">
        <v>32</v>
      </c>
      <c r="Q75" s="99" t="s">
        <v>202</v>
      </c>
      <c r="R75" s="96">
        <f>(942472643.44+163258304.83)/10000+13.5+68.4+780+28.5+7.35+30+20+462.37+273.24+950+134.84+55.97+280.11+139.09+542.57+700</f>
        <v>115059.034827</v>
      </c>
      <c r="S75" s="90">
        <f>(942472643.44+163258304.83)/10000+13.5+68.4+780+28.5+7.35+30+20+462.37+273.24+950+134.84+55.97+280.11+139.09+542.57+700</f>
        <v>115059.034827</v>
      </c>
      <c r="T75" s="12" t="s">
        <v>197</v>
      </c>
      <c r="U75" s="12" t="s">
        <v>197</v>
      </c>
      <c r="V75" s="12" t="s">
        <v>197</v>
      </c>
      <c r="W75" s="12" t="s">
        <v>197</v>
      </c>
      <c r="X75" s="12" t="s">
        <v>197</v>
      </c>
    </row>
    <row r="76" spans="1:24" ht="20" customHeight="1">
      <c r="A76" s="6" t="s">
        <v>53</v>
      </c>
      <c r="B76" s="75"/>
      <c r="C76" s="75"/>
      <c r="D76" s="94"/>
      <c r="E76" s="2" t="s">
        <v>30</v>
      </c>
      <c r="F76" s="75"/>
      <c r="G76" s="35"/>
      <c r="H76" s="33" t="s">
        <v>57</v>
      </c>
      <c r="I76" s="75"/>
      <c r="J76" s="75"/>
      <c r="K76" s="75"/>
      <c r="L76" s="75"/>
      <c r="M76" s="75"/>
      <c r="N76" s="75"/>
      <c r="O76" s="33" t="s">
        <v>60</v>
      </c>
      <c r="P76" s="75"/>
      <c r="Q76" s="100"/>
      <c r="R76" s="97"/>
      <c r="S76" s="91"/>
      <c r="T76" s="12" t="s">
        <v>197</v>
      </c>
      <c r="U76" s="12" t="s">
        <v>197</v>
      </c>
      <c r="V76" s="12" t="s">
        <v>197</v>
      </c>
      <c r="W76" s="12" t="s">
        <v>197</v>
      </c>
      <c r="X76" s="12" t="s">
        <v>197</v>
      </c>
    </row>
    <row r="77" spans="1:24" ht="50" customHeight="1">
      <c r="A77" s="6" t="s">
        <v>52</v>
      </c>
      <c r="B77" s="75"/>
      <c r="C77" s="75"/>
      <c r="D77" s="94"/>
      <c r="E77" s="2" t="s">
        <v>31</v>
      </c>
      <c r="F77" s="75"/>
      <c r="G77" s="35"/>
      <c r="H77" s="33" t="s">
        <v>57</v>
      </c>
      <c r="I77" s="75"/>
      <c r="J77" s="75"/>
      <c r="K77" s="75"/>
      <c r="L77" s="75"/>
      <c r="M77" s="75"/>
      <c r="N77" s="75"/>
      <c r="O77" s="33" t="s">
        <v>60</v>
      </c>
      <c r="P77" s="75"/>
      <c r="Q77" s="100"/>
      <c r="R77" s="97"/>
      <c r="S77" s="91"/>
      <c r="T77" s="12" t="s">
        <v>197</v>
      </c>
      <c r="U77" s="12" t="s">
        <v>197</v>
      </c>
      <c r="V77" s="12" t="s">
        <v>197</v>
      </c>
      <c r="W77" s="12" t="s">
        <v>197</v>
      </c>
      <c r="X77" s="12" t="s">
        <v>197</v>
      </c>
    </row>
    <row r="78" spans="1:24" ht="50" customHeight="1">
      <c r="A78" s="6" t="s">
        <v>51</v>
      </c>
      <c r="B78" s="75"/>
      <c r="C78" s="75"/>
      <c r="D78" s="94"/>
      <c r="E78" s="2" t="s">
        <v>32</v>
      </c>
      <c r="F78" s="75"/>
      <c r="G78" s="35"/>
      <c r="H78" s="33" t="s">
        <v>57</v>
      </c>
      <c r="I78" s="75"/>
      <c r="J78" s="75"/>
      <c r="K78" s="75"/>
      <c r="L78" s="75"/>
      <c r="M78" s="75"/>
      <c r="N78" s="75"/>
      <c r="O78" s="33" t="s">
        <v>60</v>
      </c>
      <c r="P78" s="75"/>
      <c r="Q78" s="100"/>
      <c r="R78" s="97"/>
      <c r="S78" s="91"/>
      <c r="T78" s="12" t="s">
        <v>197</v>
      </c>
      <c r="U78" s="12" t="s">
        <v>197</v>
      </c>
      <c r="V78" s="12" t="s">
        <v>197</v>
      </c>
      <c r="W78" s="12" t="s">
        <v>197</v>
      </c>
      <c r="X78" s="12" t="s">
        <v>197</v>
      </c>
    </row>
    <row r="79" spans="1:24" ht="50" customHeight="1">
      <c r="A79" s="6" t="s">
        <v>50</v>
      </c>
      <c r="B79" s="75"/>
      <c r="C79" s="75"/>
      <c r="D79" s="94"/>
      <c r="E79" s="2" t="s">
        <v>33</v>
      </c>
      <c r="F79" s="75"/>
      <c r="G79" s="35"/>
      <c r="H79" s="33" t="s">
        <v>58</v>
      </c>
      <c r="I79" s="75"/>
      <c r="J79" s="75"/>
      <c r="K79" s="75"/>
      <c r="L79" s="75"/>
      <c r="M79" s="75"/>
      <c r="N79" s="75"/>
      <c r="O79" s="33" t="s">
        <v>60</v>
      </c>
      <c r="P79" s="75"/>
      <c r="Q79" s="100"/>
      <c r="R79" s="97"/>
      <c r="S79" s="91"/>
      <c r="T79" s="12" t="s">
        <v>197</v>
      </c>
      <c r="U79" s="12" t="s">
        <v>197</v>
      </c>
      <c r="V79" s="12" t="s">
        <v>197</v>
      </c>
      <c r="W79" s="12" t="s">
        <v>197</v>
      </c>
      <c r="X79" s="12" t="s">
        <v>197</v>
      </c>
    </row>
    <row r="80" spans="1:24" ht="50" customHeight="1">
      <c r="A80" s="6" t="s">
        <v>49</v>
      </c>
      <c r="B80" s="75"/>
      <c r="C80" s="75"/>
      <c r="D80" s="94"/>
      <c r="E80" s="2" t="s">
        <v>34</v>
      </c>
      <c r="F80" s="75"/>
      <c r="G80" s="35"/>
      <c r="H80" s="33" t="s">
        <v>59</v>
      </c>
      <c r="I80" s="75"/>
      <c r="J80" s="75"/>
      <c r="K80" s="75"/>
      <c r="L80" s="75"/>
      <c r="M80" s="75"/>
      <c r="N80" s="75"/>
      <c r="O80" s="33" t="s">
        <v>60</v>
      </c>
      <c r="P80" s="75"/>
      <c r="Q80" s="100"/>
      <c r="R80" s="97"/>
      <c r="S80" s="91"/>
      <c r="T80" s="12" t="s">
        <v>197</v>
      </c>
      <c r="U80" s="12" t="s">
        <v>197</v>
      </c>
      <c r="V80" s="12" t="s">
        <v>197</v>
      </c>
      <c r="W80" s="12" t="s">
        <v>197</v>
      </c>
      <c r="X80" s="12" t="s">
        <v>197</v>
      </c>
    </row>
    <row r="81" spans="1:25" ht="50" customHeight="1">
      <c r="A81" s="6" t="s">
        <v>48</v>
      </c>
      <c r="B81" s="75"/>
      <c r="C81" s="75"/>
      <c r="D81" s="94"/>
      <c r="E81" s="2" t="s">
        <v>35</v>
      </c>
      <c r="F81" s="75"/>
      <c r="G81" s="35"/>
      <c r="H81" s="33" t="s">
        <v>57</v>
      </c>
      <c r="I81" s="75"/>
      <c r="J81" s="75"/>
      <c r="K81" s="75"/>
      <c r="L81" s="75"/>
      <c r="M81" s="75"/>
      <c r="N81" s="75"/>
      <c r="O81" s="33" t="s">
        <v>60</v>
      </c>
      <c r="P81" s="75"/>
      <c r="Q81" s="100"/>
      <c r="R81" s="97"/>
      <c r="S81" s="91"/>
      <c r="T81" s="12" t="s">
        <v>197</v>
      </c>
      <c r="U81" s="12" t="s">
        <v>197</v>
      </c>
      <c r="V81" s="12" t="s">
        <v>197</v>
      </c>
      <c r="W81" s="12" t="s">
        <v>197</v>
      </c>
      <c r="X81" s="12" t="s">
        <v>197</v>
      </c>
    </row>
    <row r="82" spans="1:25" ht="50" customHeight="1">
      <c r="A82" s="6" t="s">
        <v>47</v>
      </c>
      <c r="B82" s="75"/>
      <c r="C82" s="75"/>
      <c r="D82" s="94"/>
      <c r="E82" s="2" t="s">
        <v>36</v>
      </c>
      <c r="F82" s="75"/>
      <c r="G82" s="35"/>
      <c r="H82" s="33" t="s">
        <v>57</v>
      </c>
      <c r="I82" s="75"/>
      <c r="J82" s="75"/>
      <c r="K82" s="75"/>
      <c r="L82" s="75"/>
      <c r="M82" s="75"/>
      <c r="N82" s="75"/>
      <c r="O82" s="33" t="s">
        <v>60</v>
      </c>
      <c r="P82" s="75"/>
      <c r="Q82" s="100"/>
      <c r="R82" s="97"/>
      <c r="S82" s="91"/>
      <c r="T82" s="12" t="s">
        <v>197</v>
      </c>
      <c r="U82" s="12" t="s">
        <v>197</v>
      </c>
      <c r="V82" s="12" t="s">
        <v>197</v>
      </c>
      <c r="W82" s="12" t="s">
        <v>197</v>
      </c>
      <c r="X82" s="12" t="s">
        <v>197</v>
      </c>
    </row>
    <row r="83" spans="1:25" ht="50" customHeight="1">
      <c r="A83" s="6" t="s">
        <v>46</v>
      </c>
      <c r="B83" s="75"/>
      <c r="C83" s="75"/>
      <c r="D83" s="94"/>
      <c r="E83" s="2" t="s">
        <v>37</v>
      </c>
      <c r="F83" s="75"/>
      <c r="G83" s="35"/>
      <c r="H83" s="33" t="s">
        <v>58</v>
      </c>
      <c r="I83" s="75"/>
      <c r="J83" s="75"/>
      <c r="K83" s="75"/>
      <c r="L83" s="75"/>
      <c r="M83" s="75"/>
      <c r="N83" s="75"/>
      <c r="O83" s="33" t="s">
        <v>60</v>
      </c>
      <c r="P83" s="75"/>
      <c r="Q83" s="100"/>
      <c r="R83" s="97"/>
      <c r="S83" s="91"/>
      <c r="T83" s="12" t="s">
        <v>197</v>
      </c>
      <c r="U83" s="12" t="s">
        <v>197</v>
      </c>
      <c r="V83" s="12" t="s">
        <v>197</v>
      </c>
      <c r="W83" s="12" t="s">
        <v>197</v>
      </c>
      <c r="X83" s="12" t="s">
        <v>197</v>
      </c>
    </row>
    <row r="84" spans="1:25" ht="50" customHeight="1">
      <c r="A84" s="6" t="s">
        <v>45</v>
      </c>
      <c r="B84" s="75"/>
      <c r="C84" s="75"/>
      <c r="D84" s="94"/>
      <c r="E84" s="2" t="s">
        <v>38</v>
      </c>
      <c r="F84" s="75"/>
      <c r="G84" s="35"/>
      <c r="H84" s="33" t="s">
        <v>58</v>
      </c>
      <c r="I84" s="75"/>
      <c r="J84" s="75"/>
      <c r="K84" s="75"/>
      <c r="L84" s="75"/>
      <c r="M84" s="75"/>
      <c r="N84" s="75"/>
      <c r="O84" s="33" t="s">
        <v>60</v>
      </c>
      <c r="P84" s="75"/>
      <c r="Q84" s="100"/>
      <c r="R84" s="97"/>
      <c r="S84" s="91"/>
      <c r="T84" s="12" t="s">
        <v>197</v>
      </c>
      <c r="U84" s="12" t="s">
        <v>197</v>
      </c>
      <c r="V84" s="12" t="s">
        <v>197</v>
      </c>
      <c r="W84" s="12" t="s">
        <v>197</v>
      </c>
      <c r="X84" s="12" t="s">
        <v>197</v>
      </c>
    </row>
    <row r="85" spans="1:25" ht="50" customHeight="1">
      <c r="A85" s="6" t="s">
        <v>44</v>
      </c>
      <c r="B85" s="75"/>
      <c r="C85" s="75"/>
      <c r="D85" s="94"/>
      <c r="E85" s="2" t="s">
        <v>39</v>
      </c>
      <c r="F85" s="75"/>
      <c r="G85" s="35"/>
      <c r="H85" s="33" t="s">
        <v>58</v>
      </c>
      <c r="I85" s="75"/>
      <c r="J85" s="75"/>
      <c r="K85" s="75"/>
      <c r="L85" s="75"/>
      <c r="M85" s="75"/>
      <c r="N85" s="75"/>
      <c r="O85" s="33" t="s">
        <v>60</v>
      </c>
      <c r="P85" s="75"/>
      <c r="Q85" s="100"/>
      <c r="R85" s="97"/>
      <c r="S85" s="91"/>
      <c r="T85" s="12" t="s">
        <v>197</v>
      </c>
      <c r="U85" s="12" t="s">
        <v>197</v>
      </c>
      <c r="V85" s="12" t="s">
        <v>197</v>
      </c>
      <c r="W85" s="12" t="s">
        <v>197</v>
      </c>
      <c r="X85" s="12" t="s">
        <v>197</v>
      </c>
    </row>
    <row r="86" spans="1:25" ht="100" customHeight="1">
      <c r="A86" s="6" t="s">
        <v>43</v>
      </c>
      <c r="B86" s="75"/>
      <c r="C86" s="75"/>
      <c r="D86" s="94"/>
      <c r="E86" s="2" t="s">
        <v>40</v>
      </c>
      <c r="F86" s="75"/>
      <c r="G86" s="35"/>
      <c r="H86" s="33" t="s">
        <v>58</v>
      </c>
      <c r="I86" s="75"/>
      <c r="J86" s="75"/>
      <c r="K86" s="75"/>
      <c r="L86" s="75"/>
      <c r="M86" s="75"/>
      <c r="N86" s="75"/>
      <c r="O86" s="33" t="s">
        <v>205</v>
      </c>
      <c r="P86" s="75"/>
      <c r="Q86" s="100"/>
      <c r="R86" s="97"/>
      <c r="S86" s="91"/>
      <c r="T86" s="12" t="s">
        <v>197</v>
      </c>
      <c r="U86" s="12" t="s">
        <v>197</v>
      </c>
      <c r="V86" s="12" t="s">
        <v>197</v>
      </c>
      <c r="W86" s="12" t="s">
        <v>197</v>
      </c>
      <c r="X86" s="12" t="s">
        <v>197</v>
      </c>
    </row>
    <row r="87" spans="1:25" ht="100" customHeight="1">
      <c r="A87" s="6" t="s">
        <v>42</v>
      </c>
      <c r="B87" s="76"/>
      <c r="C87" s="76"/>
      <c r="D87" s="95"/>
      <c r="E87" s="2" t="s">
        <v>41</v>
      </c>
      <c r="F87" s="76"/>
      <c r="G87" s="35"/>
      <c r="H87" s="33" t="s">
        <v>58</v>
      </c>
      <c r="I87" s="76"/>
      <c r="J87" s="76"/>
      <c r="K87" s="76"/>
      <c r="L87" s="76"/>
      <c r="M87" s="76"/>
      <c r="N87" s="76"/>
      <c r="O87" s="33" t="s">
        <v>205</v>
      </c>
      <c r="P87" s="76"/>
      <c r="Q87" s="101"/>
      <c r="R87" s="98"/>
      <c r="S87" s="92"/>
      <c r="T87" s="12" t="s">
        <v>197</v>
      </c>
      <c r="U87" s="12" t="s">
        <v>197</v>
      </c>
      <c r="V87" s="12" t="s">
        <v>197</v>
      </c>
      <c r="W87" s="12" t="s">
        <v>197</v>
      </c>
      <c r="X87" s="12" t="s">
        <v>197</v>
      </c>
    </row>
    <row r="88" spans="1:25" ht="20" customHeight="1">
      <c r="A88" s="70"/>
      <c r="B88" s="71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3"/>
    </row>
    <row r="89" spans="1:25" ht="45" customHeight="1">
      <c r="A89" s="6" t="s">
        <v>61</v>
      </c>
      <c r="B89" s="9"/>
      <c r="C89" s="78" t="s">
        <v>103</v>
      </c>
      <c r="D89" s="7" t="s">
        <v>104</v>
      </c>
      <c r="E89" s="3" t="s">
        <v>80</v>
      </c>
      <c r="F89" s="74" t="s">
        <v>27</v>
      </c>
      <c r="G89" s="35"/>
      <c r="H89" s="3" t="s">
        <v>58</v>
      </c>
      <c r="I89" s="27">
        <f>SUM(J89:M89)</f>
        <v>28794.98</v>
      </c>
      <c r="J89" s="28">
        <v>97.98</v>
      </c>
      <c r="K89" s="28">
        <v>20215</v>
      </c>
      <c r="L89" s="28">
        <v>200</v>
      </c>
      <c r="M89" s="28">
        <v>8282</v>
      </c>
      <c r="N89" s="74" t="s">
        <v>123</v>
      </c>
      <c r="O89" s="3" t="s">
        <v>60</v>
      </c>
      <c r="P89" s="12">
        <v>7</v>
      </c>
      <c r="Q89" s="12">
        <f>6944.48+7100</f>
        <v>14044.48</v>
      </c>
      <c r="R89" s="51">
        <f>6944.48+7100</f>
        <v>14044.48</v>
      </c>
      <c r="S89" s="12">
        <f>6944.48+7100</f>
        <v>14044.48</v>
      </c>
      <c r="T89" s="12" t="s">
        <v>197</v>
      </c>
      <c r="U89" s="12" t="s">
        <v>197</v>
      </c>
      <c r="V89" s="12" t="s">
        <v>197</v>
      </c>
      <c r="W89" s="12" t="s">
        <v>197</v>
      </c>
      <c r="X89" s="29" t="s">
        <v>197</v>
      </c>
      <c r="Y89" s="27" t="s">
        <v>199</v>
      </c>
    </row>
    <row r="90" spans="1:25" ht="45" customHeight="1">
      <c r="A90" s="6" t="s">
        <v>62</v>
      </c>
      <c r="B90" s="10"/>
      <c r="C90" s="78"/>
      <c r="D90" s="7" t="s">
        <v>105</v>
      </c>
      <c r="E90" s="3" t="s">
        <v>81</v>
      </c>
      <c r="F90" s="75"/>
      <c r="G90" s="35"/>
      <c r="H90" s="3" t="s">
        <v>58</v>
      </c>
      <c r="I90" s="27">
        <f t="shared" ref="I90:I92" si="0">SUM(J90:M90)</f>
        <v>16244</v>
      </c>
      <c r="J90" s="28">
        <v>98</v>
      </c>
      <c r="K90" s="28">
        <v>14733</v>
      </c>
      <c r="L90" s="28">
        <v>100</v>
      </c>
      <c r="M90" s="28">
        <v>1313</v>
      </c>
      <c r="N90" s="75"/>
      <c r="O90" s="3" t="s">
        <v>60</v>
      </c>
      <c r="P90" s="12">
        <v>0</v>
      </c>
      <c r="Q90" s="12"/>
      <c r="R90" s="52"/>
      <c r="S90" s="12"/>
      <c r="T90" s="12"/>
      <c r="U90" s="12"/>
      <c r="V90" s="12"/>
      <c r="W90" s="12"/>
      <c r="X90" s="29" t="s">
        <v>197</v>
      </c>
      <c r="Y90" s="27" t="s">
        <v>195</v>
      </c>
    </row>
    <row r="91" spans="1:25" ht="45" customHeight="1">
      <c r="A91" s="6" t="s">
        <v>63</v>
      </c>
      <c r="B91" s="10"/>
      <c r="C91" s="78"/>
      <c r="D91" s="7" t="s">
        <v>106</v>
      </c>
      <c r="E91" s="3" t="s">
        <v>82</v>
      </c>
      <c r="F91" s="75"/>
      <c r="G91" s="35"/>
      <c r="H91" s="3" t="s">
        <v>58</v>
      </c>
      <c r="I91" s="27">
        <f t="shared" si="0"/>
        <v>28557</v>
      </c>
      <c r="J91" s="28">
        <v>160</v>
      </c>
      <c r="K91" s="28">
        <v>22400</v>
      </c>
      <c r="L91" s="28">
        <v>200</v>
      </c>
      <c r="M91" s="28">
        <v>5797</v>
      </c>
      <c r="N91" s="75"/>
      <c r="O91" s="3" t="s">
        <v>60</v>
      </c>
      <c r="P91" s="12">
        <v>0</v>
      </c>
      <c r="Q91" s="12"/>
      <c r="R91" s="52"/>
      <c r="S91" s="12"/>
      <c r="T91" s="12"/>
      <c r="U91" s="12"/>
      <c r="V91" s="12"/>
      <c r="W91" s="12"/>
      <c r="X91" s="29" t="s">
        <v>197</v>
      </c>
      <c r="Y91" s="27" t="s">
        <v>195</v>
      </c>
    </row>
    <row r="92" spans="1:25" ht="45" customHeight="1">
      <c r="A92" s="6" t="s">
        <v>64</v>
      </c>
      <c r="B92" s="10"/>
      <c r="C92" s="78"/>
      <c r="D92" s="7" t="s">
        <v>107</v>
      </c>
      <c r="E92" s="3" t="s">
        <v>83</v>
      </c>
      <c r="F92" s="75"/>
      <c r="G92" s="35"/>
      <c r="H92" s="3" t="s">
        <v>58</v>
      </c>
      <c r="I92" s="27">
        <f t="shared" si="0"/>
        <v>21096</v>
      </c>
      <c r="J92" s="28">
        <v>200</v>
      </c>
      <c r="K92" s="28">
        <v>18500</v>
      </c>
      <c r="L92" s="28">
        <v>200</v>
      </c>
      <c r="M92" s="28">
        <v>2196</v>
      </c>
      <c r="N92" s="75"/>
      <c r="O92" s="3" t="s">
        <v>60</v>
      </c>
      <c r="P92" s="12">
        <v>1</v>
      </c>
      <c r="Q92" s="12">
        <v>10226</v>
      </c>
      <c r="R92" s="12">
        <v>10226</v>
      </c>
      <c r="S92" s="12">
        <v>10226</v>
      </c>
      <c r="T92" s="12"/>
      <c r="U92" s="12"/>
      <c r="V92" s="12"/>
      <c r="W92" s="12"/>
      <c r="X92" s="29" t="s">
        <v>197</v>
      </c>
      <c r="Y92" s="27" t="s">
        <v>195</v>
      </c>
    </row>
    <row r="93" spans="1:25" ht="45" customHeight="1">
      <c r="A93" s="6" t="s">
        <v>71</v>
      </c>
      <c r="B93" s="10"/>
      <c r="C93" s="78"/>
      <c r="D93" s="7" t="s">
        <v>108</v>
      </c>
      <c r="E93" s="3" t="s">
        <v>84</v>
      </c>
      <c r="F93" s="75"/>
      <c r="G93" s="35"/>
      <c r="H93" s="3" t="s">
        <v>99</v>
      </c>
      <c r="I93" s="27" t="s">
        <v>192</v>
      </c>
      <c r="J93" s="28"/>
      <c r="K93" s="28"/>
      <c r="L93" s="28"/>
      <c r="M93" s="28"/>
      <c r="N93" s="75"/>
      <c r="O93" s="3" t="s">
        <v>60</v>
      </c>
      <c r="P93" s="12">
        <v>0</v>
      </c>
      <c r="Q93" s="12"/>
      <c r="R93" s="52"/>
      <c r="S93" s="12"/>
      <c r="T93" s="12" t="s">
        <v>197</v>
      </c>
      <c r="U93" s="12" t="s">
        <v>197</v>
      </c>
      <c r="V93" s="12" t="s">
        <v>197</v>
      </c>
      <c r="W93" s="12" t="s">
        <v>197</v>
      </c>
      <c r="X93" s="12" t="s">
        <v>197</v>
      </c>
      <c r="Y93" s="27"/>
    </row>
    <row r="94" spans="1:25" ht="45" customHeight="1">
      <c r="A94" s="6" t="s">
        <v>72</v>
      </c>
      <c r="B94" s="10"/>
      <c r="C94" s="78"/>
      <c r="D94" s="7" t="s">
        <v>109</v>
      </c>
      <c r="E94" s="3" t="s">
        <v>85</v>
      </c>
      <c r="F94" s="75"/>
      <c r="G94" s="35"/>
      <c r="H94" s="3" t="s">
        <v>56</v>
      </c>
      <c r="I94" s="27" t="s">
        <v>193</v>
      </c>
      <c r="J94" s="28" t="s">
        <v>194</v>
      </c>
      <c r="K94" s="28" t="s">
        <v>194</v>
      </c>
      <c r="L94" s="28" t="s">
        <v>194</v>
      </c>
      <c r="M94" s="28" t="s">
        <v>194</v>
      </c>
      <c r="N94" s="75"/>
      <c r="O94" s="3" t="s">
        <v>60</v>
      </c>
      <c r="P94" s="12">
        <v>0</v>
      </c>
      <c r="Q94" s="12"/>
      <c r="R94" s="52"/>
      <c r="S94" s="12"/>
      <c r="T94" s="12"/>
      <c r="U94" s="12"/>
      <c r="V94" s="12"/>
      <c r="W94" s="12"/>
      <c r="X94" s="29" t="s">
        <v>197</v>
      </c>
      <c r="Y94" s="27"/>
    </row>
    <row r="95" spans="1:25" ht="45" customHeight="1">
      <c r="A95" s="6" t="s">
        <v>73</v>
      </c>
      <c r="B95" s="10"/>
      <c r="C95" s="78"/>
      <c r="D95" s="7" t="s">
        <v>110</v>
      </c>
      <c r="E95" s="3" t="s">
        <v>86</v>
      </c>
      <c r="F95" s="75"/>
      <c r="G95" s="35"/>
      <c r="H95" s="3" t="s">
        <v>58</v>
      </c>
      <c r="I95" s="27">
        <f t="shared" ref="I95" si="1">SUM(J95:M95)</f>
        <v>49745</v>
      </c>
      <c r="J95" s="28">
        <v>0</v>
      </c>
      <c r="K95" s="28">
        <v>44000</v>
      </c>
      <c r="L95" s="28">
        <v>300</v>
      </c>
      <c r="M95" s="28">
        <v>5445</v>
      </c>
      <c r="N95" s="75"/>
      <c r="O95" s="3" t="s">
        <v>60</v>
      </c>
      <c r="P95" s="12">
        <v>0</v>
      </c>
      <c r="Q95" s="12"/>
      <c r="R95" s="52"/>
      <c r="S95" s="12"/>
      <c r="T95" s="12"/>
      <c r="U95" s="12"/>
      <c r="V95" s="12"/>
      <c r="W95" s="12"/>
      <c r="X95" s="29" t="s">
        <v>197</v>
      </c>
      <c r="Y95" s="27" t="s">
        <v>195</v>
      </c>
    </row>
    <row r="96" spans="1:25" ht="45" customHeight="1">
      <c r="A96" s="6" t="s">
        <v>65</v>
      </c>
      <c r="B96" s="10"/>
      <c r="C96" s="78"/>
      <c r="D96" s="7" t="s">
        <v>111</v>
      </c>
      <c r="E96" s="3" t="s">
        <v>87</v>
      </c>
      <c r="F96" s="75"/>
      <c r="G96" s="35"/>
      <c r="H96" s="3" t="s">
        <v>101</v>
      </c>
      <c r="I96" s="27" t="s">
        <v>192</v>
      </c>
      <c r="J96" s="28"/>
      <c r="K96" s="28"/>
      <c r="L96" s="28"/>
      <c r="M96" s="28"/>
      <c r="N96" s="75"/>
      <c r="O96" s="3" t="s">
        <v>60</v>
      </c>
      <c r="P96" s="12">
        <v>0</v>
      </c>
      <c r="Q96" s="12"/>
      <c r="R96" s="52"/>
      <c r="S96" s="12"/>
      <c r="T96" s="12" t="s">
        <v>197</v>
      </c>
      <c r="U96" s="12" t="s">
        <v>197</v>
      </c>
      <c r="V96" s="12" t="s">
        <v>197</v>
      </c>
      <c r="W96" s="12" t="s">
        <v>197</v>
      </c>
      <c r="X96" s="12" t="s">
        <v>197</v>
      </c>
      <c r="Y96" s="27"/>
    </row>
    <row r="97" spans="1:25" ht="45" customHeight="1">
      <c r="A97" s="6" t="s">
        <v>66</v>
      </c>
      <c r="B97" s="10"/>
      <c r="C97" s="78"/>
      <c r="D97" s="7" t="s">
        <v>120</v>
      </c>
      <c r="E97" s="3" t="s">
        <v>88</v>
      </c>
      <c r="F97" s="75"/>
      <c r="G97" s="35"/>
      <c r="H97" s="3" t="s">
        <v>99</v>
      </c>
      <c r="I97" s="27" t="s">
        <v>192</v>
      </c>
      <c r="J97" s="28"/>
      <c r="K97" s="28"/>
      <c r="L97" s="28"/>
      <c r="M97" s="28"/>
      <c r="N97" s="75"/>
      <c r="O97" s="3" t="s">
        <v>60</v>
      </c>
      <c r="P97" s="12">
        <v>0</v>
      </c>
      <c r="Q97" s="12"/>
      <c r="R97" s="52"/>
      <c r="S97" s="12"/>
      <c r="T97" s="12" t="s">
        <v>197</v>
      </c>
      <c r="U97" s="12" t="s">
        <v>197</v>
      </c>
      <c r="V97" s="12" t="s">
        <v>197</v>
      </c>
      <c r="W97" s="12" t="s">
        <v>197</v>
      </c>
      <c r="X97" s="12" t="s">
        <v>197</v>
      </c>
      <c r="Y97" s="27"/>
    </row>
    <row r="98" spans="1:25" ht="45" customHeight="1">
      <c r="A98" s="6" t="s">
        <v>74</v>
      </c>
      <c r="B98" s="10"/>
      <c r="C98" s="78"/>
      <c r="D98" s="7" t="s">
        <v>112</v>
      </c>
      <c r="E98" s="3" t="s">
        <v>89</v>
      </c>
      <c r="F98" s="75"/>
      <c r="G98" s="35"/>
      <c r="H98" s="3" t="s">
        <v>101</v>
      </c>
      <c r="I98" s="27">
        <f>SUM(J98:M98)</f>
        <v>18938</v>
      </c>
      <c r="J98" s="28">
        <v>0</v>
      </c>
      <c r="K98" s="28">
        <v>17355</v>
      </c>
      <c r="L98" s="28">
        <v>200</v>
      </c>
      <c r="M98" s="28">
        <v>1383</v>
      </c>
      <c r="N98" s="75"/>
      <c r="O98" s="3" t="s">
        <v>60</v>
      </c>
      <c r="P98" s="12">
        <v>2</v>
      </c>
      <c r="Q98" s="12">
        <v>9210</v>
      </c>
      <c r="R98" s="51">
        <v>5610</v>
      </c>
      <c r="S98" s="12">
        <v>5610</v>
      </c>
      <c r="T98" s="12"/>
      <c r="U98" s="12"/>
      <c r="V98" s="12"/>
      <c r="W98" s="12"/>
      <c r="X98" s="29" t="s">
        <v>197</v>
      </c>
      <c r="Y98" s="27" t="s">
        <v>195</v>
      </c>
    </row>
    <row r="99" spans="1:25" ht="66" customHeight="1">
      <c r="A99" s="6" t="s">
        <v>75</v>
      </c>
      <c r="B99" s="10"/>
      <c r="C99" s="78"/>
      <c r="D99" s="7" t="s">
        <v>113</v>
      </c>
      <c r="E99" s="3" t="s">
        <v>90</v>
      </c>
      <c r="F99" s="75"/>
      <c r="G99" s="35"/>
      <c r="H99" s="3" t="s">
        <v>102</v>
      </c>
      <c r="I99" s="27" t="s">
        <v>193</v>
      </c>
      <c r="J99" s="28" t="s">
        <v>194</v>
      </c>
      <c r="K99" s="28" t="s">
        <v>194</v>
      </c>
      <c r="L99" s="28" t="s">
        <v>194</v>
      </c>
      <c r="M99" s="28" t="s">
        <v>194</v>
      </c>
      <c r="N99" s="75"/>
      <c r="O99" s="3" t="s">
        <v>60</v>
      </c>
      <c r="P99" s="12">
        <v>0</v>
      </c>
      <c r="Q99" s="12"/>
      <c r="R99" s="52"/>
      <c r="S99" s="12"/>
      <c r="T99" s="12"/>
      <c r="U99" s="12"/>
      <c r="V99" s="12"/>
      <c r="W99" s="12"/>
      <c r="X99" s="29" t="s">
        <v>197</v>
      </c>
      <c r="Y99" s="27"/>
    </row>
    <row r="100" spans="1:25" ht="45" customHeight="1">
      <c r="A100" s="6" t="s">
        <v>76</v>
      </c>
      <c r="B100" s="10"/>
      <c r="C100" s="78"/>
      <c r="D100" s="7" t="s">
        <v>114</v>
      </c>
      <c r="E100" s="3" t="s">
        <v>91</v>
      </c>
      <c r="F100" s="75"/>
      <c r="G100" s="35"/>
      <c r="H100" s="3" t="s">
        <v>102</v>
      </c>
      <c r="I100" s="27" t="s">
        <v>193</v>
      </c>
      <c r="J100" s="28" t="s">
        <v>194</v>
      </c>
      <c r="K100" s="28" t="s">
        <v>194</v>
      </c>
      <c r="L100" s="28" t="s">
        <v>194</v>
      </c>
      <c r="M100" s="28" t="s">
        <v>194</v>
      </c>
      <c r="N100" s="75"/>
      <c r="O100" s="3" t="s">
        <v>60</v>
      </c>
      <c r="P100" s="12">
        <v>0</v>
      </c>
      <c r="Q100" s="12"/>
      <c r="R100" s="52"/>
      <c r="S100" s="12"/>
      <c r="T100" s="12"/>
      <c r="U100" s="12"/>
      <c r="V100" s="12"/>
      <c r="W100" s="12"/>
      <c r="X100" s="29" t="s">
        <v>197</v>
      </c>
      <c r="Y100" s="27"/>
    </row>
    <row r="101" spans="1:25" ht="45" customHeight="1">
      <c r="A101" s="6" t="s">
        <v>77</v>
      </c>
      <c r="B101" s="11"/>
      <c r="C101" s="78"/>
      <c r="D101" s="7" t="s">
        <v>115</v>
      </c>
      <c r="E101" s="3" t="s">
        <v>92</v>
      </c>
      <c r="F101" s="75"/>
      <c r="G101" s="35"/>
      <c r="H101" s="3" t="s">
        <v>56</v>
      </c>
      <c r="I101" s="27" t="s">
        <v>193</v>
      </c>
      <c r="J101" s="28" t="s">
        <v>194</v>
      </c>
      <c r="K101" s="28" t="s">
        <v>194</v>
      </c>
      <c r="L101" s="28" t="s">
        <v>194</v>
      </c>
      <c r="M101" s="28" t="s">
        <v>194</v>
      </c>
      <c r="N101" s="75"/>
      <c r="O101" s="3" t="s">
        <v>60</v>
      </c>
      <c r="P101" s="12">
        <v>0</v>
      </c>
      <c r="Q101" s="12"/>
      <c r="R101" s="52"/>
      <c r="S101" s="12"/>
      <c r="T101" s="12"/>
      <c r="U101" s="12"/>
      <c r="V101" s="12"/>
      <c r="W101" s="12"/>
      <c r="X101" s="29" t="s">
        <v>197</v>
      </c>
      <c r="Y101" s="27"/>
    </row>
    <row r="102" spans="1:25" ht="45" customHeight="1">
      <c r="A102" s="6" t="s">
        <v>69</v>
      </c>
      <c r="B102" s="10"/>
      <c r="C102" s="8" t="s">
        <v>148</v>
      </c>
      <c r="D102" s="7" t="s">
        <v>116</v>
      </c>
      <c r="E102" s="3" t="s">
        <v>93</v>
      </c>
      <c r="F102" s="75"/>
      <c r="G102" s="35"/>
      <c r="H102" s="3" t="s">
        <v>100</v>
      </c>
      <c r="I102" s="27" t="s">
        <v>192</v>
      </c>
      <c r="J102" s="28"/>
      <c r="K102" s="28"/>
      <c r="L102" s="28"/>
      <c r="M102" s="28"/>
      <c r="N102" s="75"/>
      <c r="O102" s="3" t="s">
        <v>60</v>
      </c>
      <c r="P102" s="12">
        <v>3</v>
      </c>
      <c r="Q102" s="12">
        <f>92.77+0.5168+0.47025</f>
        <v>93.757049999999992</v>
      </c>
      <c r="R102" s="51">
        <v>86.11</v>
      </c>
      <c r="S102" s="12">
        <v>86.11</v>
      </c>
      <c r="T102" s="12" t="s">
        <v>197</v>
      </c>
      <c r="U102" s="12" t="s">
        <v>197</v>
      </c>
      <c r="V102" s="12" t="s">
        <v>197</v>
      </c>
      <c r="W102" s="12" t="s">
        <v>197</v>
      </c>
      <c r="X102" s="12" t="s">
        <v>197</v>
      </c>
      <c r="Y102" s="27" t="s">
        <v>196</v>
      </c>
    </row>
    <row r="103" spans="1:25" ht="45" customHeight="1">
      <c r="A103" s="6" t="s">
        <v>68</v>
      </c>
      <c r="B103" s="13"/>
      <c r="C103" s="78" t="s">
        <v>149</v>
      </c>
      <c r="D103" s="7" t="s">
        <v>117</v>
      </c>
      <c r="E103" s="3" t="s">
        <v>94</v>
      </c>
      <c r="F103" s="75"/>
      <c r="G103" s="35"/>
      <c r="H103" s="3" t="s">
        <v>99</v>
      </c>
      <c r="I103" s="27" t="s">
        <v>192</v>
      </c>
      <c r="J103" s="28"/>
      <c r="K103" s="28"/>
      <c r="L103" s="28"/>
      <c r="M103" s="28"/>
      <c r="N103" s="75"/>
      <c r="O103" s="3" t="s">
        <v>60</v>
      </c>
      <c r="P103" s="12">
        <v>0</v>
      </c>
      <c r="Q103" s="12"/>
      <c r="R103" s="52"/>
      <c r="S103" s="12"/>
      <c r="T103" s="12" t="s">
        <v>197</v>
      </c>
      <c r="U103" s="12" t="s">
        <v>197</v>
      </c>
      <c r="V103" s="12" t="s">
        <v>197</v>
      </c>
      <c r="W103" s="12" t="s">
        <v>197</v>
      </c>
      <c r="X103" s="12" t="s">
        <v>197</v>
      </c>
      <c r="Y103" s="27"/>
    </row>
    <row r="104" spans="1:25" ht="45" customHeight="1">
      <c r="A104" s="6" t="s">
        <v>67</v>
      </c>
      <c r="B104" s="10"/>
      <c r="C104" s="78"/>
      <c r="D104" s="7" t="s">
        <v>118</v>
      </c>
      <c r="E104" s="3" t="s">
        <v>95</v>
      </c>
      <c r="F104" s="75"/>
      <c r="G104" s="35"/>
      <c r="H104" s="3" t="s">
        <v>101</v>
      </c>
      <c r="I104" s="27">
        <f t="shared" ref="I104:I106" si="2">SUM(J104:M104)</f>
        <v>15044</v>
      </c>
      <c r="J104" s="28">
        <v>0</v>
      </c>
      <c r="K104" s="28">
        <v>14250</v>
      </c>
      <c r="L104" s="28">
        <v>100</v>
      </c>
      <c r="M104" s="28">
        <v>694</v>
      </c>
      <c r="N104" s="75"/>
      <c r="O104" s="3" t="s">
        <v>60</v>
      </c>
      <c r="P104" s="12">
        <v>2</v>
      </c>
      <c r="Q104" s="12">
        <v>13743</v>
      </c>
      <c r="R104" s="51">
        <f>13743-2000</f>
        <v>11743</v>
      </c>
      <c r="S104" s="12">
        <f>13743-2000</f>
        <v>11743</v>
      </c>
      <c r="T104" s="12" t="s">
        <v>197</v>
      </c>
      <c r="U104" s="12" t="s">
        <v>197</v>
      </c>
      <c r="V104" s="12" t="s">
        <v>197</v>
      </c>
      <c r="W104" s="12" t="s">
        <v>197</v>
      </c>
      <c r="X104" s="12" t="s">
        <v>197</v>
      </c>
      <c r="Y104" s="27" t="s">
        <v>198</v>
      </c>
    </row>
    <row r="105" spans="1:25" ht="45" customHeight="1">
      <c r="A105" s="6" t="s">
        <v>78</v>
      </c>
      <c r="B105" s="10"/>
      <c r="C105" s="78"/>
      <c r="D105" s="7" t="s">
        <v>121</v>
      </c>
      <c r="E105" s="3" t="s">
        <v>96</v>
      </c>
      <c r="F105" s="75"/>
      <c r="G105" s="35"/>
      <c r="H105" s="3" t="s">
        <v>102</v>
      </c>
      <c r="I105" s="27">
        <f t="shared" si="2"/>
        <v>8523</v>
      </c>
      <c r="J105" s="28">
        <v>0</v>
      </c>
      <c r="K105" s="28">
        <v>7770</v>
      </c>
      <c r="L105" s="28">
        <v>100</v>
      </c>
      <c r="M105" s="28">
        <v>653</v>
      </c>
      <c r="N105" s="75"/>
      <c r="O105" s="3" t="s">
        <v>60</v>
      </c>
      <c r="P105" s="12">
        <v>0</v>
      </c>
      <c r="Q105" s="12"/>
      <c r="R105" s="52"/>
      <c r="S105" s="12"/>
      <c r="T105" s="12"/>
      <c r="U105" s="12"/>
      <c r="V105" s="12"/>
      <c r="W105" s="12"/>
      <c r="X105" s="29" t="s">
        <v>197</v>
      </c>
      <c r="Y105" s="27" t="s">
        <v>195</v>
      </c>
    </row>
    <row r="106" spans="1:25" ht="45" customHeight="1">
      <c r="A106" s="6" t="s">
        <v>70</v>
      </c>
      <c r="B106" s="10"/>
      <c r="C106" s="78"/>
      <c r="D106" s="7" t="s">
        <v>122</v>
      </c>
      <c r="E106" s="3" t="s">
        <v>97</v>
      </c>
      <c r="F106" s="75"/>
      <c r="G106" s="35"/>
      <c r="H106" s="3" t="s">
        <v>102</v>
      </c>
      <c r="I106" s="27">
        <f t="shared" si="2"/>
        <v>2640</v>
      </c>
      <c r="J106" s="28">
        <v>0</v>
      </c>
      <c r="K106" s="28">
        <v>2389</v>
      </c>
      <c r="L106" s="28">
        <v>50</v>
      </c>
      <c r="M106" s="28">
        <v>201</v>
      </c>
      <c r="N106" s="75"/>
      <c r="O106" s="3" t="s">
        <v>60</v>
      </c>
      <c r="P106" s="12">
        <v>0</v>
      </c>
      <c r="Q106" s="12"/>
      <c r="R106" s="52"/>
      <c r="S106" s="12"/>
      <c r="T106" s="12"/>
      <c r="U106" s="12"/>
      <c r="V106" s="12"/>
      <c r="W106" s="12"/>
      <c r="X106" s="29" t="s">
        <v>197</v>
      </c>
      <c r="Y106" s="27" t="s">
        <v>195</v>
      </c>
    </row>
    <row r="107" spans="1:25" ht="45" customHeight="1">
      <c r="A107" s="6" t="s">
        <v>79</v>
      </c>
      <c r="B107" s="10"/>
      <c r="C107" s="78"/>
      <c r="D107" s="7" t="s">
        <v>119</v>
      </c>
      <c r="E107" s="3" t="s">
        <v>98</v>
      </c>
      <c r="F107" s="76"/>
      <c r="G107" s="35"/>
      <c r="H107" s="3" t="s">
        <v>101</v>
      </c>
      <c r="I107" s="22" t="s">
        <v>193</v>
      </c>
      <c r="J107" s="23" t="s">
        <v>194</v>
      </c>
      <c r="K107" s="23" t="s">
        <v>194</v>
      </c>
      <c r="L107" s="23" t="s">
        <v>194</v>
      </c>
      <c r="M107" s="23" t="s">
        <v>194</v>
      </c>
      <c r="N107" s="76"/>
      <c r="O107" s="3" t="s">
        <v>60</v>
      </c>
      <c r="P107" s="18">
        <v>0</v>
      </c>
      <c r="Q107" s="18"/>
      <c r="R107" s="52"/>
      <c r="S107" s="18"/>
      <c r="T107" s="18"/>
      <c r="U107" s="18"/>
      <c r="V107" s="18"/>
      <c r="W107" s="18"/>
      <c r="X107" s="29" t="s">
        <v>197</v>
      </c>
      <c r="Y107" s="22"/>
    </row>
    <row r="108" spans="1:25" ht="20" customHeight="1">
      <c r="A108" s="57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</row>
    <row r="109" spans="1:25" ht="50" customHeight="1">
      <c r="A109" s="6" t="s">
        <v>124</v>
      </c>
      <c r="B109" s="1"/>
      <c r="C109" s="74" t="s">
        <v>103</v>
      </c>
      <c r="D109" s="7" t="s">
        <v>142</v>
      </c>
      <c r="E109" s="18" t="s">
        <v>133</v>
      </c>
      <c r="F109" s="74" t="s">
        <v>27</v>
      </c>
      <c r="G109" s="44"/>
      <c r="H109" s="18" t="s">
        <v>56</v>
      </c>
      <c r="I109" s="30">
        <v>6038</v>
      </c>
      <c r="J109" s="25">
        <f>37441*15.6661%</f>
        <v>5865.5445009999994</v>
      </c>
      <c r="K109" s="1"/>
      <c r="L109" s="1"/>
      <c r="M109" s="30">
        <f>I109-J109</f>
        <v>172.4554990000006</v>
      </c>
      <c r="N109" s="74" t="s">
        <v>204</v>
      </c>
      <c r="O109" s="1" t="s">
        <v>205</v>
      </c>
      <c r="P109" s="74">
        <v>19</v>
      </c>
      <c r="Q109" s="74">
        <v>1162.55</v>
      </c>
      <c r="R109" s="53">
        <f>(27441+210.6+162.4+156.33+3.8)*15.6661%+(368.28+10.18)*10.4628%</f>
        <v>4422.0526928099998</v>
      </c>
      <c r="S109" s="25">
        <f>(27441+210.6+162.4+156.33+3.8)*15.6661%+(368.28+10.18)*10.4628%</f>
        <v>4422.0526928099998</v>
      </c>
      <c r="T109" s="12" t="s">
        <v>197</v>
      </c>
      <c r="U109" s="26"/>
      <c r="V109" s="26"/>
      <c r="W109" s="1"/>
      <c r="X109" s="12" t="s">
        <v>197</v>
      </c>
    </row>
    <row r="110" spans="1:25" ht="50" customHeight="1">
      <c r="A110" s="6" t="s">
        <v>125</v>
      </c>
      <c r="B110" s="1"/>
      <c r="C110" s="75"/>
      <c r="D110" s="7" t="s">
        <v>143</v>
      </c>
      <c r="E110" s="18" t="s">
        <v>134</v>
      </c>
      <c r="F110" s="75"/>
      <c r="G110" s="44"/>
      <c r="H110" s="18" t="s">
        <v>56</v>
      </c>
      <c r="I110" s="30">
        <f>18991+23</f>
        <v>19014</v>
      </c>
      <c r="J110" s="25">
        <f>37441*50.7173%</f>
        <v>18989.064292999999</v>
      </c>
      <c r="K110" s="1"/>
      <c r="L110" s="1"/>
      <c r="M110" s="30">
        <f t="shared" ref="M110:M116" si="3">I110-J110</f>
        <v>24.935707000000548</v>
      </c>
      <c r="N110" s="75"/>
      <c r="O110" s="7" t="s">
        <v>60</v>
      </c>
      <c r="P110" s="75"/>
      <c r="Q110" s="75"/>
      <c r="R110" s="53">
        <f>(27441+210.6+162.4+156.33+3.8)*50.7173%+(368.28+10.18)*33.8721%</f>
        <v>14315.91578415</v>
      </c>
      <c r="S110" s="25">
        <f>(27441+210.6+162.4+156.33+3.8)*50.7173%+(368.28+10.18)*33.8721%</f>
        <v>14315.91578415</v>
      </c>
      <c r="T110" s="12" t="s">
        <v>197</v>
      </c>
      <c r="U110" s="26"/>
      <c r="V110" s="26"/>
      <c r="W110" s="1"/>
      <c r="X110" s="12" t="s">
        <v>197</v>
      </c>
    </row>
    <row r="111" spans="1:25" ht="50" customHeight="1">
      <c r="A111" s="6" t="s">
        <v>126</v>
      </c>
      <c r="B111" s="1"/>
      <c r="C111" s="75"/>
      <c r="D111" s="7" t="s">
        <v>184</v>
      </c>
      <c r="E111" s="18" t="s">
        <v>135</v>
      </c>
      <c r="F111" s="75"/>
      <c r="G111" s="44"/>
      <c r="H111" s="18" t="s">
        <v>56</v>
      </c>
      <c r="I111" s="30">
        <v>4737</v>
      </c>
      <c r="J111" s="25">
        <f>37441*12.1751%</f>
        <v>4558.4791910000004</v>
      </c>
      <c r="K111" s="1"/>
      <c r="L111" s="1"/>
      <c r="M111" s="30">
        <f t="shared" si="3"/>
        <v>178.52080899999964</v>
      </c>
      <c r="N111" s="75"/>
      <c r="O111" s="1" t="s">
        <v>205</v>
      </c>
      <c r="P111" s="75"/>
      <c r="Q111" s="75"/>
      <c r="R111" s="53">
        <f>(27441+210.6+162.4+156.33+3.8)*12.1751%+(368.28+10.18)*8.1313%</f>
        <v>3436.65201961</v>
      </c>
      <c r="S111" s="25">
        <f>(27441+210.6+162.4+156.33+3.8)*12.1751%+(368.28+10.18)*8.1313%</f>
        <v>3436.65201961</v>
      </c>
      <c r="T111" s="12" t="s">
        <v>197</v>
      </c>
      <c r="U111" s="26"/>
      <c r="V111" s="26"/>
      <c r="W111" s="24"/>
      <c r="X111" s="12" t="s">
        <v>197</v>
      </c>
    </row>
    <row r="112" spans="1:25" ht="50" customHeight="1">
      <c r="A112" s="6" t="s">
        <v>127</v>
      </c>
      <c r="B112" s="1"/>
      <c r="C112" s="75"/>
      <c r="D112" s="7" t="s">
        <v>183</v>
      </c>
      <c r="E112" s="18" t="s">
        <v>136</v>
      </c>
      <c r="F112" s="75"/>
      <c r="G112" s="44"/>
      <c r="H112" s="18" t="s">
        <v>56</v>
      </c>
      <c r="I112" s="30">
        <v>8245</v>
      </c>
      <c r="J112" s="25">
        <f>37441*21.4415%</f>
        <v>8027.9120150000008</v>
      </c>
      <c r="K112" s="1"/>
      <c r="L112" s="1"/>
      <c r="M112" s="30">
        <f t="shared" si="3"/>
        <v>217.08798499999921</v>
      </c>
      <c r="N112" s="75"/>
      <c r="O112" s="1" t="s">
        <v>205</v>
      </c>
      <c r="P112" s="75"/>
      <c r="Q112" s="75"/>
      <c r="R112" s="53">
        <f>(27441+210.6+162.4+156.33+3.8)*21.4415%+(368.28+10.18)*14.3199%</f>
        <v>6052.2681774900011</v>
      </c>
      <c r="S112" s="25">
        <f>(27441+210.6+162.4+156.33+3.8)*21.4415%+(368.28+10.18)*14.3199%</f>
        <v>6052.2681774900011</v>
      </c>
      <c r="T112" s="12" t="s">
        <v>197</v>
      </c>
      <c r="U112" s="26"/>
      <c r="V112" s="26"/>
      <c r="W112" s="1"/>
      <c r="X112" s="12" t="s">
        <v>197</v>
      </c>
    </row>
    <row r="113" spans="1:24" ht="50" customHeight="1">
      <c r="A113" s="6" t="s">
        <v>128</v>
      </c>
      <c r="B113" s="1"/>
      <c r="C113" s="76"/>
      <c r="D113" s="20" t="s">
        <v>188</v>
      </c>
      <c r="E113" s="18" t="s">
        <v>137</v>
      </c>
      <c r="F113" s="75"/>
      <c r="G113" s="44"/>
      <c r="H113" s="18" t="s">
        <v>141</v>
      </c>
      <c r="I113" s="30">
        <v>2656.6</v>
      </c>
      <c r="J113" s="25">
        <f>12031.86*22.0797%</f>
        <v>2656.5985924199999</v>
      </c>
      <c r="K113" s="1"/>
      <c r="L113" s="1"/>
      <c r="M113" s="30">
        <f t="shared" si="3"/>
        <v>1.4075799999773153E-3</v>
      </c>
      <c r="N113" s="75"/>
      <c r="O113" s="1" t="s">
        <v>205</v>
      </c>
      <c r="P113" s="75"/>
      <c r="Q113" s="75"/>
      <c r="R113" s="53">
        <f>12031.86*22.0797%+(368.28+10.18)*7.3335%</f>
        <v>2684.3529565200001</v>
      </c>
      <c r="S113" s="25">
        <f>12031.86*22.0797%+(368.28+10.18)*7.3335%</f>
        <v>2684.3529565200001</v>
      </c>
      <c r="T113" s="12" t="s">
        <v>197</v>
      </c>
      <c r="U113" s="12" t="s">
        <v>197</v>
      </c>
      <c r="V113" s="12" t="s">
        <v>197</v>
      </c>
      <c r="W113" s="12" t="s">
        <v>197</v>
      </c>
      <c r="X113" s="12" t="s">
        <v>197</v>
      </c>
    </row>
    <row r="114" spans="1:24" ht="50" customHeight="1">
      <c r="A114" s="6" t="s">
        <v>129</v>
      </c>
      <c r="B114" s="1"/>
      <c r="C114" s="74" t="s">
        <v>132</v>
      </c>
      <c r="D114" s="7" t="s">
        <v>185</v>
      </c>
      <c r="E114" s="12" t="s">
        <v>138</v>
      </c>
      <c r="F114" s="75"/>
      <c r="G114" s="44"/>
      <c r="H114" s="18" t="s">
        <v>56</v>
      </c>
      <c r="I114" s="30">
        <v>6480</v>
      </c>
      <c r="J114" s="25">
        <f>12031.86*44.2467%</f>
        <v>5323.7009986199992</v>
      </c>
      <c r="K114" s="1"/>
      <c r="L114" s="1"/>
      <c r="M114" s="30">
        <f t="shared" si="3"/>
        <v>1156.2990013800008</v>
      </c>
      <c r="N114" s="75" t="s">
        <v>203</v>
      </c>
      <c r="O114" s="1" t="s">
        <v>205</v>
      </c>
      <c r="P114" s="75"/>
      <c r="Q114" s="75"/>
      <c r="R114" s="53">
        <f>12031.86*44.2467%+(368.28+10.18)*14.6961%</f>
        <v>5379.319858679999</v>
      </c>
      <c r="S114" s="25">
        <f>12031.86*44.2467%+(368.28+10.18)*14.6961%</f>
        <v>5379.319858679999</v>
      </c>
      <c r="T114" s="12" t="s">
        <v>197</v>
      </c>
      <c r="U114" s="12" t="s">
        <v>197</v>
      </c>
      <c r="V114" s="12" t="s">
        <v>197</v>
      </c>
      <c r="W114" s="12" t="s">
        <v>197</v>
      </c>
      <c r="X114" s="12" t="s">
        <v>197</v>
      </c>
    </row>
    <row r="115" spans="1:24" ht="50" customHeight="1">
      <c r="A115" s="6" t="s">
        <v>130</v>
      </c>
      <c r="B115" s="1"/>
      <c r="C115" s="75"/>
      <c r="D115" s="7" t="s">
        <v>186</v>
      </c>
      <c r="E115" s="12" t="s">
        <v>139</v>
      </c>
      <c r="F115" s="75"/>
      <c r="G115" s="44"/>
      <c r="H115" s="18" t="s">
        <v>56</v>
      </c>
      <c r="I115" s="30">
        <v>880</v>
      </c>
      <c r="J115" s="25">
        <f>12031.86*5.9634%</f>
        <v>717.50793924000004</v>
      </c>
      <c r="K115" s="1"/>
      <c r="L115" s="1"/>
      <c r="M115" s="30">
        <f t="shared" si="3"/>
        <v>162.49206075999996</v>
      </c>
      <c r="N115" s="75"/>
      <c r="O115" s="1" t="s">
        <v>205</v>
      </c>
      <c r="P115" s="75"/>
      <c r="Q115" s="75"/>
      <c r="R115" s="53">
        <f>12031.86*5.9634%+(368.28+10.18)*1.9807%</f>
        <v>725.00409646000003</v>
      </c>
      <c r="S115" s="25">
        <f>12031.86*5.9634%+(368.28+10.18)*1.9807%</f>
        <v>725.00409646000003</v>
      </c>
      <c r="T115" s="12" t="s">
        <v>197</v>
      </c>
      <c r="U115" s="12" t="s">
        <v>197</v>
      </c>
      <c r="V115" s="12" t="s">
        <v>197</v>
      </c>
      <c r="W115" s="12" t="s">
        <v>197</v>
      </c>
      <c r="X115" s="12" t="s">
        <v>197</v>
      </c>
    </row>
    <row r="116" spans="1:24" ht="50" customHeight="1">
      <c r="A116" s="6" t="s">
        <v>131</v>
      </c>
      <c r="B116" s="1"/>
      <c r="C116" s="76"/>
      <c r="D116" s="7" t="s">
        <v>187</v>
      </c>
      <c r="E116" s="12" t="s">
        <v>140</v>
      </c>
      <c r="F116" s="76"/>
      <c r="G116" s="44"/>
      <c r="H116" s="12" t="s">
        <v>56</v>
      </c>
      <c r="I116" s="30">
        <v>4080</v>
      </c>
      <c r="J116" s="25">
        <f>12031.86*27.7102%</f>
        <v>3334.0524697200003</v>
      </c>
      <c r="K116" s="1"/>
      <c r="L116" s="1"/>
      <c r="M116" s="30">
        <f t="shared" si="3"/>
        <v>745.94753027999968</v>
      </c>
      <c r="N116" s="76"/>
      <c r="O116" s="1" t="s">
        <v>205</v>
      </c>
      <c r="P116" s="76"/>
      <c r="Q116" s="76"/>
      <c r="R116" s="53">
        <f>12031.86*27.7102%+(368.28+10.18)*9.2036%</f>
        <v>3368.8844142800003</v>
      </c>
      <c r="S116" s="25">
        <f>12031.86*27.7102%+(368.28+10.18)*9.2036%</f>
        <v>3368.8844142800003</v>
      </c>
      <c r="T116" s="12" t="s">
        <v>197</v>
      </c>
      <c r="U116" s="12" t="s">
        <v>197</v>
      </c>
      <c r="V116" s="12" t="s">
        <v>197</v>
      </c>
      <c r="W116" s="12" t="s">
        <v>197</v>
      </c>
      <c r="X116" s="12" t="s">
        <v>197</v>
      </c>
    </row>
  </sheetData>
  <mergeCells count="49">
    <mergeCell ref="L75:L87"/>
    <mergeCell ref="S75:S87"/>
    <mergeCell ref="B75:B87"/>
    <mergeCell ref="C75:C87"/>
    <mergeCell ref="D75:D87"/>
    <mergeCell ref="K75:K87"/>
    <mergeCell ref="J75:J87"/>
    <mergeCell ref="I75:I87"/>
    <mergeCell ref="F75:F87"/>
    <mergeCell ref="R75:R87"/>
    <mergeCell ref="Q75:Q87"/>
    <mergeCell ref="P75:P87"/>
    <mergeCell ref="N75:N87"/>
    <mergeCell ref="M75:M87"/>
    <mergeCell ref="Y61:Y64"/>
    <mergeCell ref="B108:X108"/>
    <mergeCell ref="N89:N107"/>
    <mergeCell ref="C109:C113"/>
    <mergeCell ref="C114:C116"/>
    <mergeCell ref="F109:F116"/>
    <mergeCell ref="F89:F107"/>
    <mergeCell ref="C89:C101"/>
    <mergeCell ref="C103:C107"/>
    <mergeCell ref="B60:X60"/>
    <mergeCell ref="C61:C64"/>
    <mergeCell ref="I61:I64"/>
    <mergeCell ref="S61:S64"/>
    <mergeCell ref="N109:N113"/>
    <mergeCell ref="R61:R64"/>
    <mergeCell ref="A1:A2"/>
    <mergeCell ref="N1:N2"/>
    <mergeCell ref="O1:S1"/>
    <mergeCell ref="B74:X74"/>
    <mergeCell ref="T1:X1"/>
    <mergeCell ref="I1:M1"/>
    <mergeCell ref="B1:B2"/>
    <mergeCell ref="C1:C2"/>
    <mergeCell ref="D1:H1"/>
    <mergeCell ref="B88:X88"/>
    <mergeCell ref="C66:C72"/>
    <mergeCell ref="N61:N64"/>
    <mergeCell ref="N66:N72"/>
    <mergeCell ref="P109:P116"/>
    <mergeCell ref="Q109:Q116"/>
    <mergeCell ref="F61:F64"/>
    <mergeCell ref="F66:F70"/>
    <mergeCell ref="P61:P64"/>
    <mergeCell ref="Q61:Q64"/>
    <mergeCell ref="N114:N11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王佳慰:拟稿</dc:creator>
  <cp:lastModifiedBy>张海洋</cp:lastModifiedBy>
  <dcterms:created xsi:type="dcterms:W3CDTF">2018-04-13T05:28:36Z</dcterms:created>
  <dcterms:modified xsi:type="dcterms:W3CDTF">2018-07-12T18:29:21Z</dcterms:modified>
</cp:coreProperties>
</file>