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13_ncr:1_{6BB42D38-FEE3-4720-BAB8-E7F541406ECB}" xr6:coauthVersionLast="45" xr6:coauthVersionMax="45" xr10:uidLastSave="{00000000-0000-0000-0000-000000000000}"/>
  <bookViews>
    <workbookView xWindow="23115" yWindow="2460" windowWidth="21600" windowHeight="11835" xr2:uid="{B8964A69-A984-460C-A248-83E5445BF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14" i="1"/>
  <c r="B13" i="1"/>
  <c r="D13" i="1"/>
  <c r="C13" i="1"/>
  <c r="C7" i="1"/>
  <c r="B3" i="1"/>
  <c r="F3" i="1"/>
  <c r="B16" i="1"/>
  <c r="B17" i="1"/>
  <c r="B8" i="1"/>
  <c r="B5" i="1"/>
  <c r="G21" i="1"/>
  <c r="C21" i="1" s="1"/>
  <c r="D15" i="1"/>
  <c r="B9" i="1"/>
  <c r="G24" i="1"/>
  <c r="C24" i="1" s="1"/>
  <c r="B7" i="1"/>
  <c r="D12" i="1"/>
  <c r="I11" i="1"/>
  <c r="G23" i="1"/>
  <c r="C23" i="1" s="1"/>
  <c r="B24" i="1"/>
  <c r="B23" i="1"/>
  <c r="B21" i="1"/>
  <c r="C22" i="1"/>
  <c r="B22" i="1"/>
  <c r="I26" i="1"/>
  <c r="C12" i="1"/>
  <c r="C17" i="1"/>
  <c r="E16" i="1"/>
  <c r="E14" i="1"/>
  <c r="D16" i="1"/>
  <c r="C16" i="1"/>
  <c r="C15" i="1"/>
  <c r="B15" i="1"/>
  <c r="D1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8" i="1"/>
  <c r="E12" i="1"/>
  <c r="C11" i="1"/>
  <c r="B11" i="1"/>
  <c r="E10" i="1"/>
  <c r="D10" i="1"/>
  <c r="C10" i="1"/>
  <c r="B10" i="1"/>
  <c r="E24" i="1" l="1"/>
  <c r="D24" i="1"/>
  <c r="E21" i="1"/>
  <c r="C9" i="1"/>
  <c r="I14" i="1"/>
  <c r="D23" i="1" l="1"/>
  <c r="E23" i="1"/>
  <c r="D21" i="1"/>
  <c r="J12" i="1"/>
  <c r="J11" i="1"/>
  <c r="J10" i="1"/>
  <c r="B6" i="1"/>
  <c r="C6" i="1"/>
  <c r="I10" i="1" l="1"/>
  <c r="B4" i="1" l="1"/>
  <c r="C3" i="1"/>
  <c r="D2" i="1"/>
  <c r="C2" i="1"/>
  <c r="B2" i="1" l="1"/>
  <c r="B1" i="1"/>
</calcChain>
</file>

<file path=xl/sharedStrings.xml><?xml version="1.0" encoding="utf-8"?>
<sst xmlns="http://schemas.openxmlformats.org/spreadsheetml/2006/main" count="67" uniqueCount="63">
  <si>
    <t>2 letters -10</t>
  </si>
  <si>
    <t>4 num - 5</t>
  </si>
  <si>
    <t>cards in a suit</t>
  </si>
  <si>
    <t>see table in h1</t>
  </si>
  <si>
    <t>1,1</t>
  </si>
  <si>
    <t>1,2</t>
  </si>
  <si>
    <t>1,3</t>
  </si>
  <si>
    <t>1,4</t>
  </si>
  <si>
    <t>1,5</t>
  </si>
  <si>
    <t>2,1</t>
  </si>
  <si>
    <t>2,2</t>
  </si>
  <si>
    <t>2,3</t>
  </si>
  <si>
    <t>2,4</t>
  </si>
  <si>
    <t>2,5</t>
  </si>
  <si>
    <t>3,1</t>
  </si>
  <si>
    <t>3,2</t>
  </si>
  <si>
    <t>3,3</t>
  </si>
  <si>
    <t>3,4</t>
  </si>
  <si>
    <t>3,5</t>
  </si>
  <si>
    <t>4,1</t>
  </si>
  <si>
    <t>4,2</t>
  </si>
  <si>
    <t>4,3</t>
  </si>
  <si>
    <t>4,4</t>
  </si>
  <si>
    <t>4,5</t>
  </si>
  <si>
    <t>5,1</t>
  </si>
  <si>
    <t>5,2</t>
  </si>
  <si>
    <t>5,3</t>
  </si>
  <si>
    <t>5,4</t>
  </si>
  <si>
    <t>5,5</t>
  </si>
  <si>
    <t>1,6</t>
  </si>
  <si>
    <t>2,6</t>
  </si>
  <si>
    <t>3,6</t>
  </si>
  <si>
    <t>4,6</t>
  </si>
  <si>
    <t>5,6</t>
  </si>
  <si>
    <t>6,1</t>
  </si>
  <si>
    <t>6,2</t>
  </si>
  <si>
    <t>6,3</t>
  </si>
  <si>
    <t>6,4</t>
  </si>
  <si>
    <t>6,5</t>
  </si>
  <si>
    <t>6,6</t>
  </si>
  <si>
    <t>see table in h8</t>
  </si>
  <si>
    <t>social media</t>
  </si>
  <si>
    <t>fb</t>
  </si>
  <si>
    <t>ig</t>
  </si>
  <si>
    <t>both</t>
  </si>
  <si>
    <t>strictly</t>
  </si>
  <si>
    <t>total</t>
  </si>
  <si>
    <t>neither</t>
  </si>
  <si>
    <t>yes</t>
  </si>
  <si>
    <t>X</t>
  </si>
  <si>
    <t>P(X)</t>
  </si>
  <si>
    <t>see h17</t>
  </si>
  <si>
    <t>pop. Mean</t>
  </si>
  <si>
    <t>none</t>
  </si>
  <si>
    <t>doc uploaded</t>
  </si>
  <si>
    <t>see h28</t>
  </si>
  <si>
    <t>t score</t>
  </si>
  <si>
    <t>z score</t>
  </si>
  <si>
    <t>no</t>
  </si>
  <si>
    <t>not sure how 24 was gotten</t>
  </si>
  <si>
    <t>my calculations don't give me</t>
  </si>
  <si>
    <t>any of the answer choices</t>
  </si>
  <si>
    <t>sample mean, standard error, and 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</si>
</sst>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0" fillId="0" borderId="1" xfId="0" applyBorder="1"/>
    <xf numFmtId="164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423A-7564-45B9-A3B7-2E62D93AA3F9}">
  <dimension ref="A1:N44"/>
  <sheetViews>
    <sheetView tabSelected="1" topLeftCell="B10" workbookViewId="0">
      <selection activeCell="F17" sqref="F17"/>
    </sheetView>
  </sheetViews>
  <sheetFormatPr defaultRowHeight="15" x14ac:dyDescent="0.25"/>
  <cols>
    <col min="5" max="5" width="10.7109375" bestFit="1" customWidth="1"/>
    <col min="8" max="8" width="11.140625" bestFit="1" customWidth="1"/>
  </cols>
  <sheetData>
    <row r="1" spans="1:14" x14ac:dyDescent="0.25">
      <c r="A1">
        <v>1</v>
      </c>
      <c r="B1">
        <f>COMBIN(12,4)</f>
        <v>495</v>
      </c>
      <c r="H1" s="2"/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</row>
    <row r="2" spans="1:14" x14ac:dyDescent="0.25">
      <c r="A2">
        <v>2</v>
      </c>
      <c r="B2">
        <f>D2*C2</f>
        <v>62500</v>
      </c>
      <c r="C2">
        <f>10^2</f>
        <v>100</v>
      </c>
      <c r="D2">
        <f>5^4</f>
        <v>625</v>
      </c>
      <c r="E2" t="s">
        <v>0</v>
      </c>
      <c r="F2" t="s">
        <v>1</v>
      </c>
      <c r="H2" s="2">
        <v>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29</v>
      </c>
    </row>
    <row r="3" spans="1:14" x14ac:dyDescent="0.25">
      <c r="A3">
        <v>3</v>
      </c>
      <c r="B3" s="1">
        <f>(3-F3)/4</f>
        <v>0.66666666666666663</v>
      </c>
      <c r="C3">
        <f>52/4</f>
        <v>13</v>
      </c>
      <c r="D3" t="s">
        <v>2</v>
      </c>
      <c r="F3">
        <f>C3/(52-C3)</f>
        <v>0.33333333333333331</v>
      </c>
      <c r="H3" s="2">
        <v>2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30</v>
      </c>
    </row>
    <row r="4" spans="1:14" x14ac:dyDescent="0.25">
      <c r="A4">
        <v>4</v>
      </c>
      <c r="B4">
        <f>1-SUM(C4:F4)</f>
        <v>0</v>
      </c>
      <c r="C4">
        <v>0.1</v>
      </c>
      <c r="D4">
        <v>0.2</v>
      </c>
      <c r="E4">
        <v>0.3</v>
      </c>
      <c r="F4">
        <v>0.4</v>
      </c>
      <c r="H4" s="2">
        <v>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31</v>
      </c>
    </row>
    <row r="5" spans="1:14" x14ac:dyDescent="0.25">
      <c r="A5">
        <v>5</v>
      </c>
      <c r="B5" s="3">
        <f>12/25</f>
        <v>0.48</v>
      </c>
      <c r="C5" t="s">
        <v>3</v>
      </c>
      <c r="H5" s="2">
        <v>4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32</v>
      </c>
    </row>
    <row r="6" spans="1:14" x14ac:dyDescent="0.25">
      <c r="A6">
        <v>6</v>
      </c>
      <c r="B6" s="1">
        <f>5/24</f>
        <v>0.20833333333333334</v>
      </c>
      <c r="C6" s="1">
        <f>4/24</f>
        <v>0.16666666666666666</v>
      </c>
      <c r="D6" t="s">
        <v>3</v>
      </c>
      <c r="H6" s="2">
        <v>5</v>
      </c>
      <c r="I6" s="2" t="s">
        <v>24</v>
      </c>
      <c r="J6" s="2" t="s">
        <v>25</v>
      </c>
      <c r="K6" s="2" t="s">
        <v>26</v>
      </c>
      <c r="L6" s="2" t="s">
        <v>27</v>
      </c>
      <c r="M6" s="2" t="s">
        <v>28</v>
      </c>
      <c r="N6" s="2" t="s">
        <v>33</v>
      </c>
    </row>
    <row r="7" spans="1:14" x14ac:dyDescent="0.25">
      <c r="A7">
        <v>7</v>
      </c>
      <c r="B7">
        <f>SUM(I10:I12)/I14</f>
        <v>0.96</v>
      </c>
      <c r="C7">
        <f>J12/J10</f>
        <v>0.69565217391304346</v>
      </c>
      <c r="D7" t="s">
        <v>58</v>
      </c>
      <c r="E7" t="s">
        <v>40</v>
      </c>
      <c r="H7" s="2">
        <v>6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38</v>
      </c>
      <c r="N7" s="2" t="s">
        <v>39</v>
      </c>
    </row>
    <row r="8" spans="1:14" x14ac:dyDescent="0.25">
      <c r="A8">
        <v>8</v>
      </c>
      <c r="B8">
        <f>0.3/0.5</f>
        <v>0.6</v>
      </c>
    </row>
    <row r="9" spans="1:14" x14ac:dyDescent="0.25">
      <c r="A9">
        <v>9</v>
      </c>
      <c r="B9">
        <f>78/255</f>
        <v>0.30588235294117649</v>
      </c>
      <c r="C9">
        <f>(215+177)/680</f>
        <v>0.57647058823529407</v>
      </c>
      <c r="H9" t="s">
        <v>41</v>
      </c>
      <c r="I9" t="s">
        <v>45</v>
      </c>
      <c r="J9" t="s">
        <v>46</v>
      </c>
    </row>
    <row r="10" spans="1:14" x14ac:dyDescent="0.25">
      <c r="A10">
        <v>10</v>
      </c>
      <c r="B10">
        <f>587/2226</f>
        <v>0.2637017070979335</v>
      </c>
      <c r="C10">
        <f>(738+901)/2226</f>
        <v>0.7362982929020665</v>
      </c>
      <c r="D10">
        <f>(161+200)/2226</f>
        <v>0.16217430368373764</v>
      </c>
      <c r="E10">
        <f>(432+577)/(587+738)</f>
        <v>0.76150943396226412</v>
      </c>
      <c r="F10" t="s">
        <v>58</v>
      </c>
      <c r="H10" t="s">
        <v>42</v>
      </c>
      <c r="I10">
        <f>J10-J$12</f>
        <v>7</v>
      </c>
      <c r="J10">
        <f>25*0.92</f>
        <v>23</v>
      </c>
    </row>
    <row r="11" spans="1:14" x14ac:dyDescent="0.25">
      <c r="A11">
        <v>11</v>
      </c>
      <c r="B11">
        <f>_xlfn.BINOM.DIST(20,56,0.34,0)</f>
        <v>0.10675027254173916</v>
      </c>
      <c r="C11">
        <f>1-_xlfn.BINOM.DIST(20,56,0.34,1)</f>
        <v>0.33581646010466915</v>
      </c>
      <c r="H11" t="s">
        <v>43</v>
      </c>
      <c r="I11">
        <f>J11-J$12</f>
        <v>1</v>
      </c>
      <c r="J11">
        <f>25*0.68</f>
        <v>17</v>
      </c>
    </row>
    <row r="12" spans="1:14" x14ac:dyDescent="0.25">
      <c r="A12">
        <v>12</v>
      </c>
      <c r="B12" t="s">
        <v>48</v>
      </c>
      <c r="C12">
        <f>I23</f>
        <v>0</v>
      </c>
      <c r="D12">
        <f>SUM(I18:I20)</f>
        <v>0.4</v>
      </c>
      <c r="E12">
        <f>SUM(I19:I22)</f>
        <v>0.65000000000000013</v>
      </c>
      <c r="F12" t="s">
        <v>51</v>
      </c>
      <c r="H12" t="s">
        <v>44</v>
      </c>
      <c r="I12">
        <v>16</v>
      </c>
      <c r="J12">
        <f>25*0.64</f>
        <v>16</v>
      </c>
    </row>
    <row r="13" spans="1:14" x14ac:dyDescent="0.25">
      <c r="A13">
        <v>13</v>
      </c>
      <c r="B13">
        <f>_xlfn.NORM.DIST(18,20,17,1)</f>
        <v>0.4531736581410965</v>
      </c>
      <c r="C13">
        <f>_xlfn.NORM.DIST(18,20,17,1)-_xlfn.NORM.DIST(6,20,17,1)</f>
        <v>0.24807015879496686</v>
      </c>
      <c r="D13">
        <f>1-_xlfn.NORM.DIST(22,20,17,1)</f>
        <v>0.45317365814109656</v>
      </c>
      <c r="H13" t="s">
        <v>47</v>
      </c>
      <c r="I13">
        <v>1</v>
      </c>
    </row>
    <row r="14" spans="1:14" x14ac:dyDescent="0.25">
      <c r="A14">
        <v>14</v>
      </c>
      <c r="B14">
        <f>SUM(I32:I44)</f>
        <v>0.76470588235294124</v>
      </c>
      <c r="C14">
        <f>1-B14</f>
        <v>0.23529411764705876</v>
      </c>
      <c r="D14">
        <f>1/17</f>
        <v>5.8823529411764705E-2</v>
      </c>
      <c r="E14">
        <f>(22+6)/2</f>
        <v>14</v>
      </c>
      <c r="F14" t="s">
        <v>55</v>
      </c>
      <c r="H14" t="s">
        <v>46</v>
      </c>
      <c r="I14">
        <f>SUM(I10:I13)</f>
        <v>25</v>
      </c>
    </row>
    <row r="15" spans="1:14" x14ac:dyDescent="0.25">
      <c r="A15">
        <v>15</v>
      </c>
      <c r="B15">
        <f>_xlfn.NORM.DIST(14.1,13.2,10.4,1)</f>
        <v>0.53448080857559344</v>
      </c>
      <c r="C15">
        <f>1-_xlfn.NORM.DIST(16.9,13.2,10.4,1)</f>
        <v>0.36100669685362696</v>
      </c>
      <c r="D15">
        <f>(1-_xlfn.NORM.DIST(-11,13.2,10.4,1))-_xlfn.NORM.DIST(13.2,13.2,10.4,1)</f>
        <v>0.49001532013577676</v>
      </c>
    </row>
    <row r="16" spans="1:14" x14ac:dyDescent="0.25">
      <c r="A16">
        <v>16</v>
      </c>
      <c r="B16">
        <f>1-_xlfn.NORM.DIST(24,34.1,10.3,1)</f>
        <v>0.83660067215278389</v>
      </c>
      <c r="C16">
        <f>_xlfn.NORM.DIST(12,34.1,10.3,1)</f>
        <v>1.5951212360919939E-2</v>
      </c>
      <c r="D16">
        <f>_xlfn.NORM.DIST(6,34.1,10.3,1)</f>
        <v>3.1844803900225676E-3</v>
      </c>
      <c r="E16">
        <f>_xlfn.NORM.INV(0.95,34.1,10.3)</f>
        <v>51.041992357600158</v>
      </c>
    </row>
    <row r="17" spans="1:9" ht="15.75" x14ac:dyDescent="0.25">
      <c r="A17">
        <v>17</v>
      </c>
      <c r="B17">
        <f>_xlfn.NORM.INV(0.99,75000,15000)</f>
        <v>109895.21811061261</v>
      </c>
      <c r="C17">
        <f>_xlfn.NORM.INV(0.05,75000,15000)</f>
        <v>50327.195595727913</v>
      </c>
      <c r="H17" s="4" t="s">
        <v>49</v>
      </c>
      <c r="I17" s="4" t="s">
        <v>50</v>
      </c>
    </row>
    <row r="18" spans="1:9" x14ac:dyDescent="0.25">
      <c r="A18">
        <v>18</v>
      </c>
      <c r="B18" t="s">
        <v>53</v>
      </c>
      <c r="H18" s="5">
        <v>-1</v>
      </c>
      <c r="I18" s="5">
        <v>0.1</v>
      </c>
    </row>
    <row r="19" spans="1:9" x14ac:dyDescent="0.25">
      <c r="A19">
        <v>19</v>
      </c>
      <c r="B19" t="s">
        <v>52</v>
      </c>
      <c r="H19" s="5">
        <v>0</v>
      </c>
      <c r="I19" s="5">
        <v>0.2</v>
      </c>
    </row>
    <row r="20" spans="1:9" x14ac:dyDescent="0.25">
      <c r="A20">
        <v>20</v>
      </c>
      <c r="B20" t="s">
        <v>62</v>
      </c>
      <c r="H20" s="5">
        <v>1</v>
      </c>
      <c r="I20" s="5">
        <v>0.1</v>
      </c>
    </row>
    <row r="21" spans="1:9" x14ac:dyDescent="0.25">
      <c r="A21">
        <v>21</v>
      </c>
      <c r="B21">
        <f>(3.2)/SQRT(15)</f>
        <v>0.8262364471909156</v>
      </c>
      <c r="C21">
        <f>B21*G21</f>
        <v>1.7721009330075777</v>
      </c>
      <c r="D21">
        <f>10.2-C21</f>
        <v>8.4278990669924223</v>
      </c>
      <c r="E21">
        <f>10.2+C21</f>
        <v>11.972100933007576</v>
      </c>
      <c r="F21" t="s">
        <v>56</v>
      </c>
      <c r="G21">
        <f>_xlfn.T.INV.2T(0.05,14)</f>
        <v>2.1447866879178044</v>
      </c>
      <c r="H21" s="5">
        <v>2</v>
      </c>
      <c r="I21" s="5">
        <v>0.3</v>
      </c>
    </row>
    <row r="22" spans="1:9" x14ac:dyDescent="0.25">
      <c r="A22">
        <v>22</v>
      </c>
      <c r="B22">
        <f>10-(1.5*2)</f>
        <v>7</v>
      </c>
      <c r="C22">
        <f>10+(1.5*2)</f>
        <v>13</v>
      </c>
      <c r="H22" s="5">
        <v>3</v>
      </c>
      <c r="I22" s="5">
        <v>0.05</v>
      </c>
    </row>
    <row r="23" spans="1:9" x14ac:dyDescent="0.25">
      <c r="A23">
        <v>23</v>
      </c>
      <c r="B23">
        <f>(10)/SQRT(32)</f>
        <v>1.7677669529663687</v>
      </c>
      <c r="C23">
        <f>B23*G23</f>
        <v>-2.9944005513942855</v>
      </c>
      <c r="D23">
        <f>47-C23</f>
        <v>49.994400551394286</v>
      </c>
      <c r="E23">
        <f>47+C23</f>
        <v>44.005599448605714</v>
      </c>
      <c r="F23" t="s">
        <v>56</v>
      </c>
      <c r="G23" s="6">
        <f>_xlfn.T.INV(0.05,32)</f>
        <v>-1.6938887483837093</v>
      </c>
      <c r="H23" s="5">
        <v>4</v>
      </c>
      <c r="I23" s="5">
        <v>0</v>
      </c>
    </row>
    <row r="24" spans="1:9" x14ac:dyDescent="0.25">
      <c r="A24">
        <v>24</v>
      </c>
      <c r="B24">
        <f>(12)/SQRT(34)</f>
        <v>2.0579830217101058</v>
      </c>
      <c r="C24">
        <f>B24*G24</f>
        <v>4.0335726033467187</v>
      </c>
      <c r="D24">
        <f>42-C24</f>
        <v>37.96642739665328</v>
      </c>
      <c r="E24">
        <f>42+C24</f>
        <v>46.03357260334672</v>
      </c>
      <c r="F24" t="s">
        <v>57</v>
      </c>
      <c r="G24" s="6">
        <f>_xlfn.NORM.S.INV(1-(0.05)/2)</f>
        <v>1.9599639845400536</v>
      </c>
      <c r="H24" s="5">
        <v>5</v>
      </c>
      <c r="I24" s="5">
        <v>0.15</v>
      </c>
    </row>
    <row r="25" spans="1:9" x14ac:dyDescent="0.25">
      <c r="A25">
        <v>25</v>
      </c>
      <c r="B25" t="s">
        <v>54</v>
      </c>
      <c r="E25" t="s">
        <v>59</v>
      </c>
      <c r="H25" s="5">
        <v>5.5</v>
      </c>
      <c r="I25" s="5">
        <v>0.1</v>
      </c>
    </row>
    <row r="26" spans="1:9" x14ac:dyDescent="0.25">
      <c r="E26" t="s">
        <v>60</v>
      </c>
      <c r="I26">
        <f>SUM(I18:I25)</f>
        <v>1</v>
      </c>
    </row>
    <row r="27" spans="1:9" x14ac:dyDescent="0.25">
      <c r="E27" t="s">
        <v>61</v>
      </c>
    </row>
    <row r="28" spans="1:9" x14ac:dyDescent="0.25">
      <c r="H28">
        <v>6</v>
      </c>
      <c r="I28">
        <f>1/17</f>
        <v>5.8823529411764705E-2</v>
      </c>
    </row>
    <row r="29" spans="1:9" x14ac:dyDescent="0.25">
      <c r="G29" s="6"/>
      <c r="H29">
        <v>7</v>
      </c>
      <c r="I29">
        <f t="shared" ref="I29:I44" si="0">1/17</f>
        <v>5.8823529411764705E-2</v>
      </c>
    </row>
    <row r="30" spans="1:9" x14ac:dyDescent="0.25">
      <c r="H30">
        <v>8</v>
      </c>
      <c r="I30">
        <f t="shared" si="0"/>
        <v>5.8823529411764705E-2</v>
      </c>
    </row>
    <row r="31" spans="1:9" x14ac:dyDescent="0.25">
      <c r="H31">
        <v>9</v>
      </c>
      <c r="I31">
        <f t="shared" si="0"/>
        <v>5.8823529411764705E-2</v>
      </c>
    </row>
    <row r="32" spans="1:9" x14ac:dyDescent="0.25">
      <c r="H32">
        <v>10</v>
      </c>
      <c r="I32">
        <f t="shared" si="0"/>
        <v>5.8823529411764705E-2</v>
      </c>
    </row>
    <row r="33" spans="8:9" x14ac:dyDescent="0.25">
      <c r="H33">
        <v>11</v>
      </c>
      <c r="I33">
        <f t="shared" si="0"/>
        <v>5.8823529411764705E-2</v>
      </c>
    </row>
    <row r="34" spans="8:9" x14ac:dyDescent="0.25">
      <c r="H34">
        <v>12</v>
      </c>
      <c r="I34">
        <f t="shared" si="0"/>
        <v>5.8823529411764705E-2</v>
      </c>
    </row>
    <row r="35" spans="8:9" x14ac:dyDescent="0.25">
      <c r="H35">
        <v>13</v>
      </c>
      <c r="I35">
        <f t="shared" si="0"/>
        <v>5.8823529411764705E-2</v>
      </c>
    </row>
    <row r="36" spans="8:9" x14ac:dyDescent="0.25">
      <c r="H36">
        <v>14</v>
      </c>
      <c r="I36">
        <f t="shared" si="0"/>
        <v>5.8823529411764705E-2</v>
      </c>
    </row>
    <row r="37" spans="8:9" x14ac:dyDescent="0.25">
      <c r="H37">
        <v>15</v>
      </c>
      <c r="I37">
        <f t="shared" si="0"/>
        <v>5.8823529411764705E-2</v>
      </c>
    </row>
    <row r="38" spans="8:9" x14ac:dyDescent="0.25">
      <c r="H38">
        <v>16</v>
      </c>
      <c r="I38">
        <f t="shared" si="0"/>
        <v>5.8823529411764705E-2</v>
      </c>
    </row>
    <row r="39" spans="8:9" x14ac:dyDescent="0.25">
      <c r="H39">
        <v>17</v>
      </c>
      <c r="I39">
        <f t="shared" si="0"/>
        <v>5.8823529411764705E-2</v>
      </c>
    </row>
    <row r="40" spans="8:9" x14ac:dyDescent="0.25">
      <c r="H40">
        <v>18</v>
      </c>
      <c r="I40">
        <f t="shared" si="0"/>
        <v>5.8823529411764705E-2</v>
      </c>
    </row>
    <row r="41" spans="8:9" x14ac:dyDescent="0.25">
      <c r="H41">
        <v>19</v>
      </c>
      <c r="I41">
        <f t="shared" si="0"/>
        <v>5.8823529411764705E-2</v>
      </c>
    </row>
    <row r="42" spans="8:9" x14ac:dyDescent="0.25">
      <c r="H42">
        <v>20</v>
      </c>
      <c r="I42">
        <f t="shared" si="0"/>
        <v>5.8823529411764705E-2</v>
      </c>
    </row>
    <row r="43" spans="8:9" x14ac:dyDescent="0.25">
      <c r="H43">
        <v>21</v>
      </c>
      <c r="I43">
        <f t="shared" si="0"/>
        <v>5.8823529411764705E-2</v>
      </c>
    </row>
    <row r="44" spans="8:9" x14ac:dyDescent="0.25">
      <c r="H44">
        <v>22</v>
      </c>
      <c r="I44">
        <f t="shared" si="0"/>
        <v>5.8823529411764705E-2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87F7F6A85B848BDF11AA5F1C826D5" ma:contentTypeVersion="8" ma:contentTypeDescription="Create a new document." ma:contentTypeScope="" ma:versionID="338583795e4b8ad797b7f7d83dcfb8ae">
  <xsd:schema xmlns:xsd="http://www.w3.org/2001/XMLSchema" xmlns:xs="http://www.w3.org/2001/XMLSchema" xmlns:p="http://schemas.microsoft.com/office/2006/metadata/properties" xmlns:ns3="d8c1ba90-5c41-4d95-88d6-4ba33fe844e1" xmlns:ns4="d0195cf9-6907-45b3-ade2-ed3436c4a5aa" targetNamespace="http://schemas.microsoft.com/office/2006/metadata/properties" ma:root="true" ma:fieldsID="3ae7c8ccfbfecf9d52387e6a9f45f3cd" ns3:_="" ns4:_="">
    <xsd:import namespace="d8c1ba90-5c41-4d95-88d6-4ba33fe844e1"/>
    <xsd:import namespace="d0195cf9-6907-45b3-ade2-ed3436c4a5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ba90-5c41-4d95-88d6-4ba33fe844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95cf9-6907-45b3-ade2-ed3436c4a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D4E93F-A722-429A-913E-435AE56447BF}">
  <ds:schemaRefs>
    <ds:schemaRef ds:uri="http://schemas.openxmlformats.org/package/2006/metadata/core-properties"/>
    <ds:schemaRef ds:uri="d8c1ba90-5c41-4d95-88d6-4ba33fe844e1"/>
    <ds:schemaRef ds:uri="d0195cf9-6907-45b3-ade2-ed3436c4a5aa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9802E8-4025-48F9-9843-0B34C065C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C53C4-4369-4EB2-826F-61E84356F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ba90-5c41-4d95-88d6-4ba33fe844e1"/>
    <ds:schemaRef ds:uri="d0195cf9-6907-45b3-ade2-ed3436c4a5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Cerino</dc:creator>
  <cp:lastModifiedBy>Oscar Cerino</cp:lastModifiedBy>
  <dcterms:created xsi:type="dcterms:W3CDTF">2021-02-19T19:46:27Z</dcterms:created>
  <dcterms:modified xsi:type="dcterms:W3CDTF">2021-02-21T12:44:05Z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0x0101004F787F7F6A85B848BDF11AA5F1C826D5</vt:lpwstr>
  </property>
</Properties>
</file>