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70" yWindow="-225" windowWidth="9345" windowHeight="7770"/>
  </bookViews>
  <sheets>
    <sheet name="对账表" sheetId="1" r:id="rId1"/>
    <sheet name="附件一" sheetId="4" r:id="rId2"/>
    <sheet name="附件二" sheetId="7" r:id="rId3"/>
    <sheet name="附件三" sheetId="5" r:id="rId4"/>
    <sheet name="华软账目" sheetId="6" r:id="rId5"/>
  </sheets>
  <externalReferences>
    <externalReference r:id="rId6"/>
    <externalReference r:id="rId7"/>
  </externalReferences>
  <definedNames>
    <definedName name="核算项目明细表" localSheetId="4">'[1]核算项目明细表（样板）'!#REF!</definedName>
    <definedName name="核算项目明细表">'[2]核算项目明细表（样板）'!#REF!</definedName>
    <definedName name="明细分类账" localSheetId="4">#REF!</definedName>
    <definedName name="明细分类账">#REF!</definedName>
  </definedNames>
  <calcPr calcId="124519"/>
</workbook>
</file>

<file path=xl/calcChain.xml><?xml version="1.0" encoding="utf-8"?>
<calcChain xmlns="http://schemas.openxmlformats.org/spreadsheetml/2006/main">
  <c r="B14" i="7"/>
  <c r="B7"/>
  <c r="G7" i="6" l="1"/>
  <c r="J7" s="1"/>
  <c r="G8"/>
  <c r="J8" s="1"/>
  <c r="G9"/>
  <c r="J9" s="1"/>
  <c r="G10"/>
  <c r="J10" s="1"/>
  <c r="G11"/>
  <c r="J11" s="1"/>
  <c r="J12"/>
  <c r="D27"/>
  <c r="E27"/>
  <c r="G13" s="1"/>
  <c r="F27"/>
  <c r="H27"/>
  <c r="I27"/>
  <c r="E28"/>
  <c r="D29" s="1"/>
  <c r="I28"/>
  <c r="C35" i="5"/>
  <c r="C47" i="4"/>
  <c r="D48" s="1"/>
  <c r="C33"/>
  <c r="C23"/>
  <c r="D45" i="1"/>
  <c r="C46" s="1"/>
  <c r="D32"/>
  <c r="J13" i="6" l="1"/>
  <c r="J27" s="1"/>
  <c r="H28" s="1"/>
  <c r="G27"/>
  <c r="G29" s="1"/>
  <c r="D30"/>
  <c r="D19" i="1"/>
  <c r="D9"/>
</calcChain>
</file>

<file path=xl/sharedStrings.xml><?xml version="1.0" encoding="utf-8"?>
<sst xmlns="http://schemas.openxmlformats.org/spreadsheetml/2006/main" count="236" uniqueCount="188">
  <si>
    <t>收入</t>
    <phoneticPr fontId="1" type="noConversion"/>
  </si>
  <si>
    <t>项目</t>
    <phoneticPr fontId="1" type="noConversion"/>
  </si>
  <si>
    <t>支出</t>
    <phoneticPr fontId="1" type="noConversion"/>
  </si>
  <si>
    <t>清连首期款</t>
    <phoneticPr fontId="1" type="noConversion"/>
  </si>
  <si>
    <t>华软管理费</t>
    <phoneticPr fontId="1" type="noConversion"/>
  </si>
  <si>
    <t>税费</t>
    <phoneticPr fontId="1" type="noConversion"/>
  </si>
  <si>
    <t>备注</t>
    <phoneticPr fontId="1" type="noConversion"/>
  </si>
  <si>
    <t>华锋报销运作费用</t>
    <phoneticPr fontId="1" type="noConversion"/>
  </si>
  <si>
    <t>装修款</t>
    <phoneticPr fontId="1" type="noConversion"/>
  </si>
  <si>
    <t>另有5%质保金未支付（4425元）</t>
    <phoneticPr fontId="1" type="noConversion"/>
  </si>
  <si>
    <t>结余</t>
    <phoneticPr fontId="1" type="noConversion"/>
  </si>
  <si>
    <t>清连和街北的税费，后期应该会有软件的退税和增值税的抵扣回来</t>
    <phoneticPr fontId="1" type="noConversion"/>
  </si>
  <si>
    <t>挂在清连街北项目下：</t>
    <phoneticPr fontId="1" type="noConversion"/>
  </si>
  <si>
    <t>6月电费</t>
    <phoneticPr fontId="2" type="noConversion"/>
  </si>
  <si>
    <t>搬家公司费用</t>
    <phoneticPr fontId="2" type="noConversion"/>
  </si>
  <si>
    <t>6-8月管理费</t>
    <phoneticPr fontId="2" type="noConversion"/>
  </si>
  <si>
    <t>6-7月公摊电费</t>
    <phoneticPr fontId="2" type="noConversion"/>
  </si>
  <si>
    <t>7-8月电费</t>
    <phoneticPr fontId="2" type="noConversion"/>
  </si>
  <si>
    <t>9-10月管理费</t>
    <phoneticPr fontId="2" type="noConversion"/>
  </si>
  <si>
    <t>合计</t>
    <phoneticPr fontId="1" type="noConversion"/>
  </si>
  <si>
    <t>骏兰公司账目</t>
    <phoneticPr fontId="1" type="noConversion"/>
  </si>
  <si>
    <t>华软账目</t>
    <phoneticPr fontId="1" type="noConversion"/>
  </si>
  <si>
    <t>注册资金</t>
    <phoneticPr fontId="1" type="noConversion"/>
  </si>
  <si>
    <t>利息</t>
    <phoneticPr fontId="1" type="noConversion"/>
  </si>
  <si>
    <t>其中2万元华锋工资预付，2万元郑锦亮工资预付，1万元张超良注册资本退回</t>
    <phoneticPr fontId="1" type="noConversion"/>
  </si>
  <si>
    <t>张超良注册资本退回</t>
    <phoneticPr fontId="1" type="noConversion"/>
  </si>
  <si>
    <t>日期</t>
  </si>
  <si>
    <t>日期</t>
    <phoneticPr fontId="1" type="noConversion"/>
  </si>
  <si>
    <t>华锋借款冲抵已支付费用</t>
    <phoneticPr fontId="1" type="noConversion"/>
  </si>
  <si>
    <t>报销明细见附件一</t>
    <phoneticPr fontId="1" type="noConversion"/>
  </si>
  <si>
    <t>挂在文贵华项目下已报费用：</t>
    <phoneticPr fontId="1" type="noConversion"/>
  </si>
  <si>
    <t>本次核销费用</t>
  </si>
  <si>
    <t>序号</t>
    <phoneticPr fontId="1" type="noConversion"/>
  </si>
  <si>
    <t>序号</t>
    <phoneticPr fontId="1" type="noConversion"/>
  </si>
  <si>
    <t>前期华软文贵华项目下报销费用</t>
  </si>
  <si>
    <t>华锋1-5月工资补齐</t>
  </si>
  <si>
    <t>郑锦亮2-5月工资补齐</t>
    <phoneticPr fontId="1" type="noConversion"/>
  </si>
  <si>
    <t>项目</t>
    <phoneticPr fontId="1" type="noConversion"/>
  </si>
  <si>
    <t>金额</t>
    <phoneticPr fontId="1" type="noConversion"/>
  </si>
  <si>
    <t>骏兰公司账户支出后结余</t>
    <phoneticPr fontId="1" type="noConversion"/>
  </si>
  <si>
    <t>华锋借款冲抵</t>
    <phoneticPr fontId="1" type="noConversion"/>
  </si>
  <si>
    <t>年初10万元支付工资后剩余冲抵</t>
    <phoneticPr fontId="1" type="noConversion"/>
  </si>
  <si>
    <t>本次华软清连账户需支出费用为1801元，支出后结余13774.94</t>
    <phoneticPr fontId="1" type="noConversion"/>
  </si>
  <si>
    <t>本次骏兰公司账户需支出的费用：</t>
    <phoneticPr fontId="1" type="noConversion"/>
  </si>
  <si>
    <t>何站稳部分注册资金取回</t>
    <phoneticPr fontId="1" type="noConversion"/>
  </si>
  <si>
    <t>序号</t>
    <phoneticPr fontId="2" type="noConversion"/>
  </si>
  <si>
    <t>项目</t>
    <phoneticPr fontId="2" type="noConversion"/>
  </si>
  <si>
    <t>金额</t>
    <phoneticPr fontId="2" type="noConversion"/>
  </si>
  <si>
    <t>备注</t>
    <phoneticPr fontId="2" type="noConversion"/>
  </si>
  <si>
    <t>报销时间</t>
    <phoneticPr fontId="2" type="noConversion"/>
  </si>
  <si>
    <t>11月-1月管理费</t>
    <phoneticPr fontId="2" type="noConversion"/>
  </si>
  <si>
    <t>10-11月公摊电费</t>
    <phoneticPr fontId="2" type="noConversion"/>
  </si>
  <si>
    <t>10月之前水费</t>
    <phoneticPr fontId="2" type="noConversion"/>
  </si>
  <si>
    <t>9-10月电费</t>
    <phoneticPr fontId="2" type="noConversion"/>
  </si>
  <si>
    <r>
      <t>1</t>
    </r>
    <r>
      <rPr>
        <sz val="12"/>
        <rFont val="宋体"/>
        <family val="3"/>
        <charset val="134"/>
      </rPr>
      <t>1月-12月电费</t>
    </r>
    <phoneticPr fontId="2" type="noConversion"/>
  </si>
  <si>
    <t>保险</t>
    <phoneticPr fontId="2" type="noConversion"/>
  </si>
  <si>
    <t>发票可报</t>
    <phoneticPr fontId="2" type="noConversion"/>
  </si>
  <si>
    <t>年检</t>
    <phoneticPr fontId="2" type="noConversion"/>
  </si>
  <si>
    <t>车船税</t>
    <phoneticPr fontId="2" type="noConversion"/>
  </si>
  <si>
    <t>使用替票</t>
    <phoneticPr fontId="2" type="noConversion"/>
  </si>
  <si>
    <t>年票</t>
    <phoneticPr fontId="2" type="noConversion"/>
  </si>
  <si>
    <t>住宿</t>
    <phoneticPr fontId="2" type="noConversion"/>
  </si>
  <si>
    <t>深高速</t>
    <phoneticPr fontId="2" type="noConversion"/>
  </si>
  <si>
    <t>路桥费</t>
    <phoneticPr fontId="2" type="noConversion"/>
  </si>
  <si>
    <t>油费</t>
    <phoneticPr fontId="2" type="noConversion"/>
  </si>
  <si>
    <t>停车费</t>
    <phoneticPr fontId="2" type="noConversion"/>
  </si>
  <si>
    <t>餐费</t>
    <phoneticPr fontId="2" type="noConversion"/>
  </si>
  <si>
    <t>替票</t>
    <phoneticPr fontId="2" type="noConversion"/>
  </si>
  <si>
    <t>路由器</t>
    <phoneticPr fontId="2" type="noConversion"/>
  </si>
  <si>
    <t>椅子3张</t>
    <phoneticPr fontId="2" type="noConversion"/>
  </si>
  <si>
    <t>广深高速</t>
    <phoneticPr fontId="2" type="noConversion"/>
  </si>
  <si>
    <t>交通费</t>
    <phoneticPr fontId="2" type="noConversion"/>
  </si>
  <si>
    <t>房租</t>
    <phoneticPr fontId="2" type="noConversion"/>
  </si>
  <si>
    <t>12年房租</t>
    <phoneticPr fontId="2" type="noConversion"/>
  </si>
  <si>
    <r>
      <t>以上已使用1740元替票，剩下33</t>
    </r>
    <r>
      <rPr>
        <sz val="12"/>
        <rFont val="宋体"/>
        <family val="3"/>
        <charset val="134"/>
      </rPr>
      <t>38.04</t>
    </r>
    <r>
      <rPr>
        <sz val="11"/>
        <color theme="1"/>
        <rFont val="宋体"/>
        <family val="2"/>
        <charset val="134"/>
        <scheme val="minor"/>
      </rPr>
      <t>元先报出来</t>
    </r>
    <phoneticPr fontId="2" type="noConversion"/>
  </si>
  <si>
    <t>小计1</t>
    <phoneticPr fontId="7" type="noConversion"/>
  </si>
  <si>
    <t>办公椅</t>
    <phoneticPr fontId="2" type="noConversion"/>
  </si>
  <si>
    <t>服务器</t>
    <phoneticPr fontId="2" type="noConversion"/>
  </si>
  <si>
    <t>街北机电项目</t>
    <phoneticPr fontId="2" type="noConversion"/>
  </si>
  <si>
    <t>清连高速</t>
    <phoneticPr fontId="2" type="noConversion"/>
  </si>
  <si>
    <t>条码打印机</t>
    <phoneticPr fontId="2" type="noConversion"/>
  </si>
  <si>
    <t>台式机</t>
    <phoneticPr fontId="2" type="noConversion"/>
  </si>
  <si>
    <t>扫描枪</t>
    <phoneticPr fontId="2" type="noConversion"/>
  </si>
  <si>
    <t>小计2</t>
    <phoneticPr fontId="7" type="noConversion"/>
  </si>
  <si>
    <t>住宿费</t>
    <phoneticPr fontId="2" type="noConversion"/>
  </si>
  <si>
    <t>清连</t>
    <phoneticPr fontId="2" type="noConversion"/>
  </si>
  <si>
    <t>邮寄费</t>
    <phoneticPr fontId="2" type="noConversion"/>
  </si>
  <si>
    <t>街北</t>
    <phoneticPr fontId="2" type="noConversion"/>
  </si>
  <si>
    <t>11-12月电费</t>
    <phoneticPr fontId="2" type="noConversion"/>
  </si>
  <si>
    <t>插排</t>
    <phoneticPr fontId="2" type="noConversion"/>
  </si>
  <si>
    <t>电热水壶</t>
    <phoneticPr fontId="2" type="noConversion"/>
  </si>
  <si>
    <t>垃圾桶扫把等办公用品</t>
    <phoneticPr fontId="2" type="noConversion"/>
  </si>
  <si>
    <t>制作名片</t>
    <phoneticPr fontId="2" type="noConversion"/>
  </si>
  <si>
    <t>华锋郑锦亮各2盒</t>
    <phoneticPr fontId="2" type="noConversion"/>
  </si>
  <si>
    <t>深高速清连出差工作餐</t>
    <phoneticPr fontId="2" type="noConversion"/>
  </si>
  <si>
    <t>小计3</t>
    <phoneticPr fontId="7" type="noConversion"/>
  </si>
  <si>
    <t>附件二                    未报销费用</t>
    <phoneticPr fontId="2" type="noConversion"/>
  </si>
  <si>
    <t>编号</t>
    <phoneticPr fontId="2" type="noConversion"/>
  </si>
  <si>
    <t>费用</t>
    <phoneticPr fontId="2" type="noConversion"/>
  </si>
  <si>
    <t>银行验资户开户费用</t>
    <phoneticPr fontId="2" type="noConversion"/>
  </si>
  <si>
    <t>支票密码机</t>
    <phoneticPr fontId="2" type="noConversion"/>
  </si>
  <si>
    <t>物业押金</t>
    <phoneticPr fontId="2" type="noConversion"/>
  </si>
  <si>
    <t>租赁备案费用</t>
    <phoneticPr fontId="1" type="noConversion"/>
  </si>
  <si>
    <t>注册首期款</t>
    <phoneticPr fontId="2" type="noConversion"/>
  </si>
  <si>
    <t>锦蓝公司验资户开户费（未注册该费用不能退）</t>
    <phoneticPr fontId="2" type="noConversion"/>
  </si>
  <si>
    <t>由于第一次公司名核准已经过期，在此核准锦蓝公司名费用</t>
    <phoneticPr fontId="2" type="noConversion"/>
  </si>
  <si>
    <t>公司更名服务费，改锦蓝为骏兰公司名</t>
    <phoneticPr fontId="2" type="noConversion"/>
  </si>
  <si>
    <t>银行开基本户</t>
    <phoneticPr fontId="1" type="noConversion"/>
  </si>
  <si>
    <t>标准化研究院(注册)</t>
    <phoneticPr fontId="1" type="noConversion"/>
  </si>
  <si>
    <t>验资报告</t>
    <phoneticPr fontId="1" type="noConversion"/>
  </si>
  <si>
    <t>物业管理费2-5月</t>
    <phoneticPr fontId="1" type="noConversion"/>
  </si>
  <si>
    <t>房屋租金13个月（2012年6月至2013年6月）</t>
    <phoneticPr fontId="2" type="noConversion"/>
  </si>
  <si>
    <t>租金合计96000元，前期已报销32000元</t>
    <phoneticPr fontId="2" type="noConversion"/>
  </si>
  <si>
    <t>代理注册尾款</t>
    <phoneticPr fontId="2" type="noConversion"/>
  </si>
  <si>
    <t>财务代理费5月</t>
    <phoneticPr fontId="2" type="noConversion"/>
  </si>
  <si>
    <t>经理室办公桌</t>
    <phoneticPr fontId="2" type="noConversion"/>
  </si>
  <si>
    <t>饮用水含桶租金</t>
    <phoneticPr fontId="2" type="noConversion"/>
  </si>
  <si>
    <t>房屋租房押金</t>
    <phoneticPr fontId="2" type="noConversion"/>
  </si>
  <si>
    <t>智路公司借款退回转账手续费</t>
  </si>
  <si>
    <t>张超良注册资本退回转账手续费</t>
    <phoneticPr fontId="2" type="noConversion"/>
  </si>
  <si>
    <t>经理电脑</t>
    <phoneticPr fontId="2" type="noConversion"/>
  </si>
  <si>
    <t>打印一体机</t>
    <phoneticPr fontId="2" type="noConversion"/>
  </si>
  <si>
    <t>打印纸电话机插排</t>
    <phoneticPr fontId="2" type="noConversion"/>
  </si>
  <si>
    <t>2012年手机费</t>
    <phoneticPr fontId="2" type="noConversion"/>
  </si>
  <si>
    <t>车辆保养费（2月）</t>
    <phoneticPr fontId="2" type="noConversion"/>
  </si>
  <si>
    <t>华软发票</t>
    <phoneticPr fontId="2" type="noConversion"/>
  </si>
  <si>
    <t>办公用品一批</t>
    <phoneticPr fontId="2" type="noConversion"/>
  </si>
  <si>
    <t>郑锦亮台式机一套</t>
    <phoneticPr fontId="2" type="noConversion"/>
  </si>
  <si>
    <t>1-2月电费</t>
    <phoneticPr fontId="2" type="noConversion"/>
  </si>
  <si>
    <t>3-4月电费</t>
    <phoneticPr fontId="2" type="noConversion"/>
  </si>
  <si>
    <t>网络接线工具</t>
    <phoneticPr fontId="2" type="noConversion"/>
  </si>
  <si>
    <t>油费</t>
    <phoneticPr fontId="2" type="noConversion"/>
  </si>
  <si>
    <t>合计</t>
    <phoneticPr fontId="2" type="noConversion"/>
  </si>
  <si>
    <t>收款</t>
    <phoneticPr fontId="7" type="noConversion"/>
  </si>
  <si>
    <t>余额</t>
    <phoneticPr fontId="7" type="noConversion"/>
  </si>
  <si>
    <t>张司蕊请款/华锋/机电高速</t>
    <phoneticPr fontId="7" type="noConversion"/>
  </si>
  <si>
    <t>收往来款/广州智路</t>
    <phoneticPr fontId="7" type="noConversion"/>
  </si>
  <si>
    <t>张司蕊报办公费/机电高速</t>
    <phoneticPr fontId="7" type="noConversion"/>
  </si>
  <si>
    <t>张司蕊报差旅费/机电高速</t>
    <phoneticPr fontId="7" type="noConversion"/>
  </si>
  <si>
    <t>张司蕊报服务器/打印机/电脑/上海欣泽</t>
    <phoneticPr fontId="7" type="noConversion"/>
  </si>
  <si>
    <t>张司蕊报服务器/打印机/电脑/广州洪邦</t>
    <phoneticPr fontId="7" type="noConversion"/>
  </si>
  <si>
    <t>张司蕊报差旅费/房租等机电高速</t>
    <phoneticPr fontId="7" type="noConversion"/>
  </si>
  <si>
    <t>张司蕊请款/广州智路/机电高速</t>
    <phoneticPr fontId="7" type="noConversion"/>
  </si>
  <si>
    <t>收款/广东清连公路发展有限公司</t>
    <phoneticPr fontId="7" type="noConversion"/>
  </si>
  <si>
    <t>堤围费</t>
    <phoneticPr fontId="7" type="noConversion"/>
  </si>
  <si>
    <t>印花税</t>
    <phoneticPr fontId="7" type="noConversion"/>
  </si>
  <si>
    <t>应交增值税附加</t>
    <phoneticPr fontId="7" type="noConversion"/>
  </si>
  <si>
    <t>应交硬件增值税</t>
    <phoneticPr fontId="7" type="noConversion"/>
  </si>
  <si>
    <t>应交软件增值税</t>
    <phoneticPr fontId="7" type="noConversion"/>
  </si>
  <si>
    <t>管理费</t>
    <phoneticPr fontId="7" type="noConversion"/>
  </si>
  <si>
    <t>收款/肇庆粤肇高速</t>
    <phoneticPr fontId="7" type="noConversion"/>
  </si>
  <si>
    <t>应收高速公路机电管理软件销售收入/广东清连公路发展公司</t>
    <phoneticPr fontId="7" type="noConversion"/>
  </si>
  <si>
    <t>应收高速公路机电管理系统销售收入/广东清连公路发展公司</t>
    <phoneticPr fontId="7" type="noConversion"/>
  </si>
  <si>
    <t>其他</t>
    <phoneticPr fontId="7" type="noConversion"/>
  </si>
  <si>
    <t>进项税</t>
    <phoneticPr fontId="7" type="noConversion"/>
  </si>
  <si>
    <t>材料</t>
    <phoneticPr fontId="7" type="noConversion"/>
  </si>
  <si>
    <t>付款</t>
    <phoneticPr fontId="7" type="noConversion"/>
  </si>
  <si>
    <t>销项税</t>
    <phoneticPr fontId="7" type="noConversion"/>
  </si>
  <si>
    <r>
      <t>开票</t>
    </r>
    <r>
      <rPr>
        <sz val="13"/>
        <rFont val="Times New Roman"/>
        <family val="1"/>
      </rPr>
      <t/>
    </r>
    <phoneticPr fontId="7" type="noConversion"/>
  </si>
  <si>
    <t>摘要</t>
  </si>
  <si>
    <t>凭证</t>
    <phoneticPr fontId="7" type="noConversion"/>
  </si>
  <si>
    <t>合同金额</t>
    <phoneticPr fontId="7" type="noConversion"/>
  </si>
  <si>
    <t>高速公路机电业务标准管理系统项目</t>
    <phoneticPr fontId="7" type="noConversion"/>
  </si>
  <si>
    <t>附件一</t>
    <phoneticPr fontId="7" type="noConversion"/>
  </si>
  <si>
    <t>小计1+小计2+小计3：</t>
    <phoneticPr fontId="7" type="noConversion"/>
  </si>
  <si>
    <t>备注</t>
    <phoneticPr fontId="1" type="noConversion"/>
  </si>
  <si>
    <t>工资为6800/月，5个月工资合计34000元，减去5月初预付的20000元，需补齐14000元</t>
    <phoneticPr fontId="1" type="noConversion"/>
  </si>
  <si>
    <t>工资为6500/月，4个月工资合计26000元，减去5月初预付的20000元，需补齐6000元</t>
    <phoneticPr fontId="1" type="noConversion"/>
  </si>
  <si>
    <t>2012年工资支付明细</t>
    <phoneticPr fontId="2" type="noConversion"/>
  </si>
  <si>
    <t>华锋</t>
    <phoneticPr fontId="1" type="noConversion"/>
  </si>
  <si>
    <t>金额</t>
    <phoneticPr fontId="1" type="noConversion"/>
  </si>
  <si>
    <t>2012年7月-12月工资</t>
    <phoneticPr fontId="1" type="noConversion"/>
  </si>
  <si>
    <t>备注</t>
    <phoneticPr fontId="1" type="noConversion"/>
  </si>
  <si>
    <t>6000元/月</t>
    <phoneticPr fontId="1" type="noConversion"/>
  </si>
  <si>
    <t>2012年7月-12月每月补贴</t>
    <phoneticPr fontId="1" type="noConversion"/>
  </si>
  <si>
    <t>1000元/月</t>
    <phoneticPr fontId="1" type="noConversion"/>
  </si>
  <si>
    <t>合计</t>
    <phoneticPr fontId="1" type="noConversion"/>
  </si>
  <si>
    <t>郑锦亮</t>
    <phoneticPr fontId="1" type="noConversion"/>
  </si>
  <si>
    <t>2013年1月工资</t>
    <phoneticPr fontId="1" type="noConversion"/>
  </si>
  <si>
    <t>4500元/月</t>
    <phoneticPr fontId="1" type="noConversion"/>
  </si>
  <si>
    <t>2012年双薪</t>
    <phoneticPr fontId="1" type="noConversion"/>
  </si>
  <si>
    <t>2012年年终奖</t>
    <phoneticPr fontId="1" type="noConversion"/>
  </si>
  <si>
    <t>合计</t>
    <phoneticPr fontId="1" type="noConversion"/>
  </si>
  <si>
    <t>智路公司借款退回，款项归还华软借款，该借款年初用于华锋及郑锦亮2012年工资支付，支付后剩余27000，详细见附件二</t>
    <phoneticPr fontId="1" type="noConversion"/>
  </si>
  <si>
    <t>本次核销费用共129497.98元，其中需在华软报销费用为1801，在骏兰公司报销127696.98。祥见附件三。</t>
    <phoneticPr fontId="1" type="noConversion"/>
  </si>
  <si>
    <t>见骏兰公司账目</t>
    <phoneticPr fontId="1" type="noConversion"/>
  </si>
  <si>
    <t>见附件一</t>
    <phoneticPr fontId="1" type="noConversion"/>
  </si>
  <si>
    <t>华锋附件一替票多报出的费用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</si>
</sst>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.00_ "/>
    <numFmt numFmtId="177" formatCode="0.00_ "/>
    <numFmt numFmtId="178" formatCode="0.00_);[Red]\(0.00\)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name val="宋体"/>
      <charset val="134"/>
    </font>
    <font>
      <sz val="18"/>
      <name val="宋体"/>
      <family val="3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MS Sans Serif"/>
      <family val="2"/>
    </font>
    <font>
      <sz val="10"/>
      <name val="宋体"/>
      <charset val="134"/>
    </font>
    <font>
      <sz val="10"/>
      <color indexed="60"/>
      <name val="宋体"/>
      <charset val="134"/>
    </font>
    <font>
      <sz val="10"/>
      <color indexed="60"/>
      <name val="MS Sans Serif"/>
      <family val="2"/>
    </font>
    <font>
      <sz val="13"/>
      <name val="宋体"/>
      <charset val="134"/>
    </font>
    <font>
      <sz val="13"/>
      <name val="Times New Roman"/>
      <family val="1"/>
    </font>
    <font>
      <sz val="9"/>
      <name val="MS Sans Serif"/>
      <family val="2"/>
    </font>
    <font>
      <sz val="16"/>
      <name val="宋体"/>
      <charset val="134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10" fillId="0" borderId="0"/>
    <xf numFmtId="0" fontId="5" fillId="0" borderId="0"/>
  </cellStyleXfs>
  <cellXfs count="89">
    <xf numFmtId="0" fontId="0" fillId="0" borderId="0" xfId="0">
      <alignment vertical="center"/>
    </xf>
    <xf numFmtId="3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31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177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177" fontId="0" fillId="0" borderId="1" xfId="0" applyNumberForma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0" xfId="1"/>
    <xf numFmtId="0" fontId="5" fillId="0" borderId="1" xfId="1" applyBorder="1" applyAlignment="1">
      <alignment wrapText="1"/>
    </xf>
    <xf numFmtId="0" fontId="5" fillId="0" borderId="1" xfId="1" applyBorder="1" applyAlignment="1">
      <alignment horizontal="center" wrapText="1"/>
    </xf>
    <xf numFmtId="0" fontId="5" fillId="0" borderId="1" xfId="1" applyBorder="1"/>
    <xf numFmtId="58" fontId="5" fillId="0" borderId="1" xfId="1" applyNumberFormat="1" applyBorder="1" applyAlignment="1">
      <alignment horizontal="center" wrapText="1"/>
    </xf>
    <xf numFmtId="0" fontId="8" fillId="0" borderId="1" xfId="1" applyFont="1" applyBorder="1"/>
    <xf numFmtId="0" fontId="5" fillId="0" borderId="0" xfId="1" applyAlignment="1">
      <alignment wrapText="1"/>
    </xf>
    <xf numFmtId="58" fontId="5" fillId="0" borderId="0" xfId="1" applyNumberFormat="1" applyAlignment="1">
      <alignment horizontal="center" wrapText="1"/>
    </xf>
    <xf numFmtId="0" fontId="8" fillId="0" borderId="1" xfId="1" applyFont="1" applyBorder="1" applyAlignment="1">
      <alignment wrapText="1"/>
    </xf>
    <xf numFmtId="0" fontId="5" fillId="0" borderId="0" xfId="1" applyAlignment="1">
      <alignment horizontal="center" wrapText="1"/>
    </xf>
    <xf numFmtId="176" fontId="5" fillId="0" borderId="0" xfId="1" applyNumberFormat="1" applyAlignment="1">
      <alignment horizontal="center" vertical="center"/>
    </xf>
    <xf numFmtId="0" fontId="8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right" wrapText="1"/>
    </xf>
    <xf numFmtId="0" fontId="5" fillId="0" borderId="1" xfId="1" applyBorder="1" applyAlignment="1">
      <alignment horizontal="right" wrapText="1"/>
    </xf>
    <xf numFmtId="0" fontId="8" fillId="0" borderId="1" xfId="1" applyFont="1" applyFill="1" applyBorder="1" applyAlignment="1">
      <alignment wrapText="1"/>
    </xf>
    <xf numFmtId="0" fontId="5" fillId="0" borderId="1" xfId="1" applyFill="1" applyBorder="1" applyAlignment="1">
      <alignment horizontal="right" wrapText="1"/>
    </xf>
    <xf numFmtId="0" fontId="5" fillId="0" borderId="1" xfId="1" applyFill="1" applyBorder="1"/>
    <xf numFmtId="0" fontId="5" fillId="0" borderId="1" xfId="1" applyFill="1" applyBorder="1" applyAlignment="1">
      <alignment horizontal="right"/>
    </xf>
    <xf numFmtId="0" fontId="5" fillId="0" borderId="1" xfId="1" applyFill="1" applyBorder="1" applyAlignment="1">
      <alignment vertical="center" wrapText="1"/>
    </xf>
    <xf numFmtId="0" fontId="5" fillId="0" borderId="1" xfId="1" applyFill="1" applyBorder="1" applyAlignment="1">
      <alignment horizontal="right" vertical="center" wrapText="1"/>
    </xf>
    <xf numFmtId="0" fontId="2" fillId="0" borderId="1" xfId="1" applyFont="1" applyFill="1" applyBorder="1"/>
    <xf numFmtId="0" fontId="8" fillId="0" borderId="1" xfId="1" applyFont="1" applyFill="1" applyBorder="1"/>
    <xf numFmtId="0" fontId="5" fillId="0" borderId="1" xfId="1" applyBorder="1" applyAlignment="1">
      <alignment horizontal="right"/>
    </xf>
    <xf numFmtId="177" fontId="5" fillId="0" borderId="1" xfId="1" applyNumberFormat="1" applyBorder="1" applyAlignment="1">
      <alignment horizontal="right"/>
    </xf>
    <xf numFmtId="0" fontId="5" fillId="0" borderId="0" xfId="1" applyAlignment="1">
      <alignment horizontal="right"/>
    </xf>
    <xf numFmtId="0" fontId="8" fillId="0" borderId="0" xfId="1" applyFont="1" applyAlignment="1">
      <alignment wrapText="1"/>
    </xf>
    <xf numFmtId="0" fontId="10" fillId="0" borderId="0" xfId="2" applyFill="1"/>
    <xf numFmtId="178" fontId="10" fillId="0" borderId="0" xfId="2" applyNumberFormat="1" applyFill="1"/>
    <xf numFmtId="0" fontId="11" fillId="0" borderId="0" xfId="2" applyFont="1" applyFill="1"/>
    <xf numFmtId="177" fontId="10" fillId="0" borderId="0" xfId="2" applyNumberFormat="1" applyFill="1" applyAlignment="1">
      <alignment horizontal="center"/>
    </xf>
    <xf numFmtId="0" fontId="12" fillId="0" borderId="0" xfId="2" applyFont="1" applyFill="1"/>
    <xf numFmtId="0" fontId="13" fillId="0" borderId="0" xfId="2" applyFont="1" applyFill="1" applyBorder="1" applyAlignment="1">
      <alignment horizontal="center"/>
    </xf>
    <xf numFmtId="0" fontId="11" fillId="0" borderId="0" xfId="2" applyFont="1" applyFill="1" applyBorder="1"/>
    <xf numFmtId="0" fontId="10" fillId="0" borderId="0" xfId="2" applyFont="1" applyFill="1"/>
    <xf numFmtId="178" fontId="11" fillId="0" borderId="0" xfId="2" applyNumberFormat="1" applyFont="1" applyFill="1"/>
    <xf numFmtId="0" fontId="11" fillId="0" borderId="0" xfId="2" applyFont="1" applyFill="1" applyAlignment="1">
      <alignment horizontal="left"/>
    </xf>
    <xf numFmtId="178" fontId="11" fillId="0" borderId="1" xfId="2" applyNumberFormat="1" applyFont="1" applyFill="1" applyBorder="1"/>
    <xf numFmtId="0" fontId="11" fillId="0" borderId="1" xfId="2" applyFont="1" applyFill="1" applyBorder="1"/>
    <xf numFmtId="0" fontId="11" fillId="0" borderId="1" xfId="2" applyFont="1" applyFill="1" applyBorder="1" applyAlignment="1">
      <alignment horizontal="left"/>
    </xf>
    <xf numFmtId="14" fontId="11" fillId="0" borderId="1" xfId="2" applyNumberFormat="1" applyFont="1" applyFill="1" applyBorder="1" applyAlignment="1">
      <alignment horizontal="left"/>
    </xf>
    <xf numFmtId="178" fontId="14" fillId="0" borderId="1" xfId="2" applyNumberFormat="1" applyFont="1" applyFill="1" applyBorder="1" applyAlignment="1">
      <alignment horizontal="center"/>
    </xf>
    <xf numFmtId="0" fontId="5" fillId="0" borderId="0" xfId="2" applyFont="1" applyFill="1"/>
    <xf numFmtId="0" fontId="14" fillId="0" borderId="1" xfId="2" applyFont="1" applyFill="1" applyBorder="1" applyAlignment="1">
      <alignment horizontal="center"/>
    </xf>
    <xf numFmtId="0" fontId="14" fillId="0" borderId="1" xfId="2" applyFont="1" applyFill="1" applyBorder="1" applyAlignment="1">
      <alignment horizontal="left"/>
    </xf>
    <xf numFmtId="3" fontId="16" fillId="0" borderId="0" xfId="2" applyNumberFormat="1" applyFont="1" applyFill="1"/>
    <xf numFmtId="0" fontId="17" fillId="0" borderId="0" xfId="2" applyFont="1" applyFill="1"/>
    <xf numFmtId="0" fontId="16" fillId="0" borderId="0" xfId="2" applyFont="1" applyFill="1"/>
    <xf numFmtId="0" fontId="7" fillId="0" borderId="0" xfId="2" applyFont="1" applyFill="1"/>
    <xf numFmtId="0" fontId="0" fillId="0" borderId="1" xfId="0" applyBorder="1" applyAlignment="1">
      <alignment horizontal="left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 wrapText="1"/>
    </xf>
    <xf numFmtId="0" fontId="5" fillId="0" borderId="1" xfId="1" applyBorder="1" applyAlignment="1">
      <alignment horizontal="center" wrapText="1"/>
    </xf>
    <xf numFmtId="0" fontId="5" fillId="0" borderId="1" xfId="1" applyBorder="1" applyAlignment="1">
      <alignment horizontal="center"/>
    </xf>
    <xf numFmtId="0" fontId="8" fillId="0" borderId="5" xfId="1" applyFont="1" applyBorder="1" applyAlignment="1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8" fillId="0" borderId="0" xfId="0" applyFont="1" applyAlignment="1">
      <alignment horizontal="center" wrapText="1"/>
    </xf>
  </cellXfs>
  <cellStyles count="4">
    <cellStyle name="常规" xfId="0" builtinId="0"/>
    <cellStyle name="常规 2" xfId="1"/>
    <cellStyle name="常规 3" xfId="2"/>
    <cellStyle name="样式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06.02/&#39033;&#30446;/&#39033;&#30446;&#27719;&#24635;&#65288;z)/06&#24180;&#25910;&#20837;&#32479;&#35745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06.02/&#39033;&#30446;/&#26376;&#25910;&#25903;&#32479;&#35745;/06&#24180;&#25910;&#20837;&#32479;&#35745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核算项目明细表（样板）"/>
      <sheetName val="部门2月"/>
      <sheetName val="部门明细（3月）"/>
      <sheetName val="部门4月"/>
      <sheetName val="5月导入"/>
      <sheetName val="范部门"/>
      <sheetName val="范部门导入"/>
      <sheetName val="黄部门"/>
      <sheetName val="黄部门导入"/>
      <sheetName val="奕高导入"/>
      <sheetName val="弈高月发生汇总"/>
      <sheetName val="汇总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核算项目明细表（样板）"/>
      <sheetName val="部门2月"/>
      <sheetName val="部门明细（3月）"/>
      <sheetName val="部门4月"/>
      <sheetName val="5月导入"/>
      <sheetName val="范部门"/>
      <sheetName val="范部门导入"/>
      <sheetName val="黄部门"/>
      <sheetName val="黄部门导入"/>
      <sheetName val="奕高导入"/>
      <sheetName val="弈高月发生汇总"/>
      <sheetName val="汇总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selection activeCell="G40" sqref="G40"/>
    </sheetView>
  </sheetViews>
  <sheetFormatPr defaultRowHeight="13.5"/>
  <cols>
    <col min="1" max="1" width="14.625" bestFit="1" customWidth="1"/>
    <col min="2" max="2" width="17" customWidth="1"/>
    <col min="3" max="4" width="12.75" bestFit="1" customWidth="1"/>
    <col min="5" max="5" width="36" customWidth="1"/>
    <col min="7" max="7" width="14.625" bestFit="1" customWidth="1"/>
    <col min="8" max="8" width="12.75" bestFit="1" customWidth="1"/>
    <col min="9" max="9" width="11.625" bestFit="1" customWidth="1"/>
  </cols>
  <sheetData>
    <row r="1" spans="1:5" ht="32.25" customHeight="1">
      <c r="A1" s="79" t="s">
        <v>21</v>
      </c>
      <c r="B1" s="79"/>
      <c r="C1" s="79"/>
      <c r="D1" s="79"/>
      <c r="E1" s="79"/>
    </row>
    <row r="2" spans="1:5">
      <c r="A2" s="80" t="s">
        <v>12</v>
      </c>
      <c r="B2" s="80"/>
      <c r="C2" s="80"/>
      <c r="D2" s="80"/>
      <c r="E2" s="80"/>
    </row>
    <row r="3" spans="1:5">
      <c r="A3" s="16" t="s">
        <v>32</v>
      </c>
      <c r="B3" s="6" t="s">
        <v>1</v>
      </c>
      <c r="C3" s="6" t="s">
        <v>0</v>
      </c>
      <c r="D3" s="6" t="s">
        <v>2</v>
      </c>
      <c r="E3" s="6" t="s">
        <v>6</v>
      </c>
    </row>
    <row r="4" spans="1:5">
      <c r="A4" s="16">
        <v>1</v>
      </c>
      <c r="B4" s="6" t="s">
        <v>3</v>
      </c>
      <c r="C4" s="6">
        <v>217373.76</v>
      </c>
      <c r="D4" s="6"/>
      <c r="E4" s="6"/>
    </row>
    <row r="5" spans="1:5">
      <c r="A5" s="16">
        <v>2</v>
      </c>
      <c r="B5" s="6" t="s">
        <v>4</v>
      </c>
      <c r="C5" s="6"/>
      <c r="D5" s="6">
        <v>32606.06</v>
      </c>
      <c r="E5" s="6"/>
    </row>
    <row r="6" spans="1:5" ht="27">
      <c r="A6" s="16">
        <v>3</v>
      </c>
      <c r="B6" s="6" t="s">
        <v>5</v>
      </c>
      <c r="C6" s="6"/>
      <c r="D6" s="6">
        <v>87625.22</v>
      </c>
      <c r="E6" s="6" t="s">
        <v>11</v>
      </c>
    </row>
    <row r="7" spans="1:5">
      <c r="A7" s="16">
        <v>4</v>
      </c>
      <c r="B7" s="6" t="s">
        <v>7</v>
      </c>
      <c r="C7" s="6"/>
      <c r="D7" s="6">
        <v>81566.539999999994</v>
      </c>
      <c r="E7" s="6" t="s">
        <v>29</v>
      </c>
    </row>
    <row r="8" spans="1:5">
      <c r="A8" s="16"/>
      <c r="B8" s="6"/>
      <c r="C8" s="6"/>
      <c r="D8" s="6"/>
      <c r="E8" s="6"/>
    </row>
    <row r="9" spans="1:5">
      <c r="A9" s="16" t="s">
        <v>10</v>
      </c>
      <c r="B9" s="6"/>
      <c r="C9" s="6"/>
      <c r="D9" s="6">
        <f>SUM(C4:C8)-SUM(D4:D8)</f>
        <v>15575.940000000002</v>
      </c>
      <c r="E9" s="6"/>
    </row>
    <row r="10" spans="1:5">
      <c r="A10" s="80" t="s">
        <v>30</v>
      </c>
      <c r="B10" s="80"/>
      <c r="C10" s="80"/>
      <c r="D10" s="80"/>
      <c r="E10" s="80"/>
    </row>
    <row r="11" spans="1:5">
      <c r="A11" s="16" t="s">
        <v>32</v>
      </c>
      <c r="B11" s="6" t="s">
        <v>1</v>
      </c>
      <c r="C11" s="6" t="s">
        <v>0</v>
      </c>
      <c r="D11" s="6" t="s">
        <v>2</v>
      </c>
      <c r="E11" s="6" t="s">
        <v>6</v>
      </c>
    </row>
    <row r="12" spans="1:5">
      <c r="A12" s="16">
        <v>1</v>
      </c>
      <c r="B12" s="6" t="s">
        <v>8</v>
      </c>
      <c r="C12" s="6"/>
      <c r="D12" s="11">
        <v>84075</v>
      </c>
      <c r="E12" s="6" t="s">
        <v>9</v>
      </c>
    </row>
    <row r="13" spans="1:5">
      <c r="A13" s="16">
        <v>2</v>
      </c>
      <c r="B13" s="12" t="s">
        <v>13</v>
      </c>
      <c r="C13" s="6"/>
      <c r="D13" s="13">
        <v>208.4</v>
      </c>
      <c r="E13" s="6"/>
    </row>
    <row r="14" spans="1:5">
      <c r="A14" s="16">
        <v>3</v>
      </c>
      <c r="B14" s="14" t="s">
        <v>14</v>
      </c>
      <c r="C14" s="6"/>
      <c r="D14" s="15">
        <v>1150</v>
      </c>
      <c r="E14" s="6"/>
    </row>
    <row r="15" spans="1:5">
      <c r="A15" s="16">
        <v>4</v>
      </c>
      <c r="B15" s="14" t="s">
        <v>15</v>
      </c>
      <c r="C15" s="6"/>
      <c r="D15" s="15">
        <v>2004.9</v>
      </c>
      <c r="E15" s="6"/>
    </row>
    <row r="16" spans="1:5">
      <c r="A16" s="16">
        <v>5</v>
      </c>
      <c r="B16" s="14" t="s">
        <v>16</v>
      </c>
      <c r="C16" s="6"/>
      <c r="D16" s="15">
        <v>139</v>
      </c>
      <c r="E16" s="6"/>
    </row>
    <row r="17" spans="1:11">
      <c r="A17" s="16">
        <v>6</v>
      </c>
      <c r="B17" s="14" t="s">
        <v>17</v>
      </c>
      <c r="C17" s="6"/>
      <c r="D17" s="15">
        <v>322.82</v>
      </c>
      <c r="E17" s="6"/>
    </row>
    <row r="18" spans="1:11">
      <c r="A18" s="16">
        <v>7</v>
      </c>
      <c r="B18" s="14" t="s">
        <v>18</v>
      </c>
      <c r="C18" s="6"/>
      <c r="D18" s="15">
        <v>1549.1</v>
      </c>
      <c r="E18" s="6"/>
    </row>
    <row r="19" spans="1:11">
      <c r="A19" s="6" t="s">
        <v>19</v>
      </c>
      <c r="B19" s="6"/>
      <c r="C19" s="6"/>
      <c r="D19" s="11">
        <f>SUM(D12:D18)</f>
        <v>89449.22</v>
      </c>
      <c r="E19" s="6"/>
    </row>
    <row r="20" spans="1:11">
      <c r="A20" s="4"/>
      <c r="B20" s="4"/>
      <c r="C20" s="4"/>
      <c r="D20" s="4"/>
      <c r="E20" s="4"/>
    </row>
    <row r="21" spans="1:11" ht="33" customHeight="1">
      <c r="A21" s="79" t="s">
        <v>20</v>
      </c>
      <c r="B21" s="79"/>
      <c r="C21" s="79"/>
      <c r="D21" s="79"/>
      <c r="E21" s="79"/>
    </row>
    <row r="22" spans="1:11">
      <c r="A22" s="6" t="s">
        <v>27</v>
      </c>
      <c r="B22" s="6" t="s">
        <v>1</v>
      </c>
      <c r="C22" s="6" t="s">
        <v>0</v>
      </c>
      <c r="D22" s="6" t="s">
        <v>2</v>
      </c>
      <c r="E22" s="6" t="s">
        <v>6</v>
      </c>
    </row>
    <row r="23" spans="1:11">
      <c r="A23" s="7">
        <v>41400</v>
      </c>
      <c r="B23" s="6"/>
      <c r="C23" s="8">
        <v>500000</v>
      </c>
      <c r="D23" s="8"/>
      <c r="E23" s="9" t="s">
        <v>22</v>
      </c>
      <c r="F23" s="3"/>
      <c r="G23" s="1"/>
      <c r="H23" s="2"/>
      <c r="I23" s="2"/>
      <c r="J23" s="78"/>
      <c r="K23" s="78"/>
    </row>
    <row r="24" spans="1:11">
      <c r="A24" s="7">
        <v>41400</v>
      </c>
      <c r="B24" s="6"/>
      <c r="C24" s="8">
        <v>223.61</v>
      </c>
      <c r="D24" s="8"/>
      <c r="E24" s="9" t="s">
        <v>23</v>
      </c>
      <c r="F24" s="3"/>
      <c r="G24" s="1"/>
      <c r="H24" s="2"/>
      <c r="I24" s="2"/>
      <c r="J24" s="78"/>
      <c r="K24" s="78"/>
    </row>
    <row r="25" spans="1:11" ht="21">
      <c r="A25" s="7">
        <v>41401</v>
      </c>
      <c r="B25" s="6"/>
      <c r="C25" s="8"/>
      <c r="D25" s="8">
        <v>50000</v>
      </c>
      <c r="E25" s="9" t="s">
        <v>24</v>
      </c>
      <c r="F25" s="3"/>
      <c r="G25" s="1"/>
      <c r="H25" s="2"/>
      <c r="I25" s="2"/>
      <c r="J25" s="78"/>
      <c r="K25" s="78"/>
    </row>
    <row r="26" spans="1:11" ht="13.5" customHeight="1">
      <c r="A26" s="7">
        <v>41402</v>
      </c>
      <c r="B26" s="6"/>
      <c r="C26" s="8"/>
      <c r="D26" s="8">
        <v>50000</v>
      </c>
      <c r="E26" s="9" t="s">
        <v>25</v>
      </c>
      <c r="F26" s="3"/>
      <c r="G26" s="1"/>
      <c r="H26" s="2"/>
      <c r="I26" s="2"/>
      <c r="J26" s="78"/>
      <c r="K26" s="78"/>
    </row>
    <row r="27" spans="1:11" ht="13.5" customHeight="1">
      <c r="A27" s="7">
        <v>41403</v>
      </c>
      <c r="B27" s="6"/>
      <c r="C27" s="8"/>
      <c r="D27" s="8">
        <v>50000</v>
      </c>
      <c r="E27" s="76" t="s">
        <v>183</v>
      </c>
      <c r="F27" s="3"/>
      <c r="G27" s="1"/>
      <c r="H27" s="2"/>
      <c r="I27" s="2"/>
      <c r="J27" s="78"/>
      <c r="K27" s="78"/>
    </row>
    <row r="28" spans="1:11" ht="20.25" customHeight="1">
      <c r="A28" s="7">
        <v>41404</v>
      </c>
      <c r="B28" s="6"/>
      <c r="C28" s="8"/>
      <c r="D28" s="8">
        <v>50000</v>
      </c>
      <c r="E28" s="76"/>
      <c r="F28" s="3"/>
      <c r="G28" s="1"/>
      <c r="H28" s="2"/>
      <c r="I28" s="2"/>
      <c r="J28" s="78"/>
      <c r="K28" s="78"/>
    </row>
    <row r="29" spans="1:11">
      <c r="A29" s="7">
        <v>41408</v>
      </c>
      <c r="B29" s="6"/>
      <c r="C29" s="6"/>
      <c r="D29" s="8">
        <v>10000</v>
      </c>
      <c r="E29" s="77" t="s">
        <v>28</v>
      </c>
      <c r="G29" s="1"/>
      <c r="H29" s="2"/>
      <c r="I29" s="2"/>
      <c r="J29" s="78"/>
      <c r="K29" s="78"/>
    </row>
    <row r="30" spans="1:11">
      <c r="A30" s="7">
        <v>41409</v>
      </c>
      <c r="B30" s="6"/>
      <c r="C30" s="6"/>
      <c r="D30" s="8">
        <v>8000</v>
      </c>
      <c r="E30" s="77"/>
      <c r="G30" s="1"/>
      <c r="H30" s="2"/>
      <c r="I30" s="2"/>
      <c r="J30" s="78"/>
      <c r="K30" s="78"/>
    </row>
    <row r="31" spans="1:11">
      <c r="A31" s="7">
        <v>41410</v>
      </c>
      <c r="B31" s="6"/>
      <c r="C31" s="6"/>
      <c r="D31" s="8">
        <v>6000</v>
      </c>
      <c r="E31" s="77"/>
      <c r="G31" s="1"/>
      <c r="H31" s="2"/>
      <c r="I31" s="2"/>
      <c r="J31" s="78"/>
      <c r="K31" s="78"/>
    </row>
    <row r="32" spans="1:11" ht="17.25" customHeight="1">
      <c r="A32" s="74" t="s">
        <v>10</v>
      </c>
      <c r="B32" s="74"/>
      <c r="C32" s="74"/>
      <c r="D32" s="10">
        <f>SUM(C23:C31)-SUM(D25:D31)</f>
        <v>276223.61</v>
      </c>
      <c r="E32" s="5"/>
      <c r="G32" s="1"/>
      <c r="H32" s="2"/>
      <c r="I32" s="2"/>
      <c r="J32" s="78"/>
      <c r="K32" s="78"/>
    </row>
    <row r="33" spans="1:11">
      <c r="G33" s="1"/>
      <c r="H33" s="2"/>
      <c r="I33" s="2"/>
      <c r="J33" s="78"/>
      <c r="K33" s="78"/>
    </row>
    <row r="34" spans="1:11" ht="28.5" customHeight="1">
      <c r="A34" s="75" t="s">
        <v>184</v>
      </c>
      <c r="B34" s="75"/>
      <c r="C34" s="75"/>
      <c r="D34" s="75"/>
      <c r="E34" s="75"/>
    </row>
    <row r="35" spans="1:11" ht="20.25" customHeight="1">
      <c r="A35" t="s">
        <v>43</v>
      </c>
    </row>
    <row r="36" spans="1:11" ht="14.25" customHeight="1">
      <c r="A36" s="17" t="s">
        <v>33</v>
      </c>
      <c r="B36" s="74" t="s">
        <v>37</v>
      </c>
      <c r="C36" s="74"/>
      <c r="D36" s="17" t="s">
        <v>38</v>
      </c>
      <c r="E36" s="17" t="s">
        <v>165</v>
      </c>
    </row>
    <row r="37" spans="1:11">
      <c r="A37" s="17">
        <v>1</v>
      </c>
      <c r="B37" s="68" t="s">
        <v>31</v>
      </c>
      <c r="C37" s="68"/>
      <c r="D37" s="17">
        <v>127696.98</v>
      </c>
      <c r="E37" s="17"/>
    </row>
    <row r="38" spans="1:11">
      <c r="A38" s="17">
        <v>2</v>
      </c>
      <c r="B38" s="68" t="s">
        <v>34</v>
      </c>
      <c r="C38" s="68"/>
      <c r="D38" s="17">
        <v>89449.22</v>
      </c>
      <c r="E38" s="17"/>
    </row>
    <row r="39" spans="1:11" ht="27">
      <c r="A39" s="17">
        <v>3</v>
      </c>
      <c r="B39" s="68" t="s">
        <v>35</v>
      </c>
      <c r="C39" s="68"/>
      <c r="D39" s="17">
        <v>14000</v>
      </c>
      <c r="E39" s="16" t="s">
        <v>166</v>
      </c>
    </row>
    <row r="40" spans="1:11" ht="27">
      <c r="A40" s="17">
        <v>4</v>
      </c>
      <c r="B40" s="68" t="s">
        <v>36</v>
      </c>
      <c r="C40" s="68"/>
      <c r="D40" s="17">
        <v>6000</v>
      </c>
      <c r="E40" s="16" t="s">
        <v>167</v>
      </c>
    </row>
    <row r="41" spans="1:11">
      <c r="A41" s="17">
        <v>5</v>
      </c>
      <c r="B41" s="72" t="s">
        <v>44</v>
      </c>
      <c r="C41" s="73"/>
      <c r="D41" s="17">
        <v>60000</v>
      </c>
      <c r="E41" s="17"/>
    </row>
    <row r="42" spans="1:11">
      <c r="A42" s="17">
        <v>6</v>
      </c>
      <c r="B42" s="68" t="s">
        <v>41</v>
      </c>
      <c r="C42" s="68"/>
      <c r="D42" s="17">
        <v>-27000</v>
      </c>
      <c r="E42" s="17"/>
    </row>
    <row r="43" spans="1:11">
      <c r="A43" s="17">
        <v>7</v>
      </c>
      <c r="B43" s="68" t="s">
        <v>40</v>
      </c>
      <c r="C43" s="68"/>
      <c r="D43" s="17">
        <v>-24000</v>
      </c>
      <c r="E43" s="17" t="s">
        <v>185</v>
      </c>
    </row>
    <row r="44" spans="1:11">
      <c r="A44" s="17">
        <v>8</v>
      </c>
      <c r="B44" s="72" t="s">
        <v>187</v>
      </c>
      <c r="C44" s="73"/>
      <c r="D44" s="17">
        <v>-3338</v>
      </c>
      <c r="E44" s="17" t="s">
        <v>186</v>
      </c>
    </row>
    <row r="45" spans="1:11">
      <c r="A45" s="74" t="s">
        <v>19</v>
      </c>
      <c r="B45" s="74"/>
      <c r="C45" s="74"/>
      <c r="D45" s="17">
        <f>SUM(D37:D44)</f>
        <v>242808.2</v>
      </c>
      <c r="E45" s="18"/>
    </row>
    <row r="46" spans="1:11">
      <c r="A46" s="19" t="s">
        <v>39</v>
      </c>
      <c r="B46" s="19"/>
      <c r="C46" s="69">
        <f>D32-D45</f>
        <v>33415.409999999974</v>
      </c>
      <c r="D46" s="70"/>
    </row>
    <row r="48" spans="1:11">
      <c r="A48" s="71" t="s">
        <v>42</v>
      </c>
      <c r="B48" s="71"/>
      <c r="C48" s="71"/>
      <c r="D48" s="71"/>
      <c r="E48" s="71"/>
    </row>
  </sheetData>
  <mergeCells count="31">
    <mergeCell ref="J24:K24"/>
    <mergeCell ref="A1:E1"/>
    <mergeCell ref="A2:E2"/>
    <mergeCell ref="A10:E10"/>
    <mergeCell ref="A21:E21"/>
    <mergeCell ref="J23:K23"/>
    <mergeCell ref="J31:K31"/>
    <mergeCell ref="J32:K32"/>
    <mergeCell ref="J33:K33"/>
    <mergeCell ref="J25:K25"/>
    <mergeCell ref="J26:K26"/>
    <mergeCell ref="J27:K27"/>
    <mergeCell ref="J28:K28"/>
    <mergeCell ref="J29:K29"/>
    <mergeCell ref="J30:K30"/>
    <mergeCell ref="B40:C40"/>
    <mergeCell ref="B36:C36"/>
    <mergeCell ref="A45:C45"/>
    <mergeCell ref="B42:C42"/>
    <mergeCell ref="E27:E28"/>
    <mergeCell ref="E29:E31"/>
    <mergeCell ref="A32:C32"/>
    <mergeCell ref="A34:E34"/>
    <mergeCell ref="B37:C37"/>
    <mergeCell ref="B38:C38"/>
    <mergeCell ref="B39:C39"/>
    <mergeCell ref="B43:C43"/>
    <mergeCell ref="C46:D46"/>
    <mergeCell ref="A48:E48"/>
    <mergeCell ref="B41:C41"/>
    <mergeCell ref="B44:C44"/>
  </mergeCells>
  <phoneticPr fontId="1" type="noConversion"/>
  <pageMargins left="0.56999999999999995" right="0.34" top="0.41" bottom="0.36" header="0.18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topLeftCell="A7" workbookViewId="0">
      <selection activeCell="J46" sqref="J46"/>
    </sheetView>
  </sheetViews>
  <sheetFormatPr defaultRowHeight="14.25"/>
  <cols>
    <col min="1" max="1" width="7.25" style="26" customWidth="1"/>
    <col min="2" max="2" width="18" style="26" customWidth="1"/>
    <col min="3" max="3" width="9.625" style="26" customWidth="1"/>
    <col min="4" max="4" width="23.875" style="26" customWidth="1"/>
    <col min="5" max="5" width="9.75" style="29" customWidth="1"/>
    <col min="6" max="12" width="9" style="20"/>
    <col min="13" max="13" width="14.125" style="20" customWidth="1"/>
    <col min="14" max="16384" width="9" style="20"/>
  </cols>
  <sheetData>
    <row r="1" spans="1:15" ht="41.25" customHeight="1">
      <c r="A1" s="81" t="s">
        <v>163</v>
      </c>
      <c r="B1" s="81"/>
      <c r="C1" s="81"/>
      <c r="D1" s="81"/>
      <c r="E1" s="81"/>
    </row>
    <row r="2" spans="1:15">
      <c r="A2" s="21" t="s">
        <v>45</v>
      </c>
      <c r="B2" s="21" t="s">
        <v>46</v>
      </c>
      <c r="C2" s="21" t="s">
        <v>47</v>
      </c>
      <c r="D2" s="21" t="s">
        <v>48</v>
      </c>
      <c r="E2" s="22" t="s">
        <v>49</v>
      </c>
    </row>
    <row r="3" spans="1:15">
      <c r="A3" s="21">
        <v>1</v>
      </c>
      <c r="B3" s="23" t="s">
        <v>50</v>
      </c>
      <c r="C3" s="23">
        <v>2004.9</v>
      </c>
      <c r="D3" s="21"/>
      <c r="E3" s="24">
        <v>41306</v>
      </c>
    </row>
    <row r="4" spans="1:15">
      <c r="A4" s="21">
        <v>2</v>
      </c>
      <c r="B4" s="23" t="s">
        <v>51</v>
      </c>
      <c r="C4" s="23">
        <v>93.6</v>
      </c>
      <c r="D4" s="21"/>
      <c r="E4" s="24">
        <v>41306</v>
      </c>
    </row>
    <row r="5" spans="1:15">
      <c r="A5" s="21">
        <v>3</v>
      </c>
      <c r="B5" s="23" t="s">
        <v>52</v>
      </c>
      <c r="C5" s="23">
        <v>193.5</v>
      </c>
      <c r="D5" s="21"/>
      <c r="E5" s="24">
        <v>41306</v>
      </c>
    </row>
    <row r="6" spans="1:15">
      <c r="A6" s="21">
        <v>4</v>
      </c>
      <c r="B6" s="23" t="s">
        <v>53</v>
      </c>
      <c r="C6" s="23">
        <v>26.01</v>
      </c>
      <c r="D6" s="21"/>
      <c r="E6" s="24">
        <v>41306</v>
      </c>
    </row>
    <row r="7" spans="1:15">
      <c r="A7" s="21">
        <v>7</v>
      </c>
      <c r="B7" s="25" t="s">
        <v>54</v>
      </c>
      <c r="C7" s="23">
        <v>7.71</v>
      </c>
      <c r="D7" s="21"/>
      <c r="E7" s="24">
        <v>41306</v>
      </c>
    </row>
    <row r="8" spans="1:15" ht="16.5" customHeight="1">
      <c r="A8" s="21">
        <v>8</v>
      </c>
      <c r="B8" s="21" t="s">
        <v>55</v>
      </c>
      <c r="C8" s="21">
        <v>2848.18</v>
      </c>
      <c r="D8" s="21" t="s">
        <v>56</v>
      </c>
      <c r="E8" s="24">
        <v>41306</v>
      </c>
      <c r="K8" s="26"/>
      <c r="L8" s="26"/>
      <c r="M8" s="26"/>
      <c r="N8" s="26"/>
      <c r="O8" s="27"/>
    </row>
    <row r="9" spans="1:15">
      <c r="A9" s="21">
        <v>9</v>
      </c>
      <c r="B9" s="21" t="s">
        <v>57</v>
      </c>
      <c r="C9" s="21">
        <v>195</v>
      </c>
      <c r="D9" s="21" t="s">
        <v>56</v>
      </c>
      <c r="E9" s="24">
        <v>41306</v>
      </c>
    </row>
    <row r="10" spans="1:15">
      <c r="A10" s="21">
        <v>10</v>
      </c>
      <c r="B10" s="21" t="s">
        <v>58</v>
      </c>
      <c r="C10" s="21">
        <v>360</v>
      </c>
      <c r="D10" s="21" t="s">
        <v>59</v>
      </c>
      <c r="E10" s="24">
        <v>41306</v>
      </c>
    </row>
    <row r="11" spans="1:15">
      <c r="A11" s="21">
        <v>11</v>
      </c>
      <c r="B11" s="21" t="s">
        <v>60</v>
      </c>
      <c r="C11" s="21">
        <v>980</v>
      </c>
      <c r="D11" s="21" t="s">
        <v>59</v>
      </c>
      <c r="E11" s="24">
        <v>41306</v>
      </c>
    </row>
    <row r="12" spans="1:15">
      <c r="A12" s="21">
        <v>12</v>
      </c>
      <c r="B12" s="21" t="s">
        <v>61</v>
      </c>
      <c r="C12" s="21">
        <v>200</v>
      </c>
      <c r="D12" s="21" t="s">
        <v>62</v>
      </c>
      <c r="E12" s="24">
        <v>41306</v>
      </c>
    </row>
    <row r="13" spans="1:15">
      <c r="A13" s="21">
        <v>13</v>
      </c>
      <c r="B13" s="21" t="s">
        <v>63</v>
      </c>
      <c r="C13" s="21">
        <v>914</v>
      </c>
      <c r="D13" s="21"/>
      <c r="E13" s="24">
        <v>41306</v>
      </c>
    </row>
    <row r="14" spans="1:15">
      <c r="A14" s="21">
        <v>14</v>
      </c>
      <c r="B14" s="21" t="s">
        <v>64</v>
      </c>
      <c r="C14" s="21">
        <v>2830.69</v>
      </c>
      <c r="D14" s="21"/>
      <c r="E14" s="24">
        <v>41306</v>
      </c>
    </row>
    <row r="15" spans="1:15">
      <c r="A15" s="21">
        <v>15</v>
      </c>
      <c r="B15" s="21" t="s">
        <v>65</v>
      </c>
      <c r="C15" s="21">
        <v>352</v>
      </c>
      <c r="D15" s="21"/>
      <c r="E15" s="24">
        <v>41306</v>
      </c>
    </row>
    <row r="16" spans="1:15">
      <c r="A16" s="21">
        <v>16</v>
      </c>
      <c r="B16" s="21" t="s">
        <v>66</v>
      </c>
      <c r="C16" s="21">
        <v>400</v>
      </c>
      <c r="D16" s="21" t="s">
        <v>67</v>
      </c>
      <c r="E16" s="24">
        <v>41306</v>
      </c>
    </row>
    <row r="17" spans="1:5">
      <c r="A17" s="21">
        <v>17</v>
      </c>
      <c r="B17" s="21" t="s">
        <v>68</v>
      </c>
      <c r="C17" s="21">
        <v>114</v>
      </c>
      <c r="D17" s="21"/>
      <c r="E17" s="24">
        <v>41306</v>
      </c>
    </row>
    <row r="18" spans="1:5">
      <c r="A18" s="21">
        <v>19</v>
      </c>
      <c r="B18" s="21" t="s">
        <v>69</v>
      </c>
      <c r="C18" s="21">
        <v>885</v>
      </c>
      <c r="D18" s="21"/>
      <c r="E18" s="24">
        <v>41306</v>
      </c>
    </row>
    <row r="19" spans="1:5">
      <c r="A19" s="21">
        <v>20</v>
      </c>
      <c r="B19" s="21" t="s">
        <v>61</v>
      </c>
      <c r="C19" s="21">
        <v>120</v>
      </c>
      <c r="D19" s="21" t="s">
        <v>70</v>
      </c>
      <c r="E19" s="24">
        <v>41306</v>
      </c>
    </row>
    <row r="20" spans="1:5">
      <c r="A20" s="21">
        <v>21</v>
      </c>
      <c r="B20" s="21" t="s">
        <v>71</v>
      </c>
      <c r="C20" s="21">
        <v>46</v>
      </c>
      <c r="D20" s="21" t="s">
        <v>70</v>
      </c>
      <c r="E20" s="24">
        <v>41306</v>
      </c>
    </row>
    <row r="21" spans="1:5">
      <c r="A21" s="21">
        <v>22</v>
      </c>
      <c r="B21" s="21" t="s">
        <v>72</v>
      </c>
      <c r="C21" s="21">
        <v>32000</v>
      </c>
      <c r="D21" s="21" t="s">
        <v>73</v>
      </c>
      <c r="E21" s="24">
        <v>41306</v>
      </c>
    </row>
    <row r="22" spans="1:5" ht="28.5">
      <c r="A22" s="21">
        <v>23</v>
      </c>
      <c r="B22" s="21" t="s">
        <v>67</v>
      </c>
      <c r="C22" s="21">
        <v>5078.04</v>
      </c>
      <c r="D22" s="28" t="s">
        <v>74</v>
      </c>
      <c r="E22" s="24">
        <v>41306</v>
      </c>
    </row>
    <row r="23" spans="1:5">
      <c r="A23" s="82" t="s">
        <v>75</v>
      </c>
      <c r="B23" s="82"/>
      <c r="C23" s="21">
        <f>SUM(C3:C22)-C10-C11-C16</f>
        <v>47908.63</v>
      </c>
      <c r="D23" s="21"/>
      <c r="E23" s="22"/>
    </row>
    <row r="25" spans="1:5">
      <c r="A25" s="21" t="s">
        <v>45</v>
      </c>
      <c r="B25" s="21" t="s">
        <v>46</v>
      </c>
      <c r="C25" s="21" t="s">
        <v>47</v>
      </c>
      <c r="D25" s="21" t="s">
        <v>48</v>
      </c>
      <c r="E25" s="22" t="s">
        <v>49</v>
      </c>
    </row>
    <row r="26" spans="1:5">
      <c r="A26" s="21">
        <v>1</v>
      </c>
      <c r="B26" s="21" t="s">
        <v>76</v>
      </c>
      <c r="C26" s="21">
        <v>582</v>
      </c>
      <c r="D26" s="21"/>
      <c r="E26" s="24">
        <v>41358</v>
      </c>
    </row>
    <row r="27" spans="1:5">
      <c r="A27" s="21">
        <v>2</v>
      </c>
      <c r="B27" s="21" t="s">
        <v>64</v>
      </c>
      <c r="C27" s="21">
        <v>1984</v>
      </c>
      <c r="D27" s="21"/>
      <c r="E27" s="24">
        <v>41358</v>
      </c>
    </row>
    <row r="28" spans="1:5">
      <c r="A28" s="21">
        <v>3</v>
      </c>
      <c r="B28" s="21" t="s">
        <v>77</v>
      </c>
      <c r="C28" s="21">
        <v>6300</v>
      </c>
      <c r="D28" s="21" t="s">
        <v>78</v>
      </c>
      <c r="E28" s="24">
        <v>41358</v>
      </c>
    </row>
    <row r="29" spans="1:5">
      <c r="A29" s="21">
        <v>4</v>
      </c>
      <c r="B29" s="21" t="s">
        <v>77</v>
      </c>
      <c r="C29" s="21">
        <v>7800</v>
      </c>
      <c r="D29" s="21" t="s">
        <v>79</v>
      </c>
      <c r="E29" s="24">
        <v>41358</v>
      </c>
    </row>
    <row r="30" spans="1:5">
      <c r="A30" s="21">
        <v>5</v>
      </c>
      <c r="B30" s="21" t="s">
        <v>80</v>
      </c>
      <c r="C30" s="21">
        <v>7600</v>
      </c>
      <c r="D30" s="21" t="s">
        <v>79</v>
      </c>
      <c r="E30" s="24">
        <v>41358</v>
      </c>
    </row>
    <row r="31" spans="1:5">
      <c r="A31" s="21">
        <v>6</v>
      </c>
      <c r="B31" s="21" t="s">
        <v>81</v>
      </c>
      <c r="C31" s="21">
        <v>3650</v>
      </c>
      <c r="D31" s="21" t="s">
        <v>79</v>
      </c>
      <c r="E31" s="24">
        <v>41358</v>
      </c>
    </row>
    <row r="32" spans="1:5">
      <c r="A32" s="21">
        <v>7</v>
      </c>
      <c r="B32" s="21" t="s">
        <v>82</v>
      </c>
      <c r="C32" s="21">
        <v>579</v>
      </c>
      <c r="D32" s="21" t="s">
        <v>79</v>
      </c>
      <c r="E32" s="24">
        <v>41358</v>
      </c>
    </row>
    <row r="33" spans="1:5">
      <c r="A33" s="82" t="s">
        <v>83</v>
      </c>
      <c r="B33" s="82"/>
      <c r="C33" s="21">
        <f>SUM(C26:C32)</f>
        <v>28495</v>
      </c>
      <c r="D33" s="21"/>
      <c r="E33" s="22"/>
    </row>
    <row r="35" spans="1:5">
      <c r="A35" s="21" t="s">
        <v>45</v>
      </c>
      <c r="B35" s="21" t="s">
        <v>46</v>
      </c>
      <c r="C35" s="21" t="s">
        <v>47</v>
      </c>
      <c r="D35" s="21" t="s">
        <v>48</v>
      </c>
      <c r="E35" s="22" t="s">
        <v>49</v>
      </c>
    </row>
    <row r="36" spans="1:5">
      <c r="A36" s="21">
        <v>1</v>
      </c>
      <c r="B36" s="21" t="s">
        <v>64</v>
      </c>
      <c r="C36" s="21">
        <v>2575</v>
      </c>
      <c r="D36" s="21"/>
      <c r="E36" s="24">
        <v>41404</v>
      </c>
    </row>
    <row r="37" spans="1:5">
      <c r="A37" s="21">
        <v>2</v>
      </c>
      <c r="B37" s="21" t="s">
        <v>65</v>
      </c>
      <c r="C37" s="21">
        <v>521</v>
      </c>
      <c r="D37" s="21"/>
      <c r="E37" s="24">
        <v>41404</v>
      </c>
    </row>
    <row r="38" spans="1:5">
      <c r="A38" s="21">
        <v>3</v>
      </c>
      <c r="B38" s="21" t="s">
        <v>63</v>
      </c>
      <c r="C38" s="21">
        <v>1382</v>
      </c>
      <c r="D38" s="21"/>
      <c r="E38" s="24">
        <v>41404</v>
      </c>
    </row>
    <row r="39" spans="1:5">
      <c r="A39" s="21">
        <v>4</v>
      </c>
      <c r="B39" s="21" t="s">
        <v>84</v>
      </c>
      <c r="C39" s="21">
        <v>375</v>
      </c>
      <c r="D39" s="21" t="s">
        <v>85</v>
      </c>
      <c r="E39" s="24">
        <v>41404</v>
      </c>
    </row>
    <row r="40" spans="1:5">
      <c r="A40" s="21">
        <v>5</v>
      </c>
      <c r="B40" s="21" t="s">
        <v>86</v>
      </c>
      <c r="C40" s="21">
        <v>15</v>
      </c>
      <c r="D40" s="21" t="s">
        <v>87</v>
      </c>
      <c r="E40" s="24">
        <v>41404</v>
      </c>
    </row>
    <row r="41" spans="1:5">
      <c r="A41" s="21">
        <v>6</v>
      </c>
      <c r="B41" s="21" t="s">
        <v>88</v>
      </c>
      <c r="C41" s="21">
        <v>7.71</v>
      </c>
      <c r="D41" s="21"/>
      <c r="E41" s="24">
        <v>41404</v>
      </c>
    </row>
    <row r="42" spans="1:5">
      <c r="A42" s="21">
        <v>7</v>
      </c>
      <c r="B42" s="28" t="s">
        <v>89</v>
      </c>
      <c r="C42" s="21">
        <v>28</v>
      </c>
      <c r="D42" s="28" t="s">
        <v>79</v>
      </c>
      <c r="E42" s="24">
        <v>41404</v>
      </c>
    </row>
    <row r="43" spans="1:5">
      <c r="A43" s="21">
        <v>8</v>
      </c>
      <c r="B43" s="28" t="s">
        <v>90</v>
      </c>
      <c r="C43" s="21">
        <v>49</v>
      </c>
      <c r="D43" s="21"/>
      <c r="E43" s="24">
        <v>41404</v>
      </c>
    </row>
    <row r="44" spans="1:5" ht="28.5">
      <c r="A44" s="21">
        <v>9</v>
      </c>
      <c r="B44" s="28" t="s">
        <v>91</v>
      </c>
      <c r="C44" s="21">
        <v>50.2</v>
      </c>
      <c r="D44" s="21"/>
      <c r="E44" s="24">
        <v>41404</v>
      </c>
    </row>
    <row r="45" spans="1:5">
      <c r="A45" s="21">
        <v>10</v>
      </c>
      <c r="B45" s="28" t="s">
        <v>92</v>
      </c>
      <c r="C45" s="21">
        <v>60</v>
      </c>
      <c r="D45" s="28" t="s">
        <v>93</v>
      </c>
      <c r="E45" s="24">
        <v>41404</v>
      </c>
    </row>
    <row r="46" spans="1:5">
      <c r="A46" s="21">
        <v>11</v>
      </c>
      <c r="B46" s="28" t="s">
        <v>66</v>
      </c>
      <c r="C46" s="21">
        <v>100</v>
      </c>
      <c r="D46" s="28" t="s">
        <v>94</v>
      </c>
      <c r="E46" s="24">
        <v>41404</v>
      </c>
    </row>
    <row r="47" spans="1:5">
      <c r="A47" s="83" t="s">
        <v>95</v>
      </c>
      <c r="B47" s="83"/>
      <c r="C47" s="21">
        <f>SUM(C36:C46)</f>
        <v>5162.91</v>
      </c>
      <c r="D47" s="21"/>
      <c r="E47" s="22"/>
    </row>
    <row r="48" spans="1:5" ht="14.25" customHeight="1">
      <c r="A48" s="84" t="s">
        <v>164</v>
      </c>
      <c r="B48" s="84"/>
      <c r="C48" s="84"/>
      <c r="D48" s="29">
        <f>C47+C33+C23</f>
        <v>81566.540000000008</v>
      </c>
    </row>
    <row r="55" spans="4:5">
      <c r="D55" s="30"/>
      <c r="E55" s="20"/>
    </row>
    <row r="56" spans="4:5">
      <c r="D56" s="30"/>
      <c r="E56" s="20"/>
    </row>
  </sheetData>
  <mergeCells count="5">
    <mergeCell ref="A1:E1"/>
    <mergeCell ref="A23:B23"/>
    <mergeCell ref="A33:B33"/>
    <mergeCell ref="A47:B47"/>
    <mergeCell ref="A48:C48"/>
  </mergeCells>
  <phoneticPr fontId="1" type="noConversion"/>
  <pageMargins left="0.98" right="0.7" top="0.37" bottom="0.579999999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23" sqref="E23"/>
    </sheetView>
  </sheetViews>
  <sheetFormatPr defaultRowHeight="13.5"/>
  <cols>
    <col min="1" max="1" width="21.875" customWidth="1"/>
    <col min="3" max="3" width="17.375" customWidth="1"/>
    <col min="7" max="7" width="22" customWidth="1"/>
  </cols>
  <sheetData>
    <row r="1" spans="1:8" ht="27" customHeight="1">
      <c r="A1" s="88" t="s">
        <v>168</v>
      </c>
      <c r="B1" s="88"/>
      <c r="C1" s="88"/>
    </row>
    <row r="2" spans="1:8">
      <c r="A2" s="86" t="s">
        <v>169</v>
      </c>
    </row>
    <row r="3" spans="1:8">
      <c r="A3" s="12" t="s">
        <v>1</v>
      </c>
      <c r="B3" s="5" t="s">
        <v>170</v>
      </c>
      <c r="C3" s="5" t="s">
        <v>172</v>
      </c>
    </row>
    <row r="4" spans="1:8">
      <c r="A4" s="12" t="s">
        <v>171</v>
      </c>
      <c r="B4" s="5">
        <v>36000</v>
      </c>
      <c r="C4" s="5" t="s">
        <v>173</v>
      </c>
    </row>
    <row r="5" spans="1:8">
      <c r="A5" s="12" t="s">
        <v>174</v>
      </c>
      <c r="B5" s="5">
        <v>6000</v>
      </c>
      <c r="C5" s="5" t="s">
        <v>175</v>
      </c>
    </row>
    <row r="6" spans="1:8">
      <c r="A6" s="12" t="s">
        <v>181</v>
      </c>
      <c r="B6" s="5">
        <v>12000</v>
      </c>
      <c r="C6" s="5"/>
    </row>
    <row r="7" spans="1:8">
      <c r="A7" s="12" t="s">
        <v>176</v>
      </c>
      <c r="B7" s="5">
        <f>SUM(B4:B6)</f>
        <v>54000</v>
      </c>
      <c r="C7" s="5"/>
    </row>
    <row r="9" spans="1:8">
      <c r="A9" s="86" t="s">
        <v>177</v>
      </c>
    </row>
    <row r="10" spans="1:8">
      <c r="A10" s="12" t="s">
        <v>1</v>
      </c>
      <c r="B10" s="5" t="s">
        <v>170</v>
      </c>
      <c r="C10" s="5" t="s">
        <v>172</v>
      </c>
    </row>
    <row r="11" spans="1:8">
      <c r="A11" s="12" t="s">
        <v>178</v>
      </c>
      <c r="B11" s="5">
        <v>4500</v>
      </c>
      <c r="C11" s="5" t="s">
        <v>179</v>
      </c>
    </row>
    <row r="12" spans="1:8">
      <c r="A12" s="12" t="s">
        <v>180</v>
      </c>
      <c r="B12" s="5">
        <v>4500</v>
      </c>
      <c r="C12" s="5"/>
      <c r="G12" s="86"/>
      <c r="H12" s="86"/>
    </row>
    <row r="13" spans="1:8">
      <c r="A13" s="12" t="s">
        <v>181</v>
      </c>
      <c r="B13" s="5">
        <v>10000</v>
      </c>
      <c r="C13" s="5"/>
      <c r="G13" s="86"/>
      <c r="H13" s="86"/>
    </row>
    <row r="14" spans="1:8" ht="14.25">
      <c r="A14" s="12" t="s">
        <v>182</v>
      </c>
      <c r="B14" s="5">
        <f>SUM(B11:B13)</f>
        <v>19000</v>
      </c>
      <c r="C14" s="5"/>
      <c r="G14" s="87"/>
      <c r="H14" s="86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sqref="A1:D35"/>
    </sheetView>
  </sheetViews>
  <sheetFormatPr defaultRowHeight="14.25"/>
  <cols>
    <col min="1" max="1" width="5.5" style="20" bestFit="1" customWidth="1"/>
    <col min="2" max="2" width="40" style="20" customWidth="1"/>
    <col min="3" max="3" width="11.625" style="44" bestFit="1" customWidth="1"/>
    <col min="4" max="4" width="18.375" style="20" customWidth="1"/>
    <col min="5" max="16384" width="9" style="20"/>
  </cols>
  <sheetData>
    <row r="1" spans="1:4" ht="30.75" customHeight="1">
      <c r="A1" s="85" t="s">
        <v>96</v>
      </c>
      <c r="B1" s="85"/>
      <c r="C1" s="85"/>
      <c r="D1" s="85"/>
    </row>
    <row r="2" spans="1:4">
      <c r="A2" s="31" t="s">
        <v>97</v>
      </c>
      <c r="B2" s="31" t="s">
        <v>46</v>
      </c>
      <c r="C2" s="32" t="s">
        <v>98</v>
      </c>
      <c r="D2" s="31" t="s">
        <v>48</v>
      </c>
    </row>
    <row r="3" spans="1:4">
      <c r="A3" s="21">
        <v>1</v>
      </c>
      <c r="B3" s="21" t="s">
        <v>99</v>
      </c>
      <c r="C3" s="33">
        <v>700</v>
      </c>
      <c r="D3" s="21"/>
    </row>
    <row r="4" spans="1:4">
      <c r="A4" s="21">
        <v>2</v>
      </c>
      <c r="B4" s="34" t="s">
        <v>100</v>
      </c>
      <c r="C4" s="35">
        <v>137</v>
      </c>
      <c r="D4" s="21"/>
    </row>
    <row r="5" spans="1:4">
      <c r="A5" s="21">
        <v>3</v>
      </c>
      <c r="B5" s="36" t="s">
        <v>101</v>
      </c>
      <c r="C5" s="37">
        <v>2000</v>
      </c>
      <c r="D5" s="21"/>
    </row>
    <row r="6" spans="1:4">
      <c r="A6" s="21">
        <v>4</v>
      </c>
      <c r="B6" s="38" t="s">
        <v>102</v>
      </c>
      <c r="C6" s="39">
        <v>12196.72</v>
      </c>
      <c r="D6" s="21"/>
    </row>
    <row r="7" spans="1:4">
      <c r="A7" s="21">
        <v>5</v>
      </c>
      <c r="B7" s="36" t="s">
        <v>103</v>
      </c>
      <c r="C7" s="37">
        <v>1000</v>
      </c>
      <c r="D7" s="21"/>
    </row>
    <row r="8" spans="1:4">
      <c r="A8" s="21">
        <v>6</v>
      </c>
      <c r="B8" s="40" t="s">
        <v>104</v>
      </c>
      <c r="C8" s="37">
        <v>450</v>
      </c>
      <c r="D8" s="21"/>
    </row>
    <row r="9" spans="1:4">
      <c r="A9" s="21">
        <v>7</v>
      </c>
      <c r="B9" s="40" t="s">
        <v>105</v>
      </c>
      <c r="C9" s="37">
        <v>300</v>
      </c>
      <c r="D9" s="21"/>
    </row>
    <row r="10" spans="1:4">
      <c r="A10" s="21">
        <v>8</v>
      </c>
      <c r="B10" s="41" t="s">
        <v>106</v>
      </c>
      <c r="C10" s="37">
        <v>350</v>
      </c>
      <c r="D10" s="21"/>
    </row>
    <row r="11" spans="1:4">
      <c r="A11" s="21">
        <v>9</v>
      </c>
      <c r="B11" s="38" t="s">
        <v>107</v>
      </c>
      <c r="C11" s="39">
        <v>600</v>
      </c>
      <c r="D11" s="21"/>
    </row>
    <row r="12" spans="1:4">
      <c r="A12" s="21">
        <v>10</v>
      </c>
      <c r="B12" s="38" t="s">
        <v>108</v>
      </c>
      <c r="C12" s="39">
        <v>113</v>
      </c>
      <c r="D12" s="21"/>
    </row>
    <row r="13" spans="1:4">
      <c r="A13" s="21">
        <v>11</v>
      </c>
      <c r="B13" s="38" t="s">
        <v>109</v>
      </c>
      <c r="C13" s="39">
        <v>1200</v>
      </c>
      <c r="D13" s="21"/>
    </row>
    <row r="14" spans="1:4">
      <c r="A14" s="21">
        <v>12</v>
      </c>
      <c r="B14" s="38" t="s">
        <v>110</v>
      </c>
      <c r="C14" s="39">
        <v>3030.7</v>
      </c>
      <c r="D14" s="21"/>
    </row>
    <row r="15" spans="1:4" ht="28.5">
      <c r="A15" s="21">
        <v>13</v>
      </c>
      <c r="B15" s="28" t="s">
        <v>111</v>
      </c>
      <c r="C15" s="33">
        <v>72000</v>
      </c>
      <c r="D15" s="28" t="s">
        <v>112</v>
      </c>
    </row>
    <row r="16" spans="1:4">
      <c r="A16" s="21">
        <v>14</v>
      </c>
      <c r="B16" s="28" t="s">
        <v>113</v>
      </c>
      <c r="C16" s="33">
        <v>1000</v>
      </c>
      <c r="D16" s="21"/>
    </row>
    <row r="17" spans="1:4">
      <c r="A17" s="21">
        <v>15</v>
      </c>
      <c r="B17" s="28" t="s">
        <v>114</v>
      </c>
      <c r="C17" s="33">
        <v>300</v>
      </c>
      <c r="D17" s="21"/>
    </row>
    <row r="18" spans="1:4">
      <c r="A18" s="21">
        <v>16</v>
      </c>
      <c r="B18" s="28" t="s">
        <v>115</v>
      </c>
      <c r="C18" s="33">
        <v>3300</v>
      </c>
      <c r="D18" s="21"/>
    </row>
    <row r="19" spans="1:4">
      <c r="A19" s="21">
        <v>17</v>
      </c>
      <c r="B19" s="28" t="s">
        <v>116</v>
      </c>
      <c r="C19" s="33">
        <v>800</v>
      </c>
      <c r="D19" s="21"/>
    </row>
    <row r="20" spans="1:4">
      <c r="A20" s="21">
        <v>18</v>
      </c>
      <c r="B20" s="28" t="s">
        <v>117</v>
      </c>
      <c r="C20" s="33">
        <v>16000</v>
      </c>
      <c r="D20" s="28"/>
    </row>
    <row r="21" spans="1:4">
      <c r="A21" s="21">
        <v>19</v>
      </c>
      <c r="B21" s="21" t="s">
        <v>118</v>
      </c>
      <c r="C21" s="33">
        <v>25</v>
      </c>
      <c r="D21" s="21"/>
    </row>
    <row r="22" spans="1:4">
      <c r="A22" s="21">
        <v>20</v>
      </c>
      <c r="B22" s="28" t="s">
        <v>119</v>
      </c>
      <c r="C22" s="33">
        <v>25</v>
      </c>
      <c r="D22" s="21"/>
    </row>
    <row r="23" spans="1:4">
      <c r="A23" s="21">
        <v>21</v>
      </c>
      <c r="B23" s="21" t="s">
        <v>120</v>
      </c>
      <c r="C23" s="33">
        <v>3217</v>
      </c>
      <c r="D23" s="21"/>
    </row>
    <row r="24" spans="1:4">
      <c r="A24" s="21">
        <v>22</v>
      </c>
      <c r="B24" s="21" t="s">
        <v>121</v>
      </c>
      <c r="C24" s="33">
        <v>1782</v>
      </c>
      <c r="D24" s="21"/>
    </row>
    <row r="25" spans="1:4">
      <c r="A25" s="21">
        <v>23</v>
      </c>
      <c r="B25" s="21" t="s">
        <v>122</v>
      </c>
      <c r="C25" s="33">
        <v>259.8</v>
      </c>
      <c r="D25" s="21"/>
    </row>
    <row r="26" spans="1:4">
      <c r="A26" s="21">
        <v>24</v>
      </c>
      <c r="B26" s="21" t="s">
        <v>123</v>
      </c>
      <c r="C26" s="33">
        <v>2436</v>
      </c>
      <c r="D26" s="21"/>
    </row>
    <row r="27" spans="1:4">
      <c r="A27" s="21">
        <v>25</v>
      </c>
      <c r="B27" s="21" t="s">
        <v>124</v>
      </c>
      <c r="C27" s="33">
        <v>751</v>
      </c>
      <c r="D27" s="21" t="s">
        <v>125</v>
      </c>
    </row>
    <row r="28" spans="1:4">
      <c r="A28" s="21">
        <v>26</v>
      </c>
      <c r="B28" s="21" t="s">
        <v>126</v>
      </c>
      <c r="C28" s="33">
        <v>312.8</v>
      </c>
      <c r="D28" s="21"/>
    </row>
    <row r="29" spans="1:4">
      <c r="A29" s="21">
        <v>27</v>
      </c>
      <c r="B29" s="21" t="s">
        <v>127</v>
      </c>
      <c r="C29" s="33">
        <v>4019</v>
      </c>
      <c r="D29" s="21"/>
    </row>
    <row r="30" spans="1:4">
      <c r="A30" s="21">
        <v>28</v>
      </c>
      <c r="B30" s="21" t="s">
        <v>128</v>
      </c>
      <c r="C30" s="33">
        <v>34.619999999999997</v>
      </c>
      <c r="D30" s="21"/>
    </row>
    <row r="31" spans="1:4">
      <c r="A31" s="21">
        <v>29</v>
      </c>
      <c r="B31" s="21" t="s">
        <v>129</v>
      </c>
      <c r="C31" s="33">
        <v>69.540000000000006</v>
      </c>
      <c r="D31" s="21"/>
    </row>
    <row r="32" spans="1:4">
      <c r="A32" s="21">
        <v>30</v>
      </c>
      <c r="B32" s="21" t="s">
        <v>130</v>
      </c>
      <c r="C32" s="33">
        <v>38.799999999999997</v>
      </c>
      <c r="D32" s="21"/>
    </row>
    <row r="33" spans="1:10">
      <c r="A33" s="21">
        <v>31</v>
      </c>
      <c r="B33" s="28" t="s">
        <v>131</v>
      </c>
      <c r="C33" s="33">
        <v>1050</v>
      </c>
      <c r="D33" s="21" t="s">
        <v>125</v>
      </c>
    </row>
    <row r="34" spans="1:10">
      <c r="A34" s="23"/>
      <c r="B34" s="23"/>
      <c r="C34" s="42"/>
      <c r="D34" s="23"/>
    </row>
    <row r="35" spans="1:10">
      <c r="A35" s="25" t="s">
        <v>132</v>
      </c>
      <c r="B35" s="23"/>
      <c r="C35" s="43">
        <f>SUM(C3:C34)</f>
        <v>129497.98</v>
      </c>
      <c r="D35" s="23"/>
    </row>
    <row r="38" spans="1:10">
      <c r="H38" s="26"/>
      <c r="I38" s="45"/>
      <c r="J38" s="2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G16" sqref="G16"/>
    </sheetView>
  </sheetViews>
  <sheetFormatPr defaultRowHeight="12.75"/>
  <cols>
    <col min="1" max="1" width="9.875" style="46" customWidth="1"/>
    <col min="2" max="2" width="6.5" style="46" customWidth="1"/>
    <col min="3" max="3" width="25.25" style="46" customWidth="1"/>
    <col min="4" max="4" width="10.625" style="46" customWidth="1"/>
    <col min="5" max="5" width="9.625" style="46" customWidth="1"/>
    <col min="6" max="6" width="10.625" style="46" customWidth="1"/>
    <col min="7" max="7" width="10.75" style="46" customWidth="1"/>
    <col min="8" max="8" width="14.125" style="46" customWidth="1"/>
    <col min="9" max="9" width="15" style="46" customWidth="1"/>
    <col min="10" max="10" width="12.5" style="46" customWidth="1"/>
    <col min="11" max="11" width="8.5" style="46" bestFit="1" customWidth="1"/>
    <col min="12" max="16384" width="9" style="46"/>
  </cols>
  <sheetData>
    <row r="1" spans="1:11">
      <c r="A1" s="67"/>
      <c r="B1" s="48"/>
      <c r="C1" s="67" t="s">
        <v>162</v>
      </c>
      <c r="D1" s="66"/>
    </row>
    <row r="2" spans="1:11" ht="20.25">
      <c r="A2" s="55"/>
      <c r="B2" s="55"/>
      <c r="C2" s="65" t="s">
        <v>161</v>
      </c>
      <c r="D2" s="64">
        <v>543434.4</v>
      </c>
      <c r="E2" s="54"/>
      <c r="F2" s="54"/>
      <c r="G2" s="54"/>
      <c r="H2" s="54"/>
      <c r="I2" s="54"/>
      <c r="J2" s="54"/>
      <c r="K2" s="48"/>
    </row>
    <row r="3" spans="1:11" ht="16.5">
      <c r="A3" s="63" t="s">
        <v>26</v>
      </c>
      <c r="B3" s="63" t="s">
        <v>160</v>
      </c>
      <c r="C3" s="62" t="s">
        <v>159</v>
      </c>
      <c r="D3" s="60" t="s">
        <v>133</v>
      </c>
      <c r="E3" s="60" t="s">
        <v>158</v>
      </c>
      <c r="F3" s="60" t="s">
        <v>157</v>
      </c>
      <c r="G3" s="60" t="s">
        <v>156</v>
      </c>
      <c r="H3" s="60" t="s">
        <v>155</v>
      </c>
      <c r="I3" s="60" t="s">
        <v>154</v>
      </c>
      <c r="J3" s="60" t="s">
        <v>153</v>
      </c>
      <c r="K3" s="48"/>
    </row>
    <row r="4" spans="1:11" s="61" customFormat="1" ht="14.25">
      <c r="A4" s="59">
        <v>41295</v>
      </c>
      <c r="B4" s="58">
        <v>287</v>
      </c>
      <c r="C4" s="57" t="s">
        <v>152</v>
      </c>
      <c r="D4" s="56"/>
      <c r="E4" s="56">
        <v>122593.5</v>
      </c>
      <c r="F4" s="56">
        <v>20840.900000000001</v>
      </c>
      <c r="G4" s="56"/>
      <c r="H4" s="56"/>
      <c r="I4" s="56"/>
      <c r="J4" s="56"/>
      <c r="K4" s="48"/>
    </row>
    <row r="5" spans="1:11" s="61" customFormat="1" ht="14.25">
      <c r="A5" s="59">
        <v>41296</v>
      </c>
      <c r="B5" s="58">
        <v>213</v>
      </c>
      <c r="C5" s="57" t="s">
        <v>151</v>
      </c>
      <c r="D5" s="56"/>
      <c r="E5" s="56">
        <v>341880.34</v>
      </c>
      <c r="F5" s="56">
        <v>58119.66</v>
      </c>
      <c r="G5" s="56"/>
      <c r="H5" s="56"/>
      <c r="I5" s="56"/>
      <c r="J5" s="56"/>
      <c r="K5" s="48"/>
    </row>
    <row r="6" spans="1:11" s="61" customFormat="1" ht="14.25">
      <c r="A6" s="59">
        <v>41297</v>
      </c>
      <c r="B6" s="58"/>
      <c r="C6" s="57" t="s">
        <v>150</v>
      </c>
      <c r="D6" s="56"/>
      <c r="E6" s="56"/>
      <c r="F6" s="56"/>
      <c r="G6" s="56"/>
      <c r="H6" s="56"/>
      <c r="I6" s="56"/>
      <c r="J6" s="56"/>
      <c r="K6" s="48"/>
    </row>
    <row r="7" spans="1:11" s="61" customFormat="1" ht="14.25">
      <c r="A7" s="59"/>
      <c r="B7" s="58"/>
      <c r="C7" s="57" t="s">
        <v>149</v>
      </c>
      <c r="D7" s="56"/>
      <c r="E7" s="56"/>
      <c r="F7" s="56"/>
      <c r="G7" s="56">
        <f>D2*0.06</f>
        <v>32606.063999999998</v>
      </c>
      <c r="H7" s="56"/>
      <c r="I7" s="56"/>
      <c r="J7" s="56">
        <f t="shared" ref="J7:J13" si="0">G7</f>
        <v>32606.063999999998</v>
      </c>
      <c r="K7" s="48"/>
    </row>
    <row r="8" spans="1:11" s="61" customFormat="1" ht="14.25">
      <c r="A8" s="59"/>
      <c r="B8" s="58"/>
      <c r="C8" s="57" t="s">
        <v>148</v>
      </c>
      <c r="D8" s="56"/>
      <c r="E8" s="56"/>
      <c r="F8" s="56"/>
      <c r="G8" s="56">
        <f>F5</f>
        <v>58119.66</v>
      </c>
      <c r="H8" s="56"/>
      <c r="I8" s="56"/>
      <c r="J8" s="56">
        <f t="shared" si="0"/>
        <v>58119.66</v>
      </c>
      <c r="K8" s="48"/>
    </row>
    <row r="9" spans="1:11" ht="15.75">
      <c r="A9" s="59"/>
      <c r="B9" s="58"/>
      <c r="C9" s="57" t="s">
        <v>146</v>
      </c>
      <c r="D9" s="56"/>
      <c r="E9" s="56"/>
      <c r="F9" s="56"/>
      <c r="G9" s="56">
        <f>G8*0.12</f>
        <v>6974.3591999999999</v>
      </c>
      <c r="H9" s="56"/>
      <c r="I9" s="56"/>
      <c r="J9" s="60">
        <f t="shared" si="0"/>
        <v>6974.3591999999999</v>
      </c>
      <c r="K9" s="48"/>
    </row>
    <row r="10" spans="1:11" s="61" customFormat="1" ht="14.25">
      <c r="A10" s="59"/>
      <c r="B10" s="58"/>
      <c r="C10" s="57" t="s">
        <v>147</v>
      </c>
      <c r="D10" s="56"/>
      <c r="E10" s="56"/>
      <c r="F10" s="56"/>
      <c r="G10" s="56">
        <f>F4*0.94</f>
        <v>19590.446</v>
      </c>
      <c r="H10" s="56"/>
      <c r="I10" s="56"/>
      <c r="J10" s="56">
        <f t="shared" si="0"/>
        <v>19590.446</v>
      </c>
      <c r="K10" s="48"/>
    </row>
    <row r="11" spans="1:11" ht="15.75">
      <c r="A11" s="59"/>
      <c r="B11" s="58"/>
      <c r="C11" s="57" t="s">
        <v>146</v>
      </c>
      <c r="D11" s="56"/>
      <c r="E11" s="56"/>
      <c r="F11" s="56"/>
      <c r="G11" s="56">
        <f>G10*0.12</f>
        <v>2350.8535200000001</v>
      </c>
      <c r="H11" s="56"/>
      <c r="I11" s="56"/>
      <c r="J11" s="60">
        <f t="shared" si="0"/>
        <v>2350.8535200000001</v>
      </c>
      <c r="K11" s="48"/>
    </row>
    <row r="12" spans="1:11" ht="15.75">
      <c r="A12" s="59"/>
      <c r="B12" s="58"/>
      <c r="C12" s="57" t="s">
        <v>145</v>
      </c>
      <c r="D12" s="56"/>
      <c r="E12" s="56"/>
      <c r="F12" s="56"/>
      <c r="G12" s="56">
        <v>153.30000000000001</v>
      </c>
      <c r="H12" s="56"/>
      <c r="I12" s="56"/>
      <c r="J12" s="60">
        <f t="shared" si="0"/>
        <v>153.30000000000001</v>
      </c>
      <c r="K12" s="48"/>
    </row>
    <row r="13" spans="1:11" ht="15.75">
      <c r="A13" s="59"/>
      <c r="B13" s="58"/>
      <c r="C13" s="57" t="s">
        <v>144</v>
      </c>
      <c r="D13" s="56"/>
      <c r="E13" s="56"/>
      <c r="F13" s="56"/>
      <c r="G13" s="56">
        <f>E27*0.94*0.001</f>
        <v>436.60540960000003</v>
      </c>
      <c r="H13" s="56"/>
      <c r="I13" s="56"/>
      <c r="J13" s="60">
        <f t="shared" si="0"/>
        <v>436.60540960000003</v>
      </c>
      <c r="K13" s="48"/>
    </row>
    <row r="14" spans="1:11" ht="15.75">
      <c r="A14" s="59">
        <v>41305</v>
      </c>
      <c r="B14" s="58">
        <v>395</v>
      </c>
      <c r="C14" s="57" t="s">
        <v>143</v>
      </c>
      <c r="D14" s="56">
        <v>217373.76</v>
      </c>
      <c r="E14" s="56"/>
      <c r="F14" s="56"/>
      <c r="G14" s="56"/>
      <c r="H14" s="56"/>
      <c r="I14" s="56"/>
      <c r="J14" s="60"/>
      <c r="K14" s="48"/>
    </row>
    <row r="15" spans="1:11" ht="15.75" customHeight="1">
      <c r="A15" s="59">
        <v>41309</v>
      </c>
      <c r="B15" s="58">
        <v>154</v>
      </c>
      <c r="C15" s="57" t="s">
        <v>142</v>
      </c>
      <c r="D15" s="56"/>
      <c r="E15" s="56"/>
      <c r="F15" s="56"/>
      <c r="G15" s="56">
        <v>100000</v>
      </c>
      <c r="H15" s="56"/>
      <c r="I15" s="56"/>
      <c r="J15" s="56"/>
      <c r="K15" s="48"/>
    </row>
    <row r="16" spans="1:11">
      <c r="A16" s="59">
        <v>41363</v>
      </c>
      <c r="B16" s="58">
        <v>337</v>
      </c>
      <c r="C16" s="57" t="s">
        <v>141</v>
      </c>
      <c r="D16" s="56"/>
      <c r="E16" s="56"/>
      <c r="F16" s="56"/>
      <c r="G16" s="56"/>
      <c r="H16" s="56"/>
      <c r="I16" s="56"/>
      <c r="J16" s="56">
        <v>47907.7</v>
      </c>
      <c r="K16" s="48"/>
    </row>
    <row r="17" spans="1:11">
      <c r="A17" s="59">
        <v>41342</v>
      </c>
      <c r="B17" s="58">
        <v>371</v>
      </c>
      <c r="C17" s="57" t="s">
        <v>140</v>
      </c>
      <c r="D17" s="56"/>
      <c r="E17" s="56"/>
      <c r="F17" s="56"/>
      <c r="G17" s="56"/>
      <c r="H17" s="56">
        <v>5384.62</v>
      </c>
      <c r="I17" s="56">
        <v>915.38</v>
      </c>
      <c r="J17" s="56"/>
      <c r="K17" s="48"/>
    </row>
    <row r="18" spans="1:11">
      <c r="A18" s="59">
        <v>41342</v>
      </c>
      <c r="B18" s="58">
        <v>371</v>
      </c>
      <c r="C18" s="57" t="s">
        <v>140</v>
      </c>
      <c r="D18" s="56"/>
      <c r="E18" s="56"/>
      <c r="F18" s="56"/>
      <c r="G18" s="56"/>
      <c r="H18" s="56">
        <v>13162.4</v>
      </c>
      <c r="I18" s="56">
        <v>2237.6</v>
      </c>
      <c r="J18" s="56"/>
      <c r="K18" s="48"/>
    </row>
    <row r="19" spans="1:11">
      <c r="A19" s="59">
        <v>41342</v>
      </c>
      <c r="B19" s="58">
        <v>371</v>
      </c>
      <c r="C19" s="57" t="s">
        <v>140</v>
      </c>
      <c r="D19" s="56"/>
      <c r="E19" s="56"/>
      <c r="F19" s="56"/>
      <c r="G19" s="56"/>
      <c r="H19" s="56">
        <v>3119.66</v>
      </c>
      <c r="I19" s="56">
        <v>530.34</v>
      </c>
      <c r="J19" s="56"/>
      <c r="K19" s="48"/>
    </row>
    <row r="20" spans="1:11">
      <c r="A20" s="59">
        <v>41342</v>
      </c>
      <c r="B20" s="58">
        <v>371</v>
      </c>
      <c r="C20" s="57" t="s">
        <v>139</v>
      </c>
      <c r="D20" s="56"/>
      <c r="E20" s="56"/>
      <c r="F20" s="56"/>
      <c r="G20" s="56"/>
      <c r="H20" s="56">
        <v>494.87</v>
      </c>
      <c r="I20" s="56">
        <v>84.13</v>
      </c>
      <c r="J20" s="56"/>
      <c r="K20" s="48"/>
    </row>
    <row r="21" spans="1:11">
      <c r="A21" s="59">
        <v>41343</v>
      </c>
      <c r="B21" s="58">
        <v>372</v>
      </c>
      <c r="C21" s="57" t="s">
        <v>138</v>
      </c>
      <c r="D21" s="56"/>
      <c r="E21" s="56"/>
      <c r="F21" s="56"/>
      <c r="G21" s="56"/>
      <c r="H21" s="56"/>
      <c r="I21" s="56"/>
      <c r="J21" s="56">
        <v>1983.8</v>
      </c>
      <c r="K21" s="48"/>
    </row>
    <row r="22" spans="1:11">
      <c r="A22" s="59">
        <v>41344</v>
      </c>
      <c r="B22" s="58">
        <v>372</v>
      </c>
      <c r="C22" s="57" t="s">
        <v>137</v>
      </c>
      <c r="D22" s="56"/>
      <c r="E22" s="56"/>
      <c r="F22" s="56"/>
      <c r="G22" s="56"/>
      <c r="H22" s="56"/>
      <c r="I22" s="56"/>
      <c r="J22" s="56">
        <v>582</v>
      </c>
      <c r="K22" s="48"/>
    </row>
    <row r="23" spans="1:11">
      <c r="A23" s="59">
        <v>41404</v>
      </c>
      <c r="B23" s="58">
        <v>14</v>
      </c>
      <c r="C23" s="57" t="s">
        <v>136</v>
      </c>
      <c r="D23" s="56"/>
      <c r="E23" s="56"/>
      <c r="F23" s="56"/>
      <c r="G23" s="56">
        <v>-100000</v>
      </c>
      <c r="H23" s="56"/>
      <c r="I23" s="56"/>
      <c r="J23" s="56"/>
      <c r="K23" s="48"/>
    </row>
    <row r="24" spans="1:11">
      <c r="A24" s="59">
        <v>41411</v>
      </c>
      <c r="B24" s="58">
        <v>178</v>
      </c>
      <c r="C24" s="57" t="s">
        <v>135</v>
      </c>
      <c r="D24" s="56"/>
      <c r="E24" s="56"/>
      <c r="F24" s="56"/>
      <c r="G24" s="56">
        <v>81566.539999999994</v>
      </c>
      <c r="H24" s="56"/>
      <c r="I24" s="56"/>
      <c r="J24" s="56"/>
      <c r="K24" s="48"/>
    </row>
    <row r="25" spans="1:11">
      <c r="A25" s="59"/>
      <c r="B25" s="58"/>
      <c r="C25" s="57"/>
      <c r="D25" s="56"/>
      <c r="E25" s="56"/>
      <c r="F25" s="56"/>
      <c r="G25" s="56"/>
      <c r="H25" s="56"/>
      <c r="I25" s="56"/>
      <c r="J25" s="56"/>
      <c r="K25" s="48"/>
    </row>
    <row r="26" spans="1:11" ht="14.25" customHeight="1">
      <c r="A26" s="59"/>
      <c r="B26" s="58"/>
      <c r="C26" s="57"/>
      <c r="D26" s="56"/>
      <c r="E26" s="56"/>
      <c r="F26" s="56"/>
      <c r="G26" s="56"/>
      <c r="H26" s="56"/>
      <c r="I26" s="56"/>
      <c r="J26" s="56"/>
      <c r="K26" s="48"/>
    </row>
    <row r="27" spans="1:11">
      <c r="A27" s="59"/>
      <c r="B27" s="58"/>
      <c r="C27" s="57"/>
      <c r="D27" s="56">
        <f t="shared" ref="D27:J27" si="1">SUM(D4:D26)</f>
        <v>217373.76</v>
      </c>
      <c r="E27" s="56">
        <f t="shared" si="1"/>
        <v>464473.84</v>
      </c>
      <c r="F27" s="56">
        <f t="shared" si="1"/>
        <v>78960.56</v>
      </c>
      <c r="G27" s="56">
        <f t="shared" si="1"/>
        <v>201797.82812959998</v>
      </c>
      <c r="H27" s="56">
        <f t="shared" si="1"/>
        <v>22161.55</v>
      </c>
      <c r="I27" s="56">
        <f t="shared" si="1"/>
        <v>3767.4500000000003</v>
      </c>
      <c r="J27" s="56">
        <f t="shared" si="1"/>
        <v>170704.7881296</v>
      </c>
      <c r="K27" s="48"/>
    </row>
    <row r="28" spans="1:11">
      <c r="A28" s="55"/>
      <c r="B28" s="55"/>
      <c r="C28" s="48"/>
      <c r="D28" s="54"/>
      <c r="E28" s="47">
        <f>E27+F27</f>
        <v>543434.4</v>
      </c>
      <c r="H28" s="54">
        <f>H27+I27+J27</f>
        <v>196633.7881296</v>
      </c>
      <c r="I28" s="54">
        <f>F27-I27-F5</f>
        <v>17073.449999999997</v>
      </c>
      <c r="J28" s="54"/>
      <c r="K28" s="48"/>
    </row>
    <row r="29" spans="1:11">
      <c r="A29" s="55"/>
      <c r="B29" s="55"/>
      <c r="C29" s="48"/>
      <c r="D29" s="54">
        <f>E28-D27</f>
        <v>326060.64</v>
      </c>
      <c r="E29" s="54"/>
      <c r="F29" s="54" t="s">
        <v>134</v>
      </c>
      <c r="G29" s="54">
        <f>D27-G27</f>
        <v>15575.931870400032</v>
      </c>
      <c r="H29" s="54"/>
      <c r="I29" s="54"/>
      <c r="J29" s="54"/>
      <c r="K29" s="48"/>
    </row>
    <row r="30" spans="1:11">
      <c r="A30" s="55"/>
      <c r="B30" s="55"/>
      <c r="C30" s="48" t="s">
        <v>133</v>
      </c>
      <c r="D30" s="54">
        <f>D27/E28</f>
        <v>0.4</v>
      </c>
      <c r="E30" s="54"/>
      <c r="F30" s="54"/>
      <c r="G30" s="54"/>
      <c r="H30" s="54"/>
      <c r="I30" s="54"/>
      <c r="J30" s="54"/>
      <c r="K30" s="48"/>
    </row>
    <row r="32" spans="1:11">
      <c r="A32" s="53"/>
      <c r="C32" s="52"/>
      <c r="D32" s="51"/>
      <c r="E32" s="50"/>
      <c r="G32" s="49"/>
    </row>
    <row r="33" spans="1:7">
      <c r="A33" s="53"/>
      <c r="C33" s="52"/>
      <c r="D33" s="51"/>
      <c r="E33" s="50"/>
      <c r="G33" s="49"/>
    </row>
    <row r="34" spans="1:7">
      <c r="C34" s="48"/>
    </row>
    <row r="35" spans="1:7">
      <c r="E35" s="47"/>
    </row>
  </sheetData>
  <phoneticPr fontId="1" type="noConversion"/>
  <pageMargins left="0.74803149606299213" right="0.22" top="0.98425196850393704" bottom="0.98425196850393704" header="0.51181102362204722" footer="0.51181102362204722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对账表</vt:lpstr>
      <vt:lpstr>附件一</vt:lpstr>
      <vt:lpstr>附件二</vt:lpstr>
      <vt:lpstr>附件三</vt:lpstr>
      <vt:lpstr>华软账目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2013-06-07T07:01:21Z</cp:lastPrinted>
  <dcterms:created xsi:type="dcterms:W3CDTF">2013-06-06T08:48:50Z</dcterms:created>
  <dcterms:modified xsi:type="dcterms:W3CDTF">2013-06-07T07:14:13Z</dcterms:modified>
</cp:coreProperties>
</file>