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65" windowWidth="18000" windowHeight="946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AD29" i="1" l="1"/>
  <c r="AC29" i="1"/>
  <c r="AB29" i="1"/>
  <c r="AF27" i="1"/>
  <c r="AF28" i="1"/>
  <c r="AE28" i="1"/>
  <c r="AE29" i="1" s="1"/>
  <c r="AF29" i="1" l="1"/>
  <c r="F14" i="1"/>
  <c r="F15" i="1"/>
  <c r="F16" i="1"/>
  <c r="F17" i="1"/>
  <c r="F13" i="1"/>
  <c r="S14" i="1"/>
  <c r="T14" i="1" s="1"/>
  <c r="S15" i="1"/>
  <c r="T15" i="1" s="1"/>
  <c r="S16" i="1"/>
  <c r="T16" i="1" s="1"/>
  <c r="S17" i="1"/>
  <c r="T17" i="1" s="1"/>
  <c r="S13" i="1"/>
  <c r="T13" i="1" s="1"/>
  <c r="P14" i="1"/>
  <c r="Q14" i="1" s="1"/>
  <c r="P15" i="1"/>
  <c r="Q15" i="1" s="1"/>
  <c r="P16" i="1"/>
  <c r="Q16" i="1" s="1"/>
  <c r="P17" i="1"/>
  <c r="Q17" i="1" s="1"/>
  <c r="P13" i="1"/>
  <c r="Q13" i="1" s="1"/>
  <c r="V14" i="1"/>
  <c r="V15" i="1"/>
  <c r="V16" i="1"/>
  <c r="V17" i="1"/>
  <c r="V13" i="1"/>
  <c r="Z14" i="1"/>
  <c r="Z15" i="1"/>
  <c r="Z16" i="1"/>
  <c r="Z17" i="1"/>
  <c r="Z13" i="1"/>
  <c r="J17" i="1"/>
  <c r="K17" i="1" s="1"/>
  <c r="D17" i="1"/>
  <c r="E17" i="1" s="1"/>
  <c r="J16" i="1"/>
  <c r="K16" i="1" s="1"/>
  <c r="D16" i="1"/>
  <c r="E16" i="1" s="1"/>
  <c r="J15" i="1"/>
  <c r="K15" i="1" s="1"/>
  <c r="D15" i="1"/>
  <c r="E15" i="1" s="1"/>
  <c r="J14" i="1"/>
  <c r="K14" i="1" s="1"/>
  <c r="J13" i="1"/>
  <c r="K13" i="1" s="1"/>
  <c r="D14" i="1"/>
  <c r="E14" i="1" s="1"/>
  <c r="D13" i="1"/>
  <c r="E13" i="1" s="1"/>
  <c r="W13" i="1" s="1"/>
  <c r="R15" i="1" l="1"/>
  <c r="L13" i="1"/>
  <c r="M13" i="1" s="1"/>
  <c r="AA13" i="1" s="1"/>
  <c r="L17" i="1"/>
  <c r="M17" i="1" s="1"/>
  <c r="AA17" i="1" s="1"/>
  <c r="R16" i="1"/>
  <c r="W14" i="1"/>
  <c r="L14" i="1"/>
  <c r="M14" i="1" s="1"/>
  <c r="AA14" i="1" s="1"/>
  <c r="W17" i="1"/>
  <c r="L16" i="1"/>
  <c r="M16" i="1" s="1"/>
  <c r="AA16" i="1" s="1"/>
  <c r="R17" i="1"/>
  <c r="U16" i="1"/>
  <c r="U14" i="1"/>
  <c r="L15" i="1"/>
  <c r="M15" i="1" s="1"/>
  <c r="AA15" i="1" s="1"/>
  <c r="U17" i="1"/>
  <c r="G17" i="1"/>
  <c r="R13" i="1"/>
  <c r="W16" i="1"/>
  <c r="R14" i="1"/>
  <c r="G15" i="1"/>
  <c r="T25" i="1" s="1"/>
  <c r="U15" i="1"/>
  <c r="U13" i="1"/>
  <c r="W15" i="1"/>
  <c r="G13" i="1"/>
  <c r="P25" i="1" s="1"/>
  <c r="G14" i="1"/>
  <c r="R25" i="1" s="1"/>
  <c r="S25" i="1" s="1"/>
  <c r="G16" i="1"/>
  <c r="X17" i="1" l="1"/>
  <c r="AB17" i="1" s="1"/>
  <c r="AC17" i="1" s="1"/>
  <c r="X15" i="1"/>
  <c r="AB15" i="1" s="1"/>
  <c r="AC15" i="1" s="1"/>
  <c r="T26" i="1" s="1"/>
  <c r="X16" i="1"/>
  <c r="AB16" i="1" s="1"/>
  <c r="AC16" i="1" s="1"/>
  <c r="X14" i="1"/>
  <c r="AB14" i="1" s="1"/>
  <c r="AC14" i="1" s="1"/>
  <c r="R26" i="1" s="1"/>
  <c r="X13" i="1"/>
  <c r="AB13" i="1" s="1"/>
  <c r="AC13" i="1" s="1"/>
  <c r="P26" i="1" s="1"/>
  <c r="Q26" i="1" s="1"/>
  <c r="Q25" i="1"/>
  <c r="R27" i="1" l="1"/>
  <c r="S27" i="1" s="1"/>
  <c r="S26" i="1"/>
  <c r="T27" i="1"/>
  <c r="U26" i="1"/>
  <c r="R29" i="1"/>
  <c r="P27" i="1"/>
  <c r="Q27" i="1" s="1"/>
  <c r="T29" i="1" l="1"/>
  <c r="U27" i="1"/>
</calcChain>
</file>

<file path=xl/sharedStrings.xml><?xml version="1.0" encoding="utf-8"?>
<sst xmlns="http://schemas.openxmlformats.org/spreadsheetml/2006/main" count="97" uniqueCount="75">
  <si>
    <t>YEAR</t>
  </si>
  <si>
    <t>Revenue/year</t>
  </si>
  <si>
    <t>price</t>
  </si>
  <si>
    <t>wage/hr</t>
  </si>
  <si>
    <t>REVENUE</t>
  </si>
  <si>
    <t>LABOR COSTS</t>
  </si>
  <si>
    <t>cost/device</t>
  </si>
  <si>
    <t>cost/year</t>
  </si>
  <si>
    <t>PARTS AND COMPONENTS/COSTS</t>
  </si>
  <si>
    <t>MANUFACTURING, REVENUE, LABOR</t>
  </si>
  <si>
    <t>TOTAL COST</t>
  </si>
  <si>
    <t>wages/month</t>
  </si>
  <si>
    <t>wages/year</t>
  </si>
  <si>
    <t>TOTAL WAGES/YEAR</t>
  </si>
  <si>
    <t>TOTAL PARTS COST</t>
  </si>
  <si>
    <t>PROFIT AND LOSS STATEMENT</t>
  </si>
  <si>
    <t>Revenue</t>
  </si>
  <si>
    <t>Y-1</t>
  </si>
  <si>
    <t>%</t>
  </si>
  <si>
    <t>Expenses</t>
  </si>
  <si>
    <t>Y-2</t>
  </si>
  <si>
    <t>Y-3</t>
  </si>
  <si>
    <t>Benefits (20%)</t>
  </si>
  <si>
    <t>TOTAL WAGES</t>
  </si>
  <si>
    <t>CEO-CTO</t>
  </si>
  <si>
    <t>ADMIN. ASSIST</t>
  </si>
  <si>
    <t>SALESMEN</t>
  </si>
  <si>
    <t>Y-4</t>
  </si>
  <si>
    <t>Y-5</t>
  </si>
  <si>
    <t>PLANT's EXPENSES</t>
  </si>
  <si>
    <t>RENT</t>
  </si>
  <si>
    <t>ELECTRICITY</t>
  </si>
  <si>
    <t>WATER</t>
  </si>
  <si>
    <t>GAS</t>
  </si>
  <si>
    <t>OFFICE EXPENSES</t>
  </si>
  <si>
    <t>INSURANCE</t>
  </si>
  <si>
    <t>GASOLINE</t>
  </si>
  <si>
    <t>ACCOUNTANT</t>
  </si>
  <si>
    <t>TOTAL</t>
  </si>
  <si>
    <t>COO</t>
  </si>
  <si>
    <t>SALES DIRECTOR</t>
  </si>
  <si>
    <t>TRAVEL</t>
  </si>
  <si>
    <t>NEWCORP, INC.</t>
  </si>
  <si>
    <t>unit cost material 1 =</t>
  </si>
  <si>
    <t># material 1/unit</t>
  </si>
  <si>
    <t xml:space="preserve">Price of Unit as per marker survey  </t>
  </si>
  <si>
    <t># material 2/unit</t>
  </si>
  <si>
    <t>unit cost electronics =</t>
  </si>
  <si>
    <t>unit cost material 2 =</t>
  </si>
  <si>
    <t>cost/unit</t>
  </si>
  <si>
    <t>mat 1/unit</t>
  </si>
  <si>
    <t>mat 2/unit</t>
  </si>
  <si>
    <t>UNITS MANUFACTURING</t>
  </si>
  <si>
    <t># units/hr</t>
  </si>
  <si>
    <t># units/month</t>
  </si>
  <si>
    <t>#units/year</t>
  </si>
  <si>
    <t>labor(# workers)</t>
  </si>
  <si>
    <t>MATERIAL 1</t>
  </si>
  <si>
    <t xml:space="preserve">MATERIAL 2 </t>
  </si>
  <si>
    <t>ELECTRONICS</t>
  </si>
  <si>
    <t>GRAN TOTAL/COGS</t>
  </si>
  <si>
    <t xml:space="preserve">PERSONNEL-SALARIES </t>
  </si>
  <si>
    <t>Cost og Goods Sold</t>
  </si>
  <si>
    <t>Gross Income</t>
  </si>
  <si>
    <t>TOTAL COST OF GOODS SOLD - COGS</t>
  </si>
  <si>
    <t>TOTAL PLANT's EXPENSES</t>
  </si>
  <si>
    <t>Depreciation</t>
  </si>
  <si>
    <t>Operating Income</t>
  </si>
  <si>
    <t>Interests</t>
  </si>
  <si>
    <t>Taxable Income</t>
  </si>
  <si>
    <t>Income Taxes</t>
  </si>
  <si>
    <t>Net Profit</t>
  </si>
  <si>
    <t>ITEM</t>
  </si>
  <si>
    <t>Total Expenses</t>
  </si>
  <si>
    <t>ADVERTIZING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</si>
</sst>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44" fontId="0" fillId="0" borderId="0" xfId="2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2" applyFont="1" applyBorder="1"/>
    <xf numFmtId="44" fontId="0" fillId="0" borderId="0" xfId="0" applyNumberFormat="1" applyBorder="1"/>
    <xf numFmtId="44" fontId="0" fillId="0" borderId="1" xfId="2" applyFont="1" applyBorder="1"/>
    <xf numFmtId="44" fontId="0" fillId="0" borderId="3" xfId="2" applyFont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44" fontId="0" fillId="0" borderId="2" xfId="2" applyFont="1" applyBorder="1"/>
    <xf numFmtId="44" fontId="0" fillId="0" borderId="12" xfId="2" applyFont="1" applyBorder="1"/>
    <xf numFmtId="0" fontId="2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44" fontId="0" fillId="0" borderId="21" xfId="2" applyFont="1" applyBorder="1"/>
    <xf numFmtId="44" fontId="0" fillId="0" borderId="23" xfId="2" applyFont="1" applyBorder="1"/>
    <xf numFmtId="44" fontId="0" fillId="0" borderId="22" xfId="2" applyFont="1" applyBorder="1"/>
    <xf numFmtId="0" fontId="2" fillId="0" borderId="25" xfId="0" applyFont="1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44" fontId="0" fillId="0" borderId="30" xfId="2" applyFont="1" applyBorder="1"/>
    <xf numFmtId="0" fontId="0" fillId="0" borderId="28" xfId="0" applyBorder="1"/>
    <xf numFmtId="0" fontId="2" fillId="0" borderId="27" xfId="0" applyFont="1" applyBorder="1"/>
    <xf numFmtId="44" fontId="2" fillId="0" borderId="28" xfId="0" applyNumberFormat="1" applyFont="1" applyBorder="1"/>
    <xf numFmtId="44" fontId="2" fillId="0" borderId="31" xfId="0" applyNumberFormat="1" applyFont="1" applyBorder="1"/>
    <xf numFmtId="44" fontId="0" fillId="0" borderId="22" xfId="0" applyNumberFormat="1" applyBorder="1"/>
    <xf numFmtId="44" fontId="2" fillId="0" borderId="3" xfId="2" applyFont="1" applyBorder="1"/>
    <xf numFmtId="44" fontId="2" fillId="0" borderId="23" xfId="2" applyFont="1" applyBorder="1"/>
    <xf numFmtId="164" fontId="1" fillId="0" borderId="3" xfId="1" applyNumberFormat="1" applyFont="1" applyBorder="1" applyAlignment="1">
      <alignment horizontal="center"/>
    </xf>
    <xf numFmtId="164" fontId="1" fillId="0" borderId="23" xfId="1" applyNumberFormat="1" applyFont="1" applyFill="1" applyBorder="1" applyAlignment="1">
      <alignment horizontal="center"/>
    </xf>
    <xf numFmtId="44" fontId="2" fillId="0" borderId="19" xfId="0" applyNumberFormat="1" applyFont="1" applyBorder="1"/>
    <xf numFmtId="44" fontId="2" fillId="0" borderId="24" xfId="0" applyNumberFormat="1" applyFont="1" applyBorder="1"/>
    <xf numFmtId="0" fontId="0" fillId="0" borderId="18" xfId="0" applyBorder="1"/>
    <xf numFmtId="0" fontId="0" fillId="0" borderId="19" xfId="0" applyBorder="1"/>
    <xf numFmtId="0" fontId="2" fillId="0" borderId="17" xfId="0" applyFont="1" applyBorder="1"/>
    <xf numFmtId="0" fontId="2" fillId="0" borderId="7" xfId="0" applyFont="1" applyBorder="1"/>
    <xf numFmtId="44" fontId="0" fillId="0" borderId="2" xfId="0" applyNumberFormat="1" applyBorder="1"/>
    <xf numFmtId="44" fontId="0" fillId="0" borderId="30" xfId="0" applyNumberFormat="1" applyBorder="1"/>
    <xf numFmtId="0" fontId="2" fillId="0" borderId="32" xfId="0" applyFont="1" applyBorder="1" applyAlignment="1">
      <alignment horizontal="center"/>
    </xf>
    <xf numFmtId="0" fontId="0" fillId="0" borderId="12" xfId="0" applyBorder="1"/>
    <xf numFmtId="44" fontId="2" fillId="0" borderId="0" xfId="0" applyNumberFormat="1" applyFont="1" applyBorder="1"/>
    <xf numFmtId="44" fontId="2" fillId="0" borderId="22" xfId="0" applyNumberFormat="1" applyFont="1" applyBorder="1"/>
    <xf numFmtId="0" fontId="2" fillId="0" borderId="33" xfId="0" applyFont="1" applyBorder="1" applyAlignment="1">
      <alignment horizontal="center"/>
    </xf>
    <xf numFmtId="0" fontId="2" fillId="0" borderId="0" xfId="0" applyFont="1"/>
    <xf numFmtId="44" fontId="2" fillId="0" borderId="0" xfId="2" applyFont="1"/>
    <xf numFmtId="0" fontId="2" fillId="0" borderId="0" xfId="1" applyNumberFormat="1" applyFont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Fill="1" applyBorder="1"/>
    <xf numFmtId="0" fontId="2" fillId="0" borderId="20" xfId="0" applyFont="1" applyBorder="1"/>
    <xf numFmtId="0" fontId="0" fillId="0" borderId="12" xfId="0" applyBorder="1" applyAlignment="1">
      <alignment horizontal="center"/>
    </xf>
    <xf numFmtId="44" fontId="2" fillId="0" borderId="30" xfId="0" applyNumberFormat="1" applyFont="1" applyBorder="1"/>
    <xf numFmtId="44" fontId="0" fillId="0" borderId="28" xfId="2" applyFont="1" applyBorder="1"/>
    <xf numFmtId="0" fontId="0" fillId="0" borderId="27" xfId="0" applyBorder="1" applyAlignment="1">
      <alignment horizontal="center"/>
    </xf>
    <xf numFmtId="0" fontId="0" fillId="0" borderId="0" xfId="0" applyBorder="1"/>
    <xf numFmtId="0" fontId="0" fillId="0" borderId="20" xfId="0" applyBorder="1"/>
    <xf numFmtId="0" fontId="0" fillId="0" borderId="22" xfId="0" applyBorder="1"/>
    <xf numFmtId="0" fontId="0" fillId="0" borderId="24" xfId="0" applyBorder="1"/>
    <xf numFmtId="0" fontId="2" fillId="0" borderId="3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/>
    <xf numFmtId="0" fontId="0" fillId="0" borderId="2" xfId="0" applyBorder="1"/>
    <xf numFmtId="0" fontId="0" fillId="0" borderId="30" xfId="0" applyBorder="1"/>
    <xf numFmtId="0" fontId="0" fillId="0" borderId="23" xfId="0" applyBorder="1"/>
    <xf numFmtId="0" fontId="0" fillId="0" borderId="31" xfId="0" applyBorder="1"/>
    <xf numFmtId="0" fontId="2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3" fillId="0" borderId="18" xfId="0" applyFont="1" applyBorder="1"/>
    <xf numFmtId="0" fontId="3" fillId="0" borderId="0" xfId="0" applyFont="1" applyBorder="1"/>
    <xf numFmtId="10" fontId="3" fillId="0" borderId="0" xfId="3" applyNumberFormat="1" applyFont="1" applyBorder="1"/>
    <xf numFmtId="0" fontId="3" fillId="0" borderId="19" xfId="0" applyFont="1" applyBorder="1"/>
    <xf numFmtId="44" fontId="3" fillId="0" borderId="0" xfId="2" applyFont="1" applyBorder="1"/>
    <xf numFmtId="0" fontId="3" fillId="0" borderId="20" xfId="0" applyFont="1" applyBorder="1"/>
    <xf numFmtId="0" fontId="3" fillId="0" borderId="36" xfId="0" applyFont="1" applyBorder="1"/>
    <xf numFmtId="0" fontId="3" fillId="0" borderId="1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/>
    <xf numFmtId="0" fontId="3" fillId="0" borderId="8" xfId="0" applyFont="1" applyBorder="1" applyAlignment="1">
      <alignment horizontal="center"/>
    </xf>
    <xf numFmtId="44" fontId="3" fillId="0" borderId="2" xfId="0" applyNumberFormat="1" applyFont="1" applyBorder="1"/>
    <xf numFmtId="0" fontId="3" fillId="0" borderId="2" xfId="0" applyFont="1" applyBorder="1"/>
    <xf numFmtId="0" fontId="3" fillId="0" borderId="11" xfId="0" applyFont="1" applyBorder="1" applyAlignment="1">
      <alignment horizontal="center"/>
    </xf>
    <xf numFmtId="44" fontId="3" fillId="0" borderId="3" xfId="0" applyNumberFormat="1" applyFont="1" applyBorder="1"/>
    <xf numFmtId="0" fontId="3" fillId="0" borderId="3" xfId="0" applyFont="1" applyBorder="1"/>
    <xf numFmtId="44" fontId="3" fillId="0" borderId="2" xfId="2" applyFont="1" applyBorder="1"/>
    <xf numFmtId="44" fontId="3" fillId="0" borderId="35" xfId="0" applyNumberFormat="1" applyFont="1" applyBorder="1"/>
    <xf numFmtId="0" fontId="3" fillId="0" borderId="34" xfId="0" applyFont="1" applyBorder="1"/>
    <xf numFmtId="0" fontId="4" fillId="0" borderId="0" xfId="0" applyFo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#units/year</c:v>
                </c:pt>
              </c:strCache>
            </c:strRef>
          </c:tx>
          <c:marker>
            <c:symbol val="none"/>
          </c:marker>
          <c:val>
            <c:numRef>
              <c:f>Sheet1!$E$13:$E$17</c:f>
              <c:numCache>
                <c:formatCode>_(* #,##0_);_(* \(#,##0\);_(* "-"??_);_(@_)</c:formatCode>
                <c:ptCount val="5"/>
                <c:pt idx="0">
                  <c:v>2112</c:v>
                </c:pt>
                <c:pt idx="1">
                  <c:v>6336</c:v>
                </c:pt>
                <c:pt idx="2">
                  <c:v>9504</c:v>
                </c:pt>
                <c:pt idx="3">
                  <c:v>11616</c:v>
                </c:pt>
                <c:pt idx="4">
                  <c:v>12672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2-494E-931E-89210A3C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4112"/>
        <c:axId val="74315648"/>
      </c:lineChart>
      <c:catAx>
        <c:axId val="743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315648"/>
        <c:crosses val="autoZero"/>
        <c:auto val="1"/>
        <c:lblAlgn val="ctr"/>
        <c:lblOffset val="100"/>
        <c:noMultiLvlLbl val="0"/>
      </c:catAx>
      <c:valAx>
        <c:axId val="7431564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743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19</xdr:row>
      <xdr:rowOff>9525</xdr:rowOff>
    </xdr:from>
    <xdr:to>
      <xdr:col>8</xdr:col>
      <xdr:colOff>433387</xdr:colOff>
      <xdr:row>33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5"/>
  <sheetViews>
    <sheetView tabSelected="1" zoomScale="90" zoomScaleNormal="90" workbookViewId="0">
      <selection activeCell="K25" sqref="K25"/>
    </sheetView>
  </sheetViews>
  <sheetFormatPr defaultColWidth="8.85546875" defaultRowHeight="15" x14ac:dyDescent="0.25"/>
  <cols>
    <col min="3" max="3" width="9.7109375" bestFit="1" customWidth="1"/>
    <col min="4" max="4" width="13.7109375" bestFit="1" customWidth="1"/>
    <col min="5" max="5" width="11.140625" bestFit="1" customWidth="1"/>
    <col min="6" max="6" width="13.85546875" bestFit="1" customWidth="1"/>
    <col min="7" max="7" width="13.7109375" bestFit="1" customWidth="1"/>
    <col min="8" max="8" width="15.7109375" bestFit="1" customWidth="1"/>
    <col min="10" max="10" width="13.42578125" bestFit="1" customWidth="1"/>
    <col min="11" max="13" width="13.42578125" customWidth="1"/>
    <col min="14" max="14" width="21.85546875" bestFit="1" customWidth="1"/>
    <col min="15" max="15" width="7.42578125" customWidth="1"/>
    <col min="16" max="16" width="20.5703125" bestFit="1" customWidth="1"/>
    <col min="17" max="17" width="13.42578125" bestFit="1" customWidth="1"/>
    <col min="18" max="18" width="14" bestFit="1" customWidth="1"/>
    <col min="19" max="19" width="15.5703125" bestFit="1" customWidth="1"/>
    <col min="20" max="20" width="14" bestFit="1" customWidth="1"/>
    <col min="21" max="21" width="17.42578125" bestFit="1" customWidth="1"/>
    <col min="22" max="22" width="14.140625" customWidth="1"/>
    <col min="23" max="23" width="14.28515625" customWidth="1"/>
    <col min="24" max="24" width="13.28515625" bestFit="1" customWidth="1"/>
    <col min="26" max="26" width="16.42578125" bestFit="1" customWidth="1"/>
    <col min="27" max="27" width="23.7109375" bestFit="1" customWidth="1"/>
    <col min="28" max="28" width="17.85546875" bestFit="1" customWidth="1"/>
    <col min="29" max="29" width="18.42578125" bestFit="1" customWidth="1"/>
    <col min="30" max="32" width="13.28515625" bestFit="1" customWidth="1"/>
  </cols>
  <sheetData>
    <row r="1" spans="2:30" ht="21" x14ac:dyDescent="0.35">
      <c r="O1" s="102" t="s">
        <v>42</v>
      </c>
    </row>
    <row r="3" spans="2:30" x14ac:dyDescent="0.25">
      <c r="P3" s="54" t="s">
        <v>43</v>
      </c>
      <c r="Q3" s="54"/>
      <c r="R3" s="54"/>
      <c r="S3" s="55">
        <v>0.9</v>
      </c>
      <c r="T3" s="1"/>
    </row>
    <row r="4" spans="2:30" x14ac:dyDescent="0.25">
      <c r="P4" s="54" t="s">
        <v>48</v>
      </c>
      <c r="Q4" s="54"/>
      <c r="R4" s="54"/>
      <c r="S4" s="55">
        <v>0.5</v>
      </c>
      <c r="T4" s="1"/>
    </row>
    <row r="5" spans="2:30" x14ac:dyDescent="0.25">
      <c r="P5" s="54" t="s">
        <v>47</v>
      </c>
      <c r="Q5" s="54"/>
      <c r="R5" s="54"/>
      <c r="S5" s="55">
        <v>10</v>
      </c>
      <c r="T5" s="1"/>
    </row>
    <row r="6" spans="2:30" x14ac:dyDescent="0.25">
      <c r="P6" s="54" t="s">
        <v>44</v>
      </c>
      <c r="Q6" s="54"/>
      <c r="R6" s="54"/>
      <c r="S6" s="56">
        <v>2</v>
      </c>
      <c r="T6" s="1"/>
    </row>
    <row r="7" spans="2:30" x14ac:dyDescent="0.25">
      <c r="P7" s="54" t="s">
        <v>46</v>
      </c>
      <c r="Q7" s="54"/>
      <c r="R7" s="54"/>
      <c r="S7" s="56">
        <v>4</v>
      </c>
      <c r="T7" s="1"/>
    </row>
    <row r="8" spans="2:30" x14ac:dyDescent="0.25">
      <c r="P8" s="110" t="s">
        <v>45</v>
      </c>
      <c r="Q8" s="110"/>
      <c r="S8" s="55">
        <v>75</v>
      </c>
      <c r="T8" s="1"/>
    </row>
    <row r="9" spans="2:30" ht="15.75" thickBot="1" x14ac:dyDescent="0.3">
      <c r="T9" s="1"/>
    </row>
    <row r="10" spans="2:30" ht="15.75" x14ac:dyDescent="0.25">
      <c r="B10" s="103" t="s">
        <v>9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5"/>
      <c r="O10" s="103" t="s">
        <v>8</v>
      </c>
      <c r="P10" s="104"/>
      <c r="Q10" s="104"/>
      <c r="R10" s="104"/>
      <c r="S10" s="104"/>
      <c r="T10" s="104"/>
      <c r="U10" s="104"/>
      <c r="V10" s="104"/>
      <c r="W10" s="104"/>
      <c r="X10" s="105"/>
      <c r="Z10" s="111" t="s">
        <v>64</v>
      </c>
      <c r="AA10" s="112"/>
      <c r="AB10" s="112"/>
      <c r="AC10" s="113"/>
    </row>
    <row r="11" spans="2:30" x14ac:dyDescent="0.25">
      <c r="B11" s="18" t="s">
        <v>0</v>
      </c>
      <c r="C11" s="106" t="s">
        <v>52</v>
      </c>
      <c r="D11" s="107"/>
      <c r="E11" s="108"/>
      <c r="F11" s="106" t="s">
        <v>4</v>
      </c>
      <c r="G11" s="108"/>
      <c r="H11" s="106" t="s">
        <v>5</v>
      </c>
      <c r="I11" s="107"/>
      <c r="J11" s="107"/>
      <c r="K11" s="107"/>
      <c r="L11" s="107"/>
      <c r="M11" s="109"/>
      <c r="O11" s="26" t="s">
        <v>0</v>
      </c>
      <c r="P11" s="106" t="s">
        <v>57</v>
      </c>
      <c r="Q11" s="107"/>
      <c r="R11" s="108"/>
      <c r="S11" s="106" t="s">
        <v>58</v>
      </c>
      <c r="T11" s="107"/>
      <c r="U11" s="108"/>
      <c r="V11" s="106" t="s">
        <v>59</v>
      </c>
      <c r="W11" s="107"/>
      <c r="X11" s="33" t="s">
        <v>10</v>
      </c>
      <c r="Z11" s="49" t="s">
        <v>0</v>
      </c>
      <c r="AA11" s="46" t="s">
        <v>13</v>
      </c>
      <c r="AB11" s="46" t="s">
        <v>14</v>
      </c>
      <c r="AC11" s="45" t="s">
        <v>60</v>
      </c>
      <c r="AD11" s="60"/>
    </row>
    <row r="12" spans="2:30" x14ac:dyDescent="0.25">
      <c r="B12" s="19"/>
      <c r="C12" s="9" t="s">
        <v>53</v>
      </c>
      <c r="D12" s="10" t="s">
        <v>54</v>
      </c>
      <c r="E12" s="11" t="s">
        <v>55</v>
      </c>
      <c r="F12" s="9" t="s">
        <v>2</v>
      </c>
      <c r="G12" s="11" t="s">
        <v>1</v>
      </c>
      <c r="H12" s="9" t="s">
        <v>56</v>
      </c>
      <c r="I12" s="10" t="s">
        <v>3</v>
      </c>
      <c r="J12" s="10" t="s">
        <v>11</v>
      </c>
      <c r="K12" s="10" t="s">
        <v>12</v>
      </c>
      <c r="L12" s="10" t="s">
        <v>22</v>
      </c>
      <c r="M12" s="53" t="s">
        <v>23</v>
      </c>
      <c r="O12" s="27"/>
      <c r="P12" s="12" t="s">
        <v>50</v>
      </c>
      <c r="Q12" s="15" t="s">
        <v>49</v>
      </c>
      <c r="R12" s="14" t="s">
        <v>7</v>
      </c>
      <c r="S12" s="12" t="s">
        <v>51</v>
      </c>
      <c r="T12" s="13" t="s">
        <v>49</v>
      </c>
      <c r="U12" s="14" t="s">
        <v>7</v>
      </c>
      <c r="V12" s="12" t="s">
        <v>6</v>
      </c>
      <c r="W12" s="12" t="s">
        <v>7</v>
      </c>
      <c r="X12" s="32"/>
      <c r="Z12" s="57"/>
      <c r="AA12" s="50"/>
      <c r="AB12" s="50"/>
      <c r="AC12" s="44"/>
    </row>
    <row r="13" spans="2:30" x14ac:dyDescent="0.25">
      <c r="B13" s="19">
        <v>1</v>
      </c>
      <c r="C13" s="2">
        <v>1</v>
      </c>
      <c r="D13" s="3">
        <f>C13*8*22</f>
        <v>176</v>
      </c>
      <c r="E13" s="39">
        <f>D13*12</f>
        <v>2112</v>
      </c>
      <c r="F13" s="6">
        <f>$S$8</f>
        <v>75</v>
      </c>
      <c r="G13" s="37">
        <f>E13*F13</f>
        <v>158400</v>
      </c>
      <c r="H13" s="2">
        <v>1</v>
      </c>
      <c r="I13" s="4">
        <v>8</v>
      </c>
      <c r="J13" s="5">
        <f>H13*I13*8*22</f>
        <v>1408</v>
      </c>
      <c r="K13" s="51">
        <f>J13*12</f>
        <v>16896</v>
      </c>
      <c r="L13" s="51">
        <f>K13*0.2</f>
        <v>3379.2000000000003</v>
      </c>
      <c r="M13" s="34">
        <f>K13+L13</f>
        <v>20275.2</v>
      </c>
      <c r="O13" s="28">
        <f>B13</f>
        <v>1</v>
      </c>
      <c r="P13" s="2">
        <f>$S$6</f>
        <v>2</v>
      </c>
      <c r="Q13" s="16">
        <f>$S$3*P13</f>
        <v>1.8</v>
      </c>
      <c r="R13" s="7">
        <f>E13*Q13</f>
        <v>3801.6</v>
      </c>
      <c r="S13" s="2">
        <f>$S$7</f>
        <v>4</v>
      </c>
      <c r="T13" s="17">
        <f>$S$4*S13</f>
        <v>2</v>
      </c>
      <c r="U13" s="7">
        <f>E13*T13</f>
        <v>4224</v>
      </c>
      <c r="V13" s="4">
        <f>$S$5</f>
        <v>10</v>
      </c>
      <c r="W13" s="6">
        <f>E13*V13</f>
        <v>21120</v>
      </c>
      <c r="X13" s="34">
        <f>R13+U13+W13</f>
        <v>29145.599999999999</v>
      </c>
      <c r="Z13" s="58">
        <f>O13</f>
        <v>1</v>
      </c>
      <c r="AA13" s="47">
        <f>M13</f>
        <v>20275.2</v>
      </c>
      <c r="AB13" s="47">
        <f>X13</f>
        <v>29145.599999999999</v>
      </c>
      <c r="AC13" s="41">
        <f>AA13+AB13</f>
        <v>49420.800000000003</v>
      </c>
    </row>
    <row r="14" spans="2:30" x14ac:dyDescent="0.25">
      <c r="B14" s="19">
        <v>2</v>
      </c>
      <c r="C14" s="2">
        <v>3</v>
      </c>
      <c r="D14" s="3">
        <f>C14*8*22</f>
        <v>528</v>
      </c>
      <c r="E14" s="39">
        <f>D14*12</f>
        <v>6336</v>
      </c>
      <c r="F14" s="6">
        <f t="shared" ref="F14:F17" si="0">$S$8</f>
        <v>75</v>
      </c>
      <c r="G14" s="37">
        <f>E14*F14</f>
        <v>475200</v>
      </c>
      <c r="H14" s="2">
        <v>2</v>
      </c>
      <c r="I14" s="4">
        <v>8</v>
      </c>
      <c r="J14" s="5">
        <f>H14*I14*8*22</f>
        <v>2816</v>
      </c>
      <c r="K14" s="51">
        <f t="shared" ref="K14:K17" si="1">J14*12</f>
        <v>33792</v>
      </c>
      <c r="L14" s="51">
        <f t="shared" ref="L14:L17" si="2">K14*0.2</f>
        <v>6758.4000000000005</v>
      </c>
      <c r="M14" s="34">
        <f t="shared" ref="M14:M17" si="3">K14+L14</f>
        <v>40550.400000000001</v>
      </c>
      <c r="O14" s="28">
        <f t="shared" ref="O14:O17" si="4">B14</f>
        <v>2</v>
      </c>
      <c r="P14" s="2">
        <f t="shared" ref="P14:P17" si="5">$S$6</f>
        <v>2</v>
      </c>
      <c r="Q14" s="16">
        <f t="shared" ref="Q14:Q17" si="6">$S$3*P14</f>
        <v>1.8</v>
      </c>
      <c r="R14" s="7">
        <f>E14*Q14</f>
        <v>11404.800000000001</v>
      </c>
      <c r="S14" s="2">
        <f t="shared" ref="S14:S17" si="7">$S$7</f>
        <v>4</v>
      </c>
      <c r="T14" s="16">
        <f t="shared" ref="T14:T17" si="8">$S$4*S14</f>
        <v>2</v>
      </c>
      <c r="U14" s="7">
        <f>E14*T14</f>
        <v>12672</v>
      </c>
      <c r="V14" s="4">
        <f>$S$5</f>
        <v>10</v>
      </c>
      <c r="W14" s="6">
        <f>E14*V14</f>
        <v>63360</v>
      </c>
      <c r="X14" s="34">
        <f t="shared" ref="X14:X17" si="9">R14+U14+W14</f>
        <v>87436.800000000003</v>
      </c>
      <c r="Z14" s="58">
        <f>O14</f>
        <v>2</v>
      </c>
      <c r="AA14" s="47">
        <f>M14</f>
        <v>40550.400000000001</v>
      </c>
      <c r="AB14" s="47">
        <f t="shared" ref="AB14:AB17" si="10">X14</f>
        <v>87436.800000000003</v>
      </c>
      <c r="AC14" s="41">
        <f t="shared" ref="AC14:AC17" si="11">AA14+AB14</f>
        <v>127987.20000000001</v>
      </c>
    </row>
    <row r="15" spans="2:30" x14ac:dyDescent="0.25">
      <c r="B15" s="19">
        <v>3</v>
      </c>
      <c r="C15" s="2">
        <v>4.5</v>
      </c>
      <c r="D15" s="3">
        <f>C15*8*22</f>
        <v>792</v>
      </c>
      <c r="E15" s="39">
        <f>D15*12</f>
        <v>9504</v>
      </c>
      <c r="F15" s="6">
        <f t="shared" si="0"/>
        <v>75</v>
      </c>
      <c r="G15" s="37">
        <f>E15*F15</f>
        <v>712800</v>
      </c>
      <c r="H15" s="2">
        <v>3</v>
      </c>
      <c r="I15" s="4">
        <v>8</v>
      </c>
      <c r="J15" s="5">
        <f>H15*I15*8*22</f>
        <v>4224</v>
      </c>
      <c r="K15" s="51">
        <f t="shared" si="1"/>
        <v>50688</v>
      </c>
      <c r="L15" s="51">
        <f t="shared" si="2"/>
        <v>10137.6</v>
      </c>
      <c r="M15" s="34">
        <f t="shared" si="3"/>
        <v>60825.599999999999</v>
      </c>
      <c r="O15" s="28">
        <f t="shared" si="4"/>
        <v>3</v>
      </c>
      <c r="P15" s="2">
        <f t="shared" si="5"/>
        <v>2</v>
      </c>
      <c r="Q15" s="16">
        <f t="shared" si="6"/>
        <v>1.8</v>
      </c>
      <c r="R15" s="7">
        <f>E15*Q15</f>
        <v>17107.2</v>
      </c>
      <c r="S15" s="2">
        <f t="shared" si="7"/>
        <v>4</v>
      </c>
      <c r="T15" s="16">
        <f t="shared" si="8"/>
        <v>2</v>
      </c>
      <c r="U15" s="7">
        <f>E15*T15</f>
        <v>19008</v>
      </c>
      <c r="V15" s="4">
        <f>$S$5</f>
        <v>10</v>
      </c>
      <c r="W15" s="6">
        <f>E15*V15</f>
        <v>95040</v>
      </c>
      <c r="X15" s="34">
        <f t="shared" si="9"/>
        <v>131155.20000000001</v>
      </c>
      <c r="Z15" s="58">
        <f>O15</f>
        <v>3</v>
      </c>
      <c r="AA15" s="47">
        <f>M15</f>
        <v>60825.599999999999</v>
      </c>
      <c r="AB15" s="47">
        <f t="shared" si="10"/>
        <v>131155.20000000001</v>
      </c>
      <c r="AC15" s="41">
        <f t="shared" si="11"/>
        <v>191980.80000000002</v>
      </c>
    </row>
    <row r="16" spans="2:30" x14ac:dyDescent="0.25">
      <c r="B16" s="19">
        <v>4</v>
      </c>
      <c r="C16" s="8">
        <v>5.5</v>
      </c>
      <c r="D16" s="3">
        <f>C16*8*22</f>
        <v>968</v>
      </c>
      <c r="E16" s="39">
        <f>D16*12</f>
        <v>11616</v>
      </c>
      <c r="F16" s="6">
        <f t="shared" si="0"/>
        <v>75</v>
      </c>
      <c r="G16" s="37">
        <f>E16*F16</f>
        <v>871200</v>
      </c>
      <c r="H16" s="8">
        <v>4</v>
      </c>
      <c r="I16" s="4">
        <v>8</v>
      </c>
      <c r="J16" s="5">
        <f>H16*I16*8*22</f>
        <v>5632</v>
      </c>
      <c r="K16" s="51">
        <f t="shared" si="1"/>
        <v>67584</v>
      </c>
      <c r="L16" s="51">
        <f t="shared" si="2"/>
        <v>13516.800000000001</v>
      </c>
      <c r="M16" s="34">
        <f t="shared" si="3"/>
        <v>81100.800000000003</v>
      </c>
      <c r="O16" s="28">
        <f t="shared" si="4"/>
        <v>4</v>
      </c>
      <c r="P16" s="2">
        <f t="shared" si="5"/>
        <v>2</v>
      </c>
      <c r="Q16" s="16">
        <f t="shared" si="6"/>
        <v>1.8</v>
      </c>
      <c r="R16" s="7">
        <f>E16*Q16</f>
        <v>20908.8</v>
      </c>
      <c r="S16" s="2">
        <f t="shared" si="7"/>
        <v>4</v>
      </c>
      <c r="T16" s="16">
        <f t="shared" si="8"/>
        <v>2</v>
      </c>
      <c r="U16" s="7">
        <f>E16*T16</f>
        <v>23232</v>
      </c>
      <c r="V16" s="4">
        <f>$S$5</f>
        <v>10</v>
      </c>
      <c r="W16" s="6">
        <f>E16*V16</f>
        <v>116160</v>
      </c>
      <c r="X16" s="34">
        <f t="shared" si="9"/>
        <v>160300.79999999999</v>
      </c>
      <c r="Z16" s="58">
        <f>O16</f>
        <v>4</v>
      </c>
      <c r="AA16" s="47">
        <f>M16</f>
        <v>81100.800000000003</v>
      </c>
      <c r="AB16" s="47">
        <f t="shared" si="10"/>
        <v>160300.79999999999</v>
      </c>
      <c r="AC16" s="41">
        <f t="shared" si="11"/>
        <v>241401.59999999998</v>
      </c>
    </row>
    <row r="17" spans="2:32" ht="15.75" thickBot="1" x14ac:dyDescent="0.3">
      <c r="B17" s="20">
        <v>5</v>
      </c>
      <c r="C17" s="21">
        <v>6</v>
      </c>
      <c r="D17" s="22">
        <f>C17*8*22</f>
        <v>1056</v>
      </c>
      <c r="E17" s="40">
        <f>D17*12</f>
        <v>12672</v>
      </c>
      <c r="F17" s="23">
        <f t="shared" si="0"/>
        <v>75</v>
      </c>
      <c r="G17" s="38">
        <f>E17*F17</f>
        <v>950400</v>
      </c>
      <c r="H17" s="21">
        <v>5</v>
      </c>
      <c r="I17" s="25">
        <v>8</v>
      </c>
      <c r="J17" s="36">
        <f>H17*I17*8*22</f>
        <v>7040</v>
      </c>
      <c r="K17" s="52">
        <f t="shared" si="1"/>
        <v>84480</v>
      </c>
      <c r="L17" s="52">
        <f t="shared" si="2"/>
        <v>16896</v>
      </c>
      <c r="M17" s="35">
        <f t="shared" si="3"/>
        <v>101376</v>
      </c>
      <c r="O17" s="29">
        <f t="shared" si="4"/>
        <v>5</v>
      </c>
      <c r="P17" s="30">
        <f t="shared" si="5"/>
        <v>2</v>
      </c>
      <c r="Q17" s="31">
        <f t="shared" si="6"/>
        <v>1.8</v>
      </c>
      <c r="R17" s="24">
        <f>E17*Q17</f>
        <v>22809.600000000002</v>
      </c>
      <c r="S17" s="30">
        <f t="shared" si="7"/>
        <v>4</v>
      </c>
      <c r="T17" s="31">
        <f t="shared" si="8"/>
        <v>2</v>
      </c>
      <c r="U17" s="24">
        <f>E17*T17</f>
        <v>25344</v>
      </c>
      <c r="V17" s="25">
        <f>$S$5</f>
        <v>10</v>
      </c>
      <c r="W17" s="23">
        <f>E17*V17</f>
        <v>126720</v>
      </c>
      <c r="X17" s="35">
        <f t="shared" si="9"/>
        <v>174873.60000000001</v>
      </c>
      <c r="Z17" s="59">
        <f>O17</f>
        <v>5</v>
      </c>
      <c r="AA17" s="48">
        <f>M17</f>
        <v>101376</v>
      </c>
      <c r="AB17" s="48">
        <f t="shared" si="10"/>
        <v>174873.60000000001</v>
      </c>
      <c r="AC17" s="42">
        <f t="shared" si="11"/>
        <v>276249.59999999998</v>
      </c>
    </row>
    <row r="21" spans="2:32" ht="15.75" thickBot="1" x14ac:dyDescent="0.3"/>
    <row r="22" spans="2:32" ht="15.75" thickBot="1" x14ac:dyDescent="0.3">
      <c r="AA22" s="111" t="s">
        <v>61</v>
      </c>
      <c r="AB22" s="112"/>
      <c r="AC22" s="112"/>
      <c r="AD22" s="112"/>
      <c r="AE22" s="112"/>
      <c r="AF22" s="113"/>
    </row>
    <row r="23" spans="2:32" ht="15.75" x14ac:dyDescent="0.25">
      <c r="N23" s="103" t="s">
        <v>15</v>
      </c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AA23" s="58" t="s">
        <v>0</v>
      </c>
      <c r="AB23" s="62" t="s">
        <v>17</v>
      </c>
      <c r="AC23" s="3" t="s">
        <v>20</v>
      </c>
      <c r="AD23" s="62" t="s">
        <v>21</v>
      </c>
      <c r="AE23" s="3" t="s">
        <v>27</v>
      </c>
      <c r="AF23" s="65" t="s">
        <v>28</v>
      </c>
    </row>
    <row r="24" spans="2:32" ht="15.75" x14ac:dyDescent="0.25">
      <c r="N24" s="88" t="s">
        <v>72</v>
      </c>
      <c r="O24" s="91" t="s">
        <v>0</v>
      </c>
      <c r="P24" s="96" t="s">
        <v>17</v>
      </c>
      <c r="Q24" s="89" t="s">
        <v>18</v>
      </c>
      <c r="R24" s="93" t="s">
        <v>20</v>
      </c>
      <c r="S24" s="89" t="s">
        <v>18</v>
      </c>
      <c r="T24" s="93" t="s">
        <v>21</v>
      </c>
      <c r="U24" s="89" t="s">
        <v>18</v>
      </c>
      <c r="V24" s="93" t="s">
        <v>27</v>
      </c>
      <c r="W24" s="89" t="s">
        <v>18</v>
      </c>
      <c r="X24" s="93" t="s">
        <v>28</v>
      </c>
      <c r="Y24" s="90" t="s">
        <v>18</v>
      </c>
      <c r="AA24" s="43" t="s">
        <v>24</v>
      </c>
      <c r="AB24" s="16">
        <v>25000</v>
      </c>
      <c r="AC24" s="4">
        <v>30000</v>
      </c>
      <c r="AD24" s="16">
        <v>35000</v>
      </c>
      <c r="AE24" s="4">
        <v>40000</v>
      </c>
      <c r="AF24" s="64">
        <v>45000</v>
      </c>
    </row>
    <row r="25" spans="2:32" ht="15.75" x14ac:dyDescent="0.25">
      <c r="N25" s="82" t="s">
        <v>16</v>
      </c>
      <c r="O25" s="101"/>
      <c r="P25" s="100">
        <f>G13</f>
        <v>158400</v>
      </c>
      <c r="Q25" s="84">
        <f>P25/P25</f>
        <v>1</v>
      </c>
      <c r="R25" s="100">
        <f>G14</f>
        <v>475200</v>
      </c>
      <c r="S25" s="84">
        <f>R25/R25</f>
        <v>1</v>
      </c>
      <c r="T25" s="94">
        <f>G15</f>
        <v>712800</v>
      </c>
      <c r="U25" s="83"/>
      <c r="V25" s="95"/>
      <c r="W25" s="83"/>
      <c r="X25" s="95"/>
      <c r="Y25" s="85"/>
      <c r="AA25" s="43" t="s">
        <v>39</v>
      </c>
      <c r="AB25" s="16">
        <v>25000</v>
      </c>
      <c r="AC25" s="4">
        <v>30000</v>
      </c>
      <c r="AD25" s="16">
        <v>35000</v>
      </c>
      <c r="AE25" s="4">
        <v>40000</v>
      </c>
      <c r="AF25" s="64">
        <v>45000</v>
      </c>
    </row>
    <row r="26" spans="2:32" ht="15.75" x14ac:dyDescent="0.25">
      <c r="N26" s="82" t="s">
        <v>62</v>
      </c>
      <c r="O26" s="92"/>
      <c r="P26" s="97">
        <f>AC13</f>
        <v>49420.800000000003</v>
      </c>
      <c r="Q26" s="84">
        <f>P26/P25</f>
        <v>0.312</v>
      </c>
      <c r="R26" s="94">
        <f>AC14</f>
        <v>127987.20000000001</v>
      </c>
      <c r="S26" s="86">
        <f>R26/R25</f>
        <v>0.26933333333333337</v>
      </c>
      <c r="T26" s="94">
        <f>AC15</f>
        <v>191980.80000000002</v>
      </c>
      <c r="U26" s="84">
        <f>T26/T25</f>
        <v>0.26933333333333337</v>
      </c>
      <c r="V26" s="95"/>
      <c r="W26" s="83"/>
      <c r="X26" s="95"/>
      <c r="Y26" s="85"/>
      <c r="AA26" s="43" t="s">
        <v>40</v>
      </c>
      <c r="AB26" s="16">
        <v>25000</v>
      </c>
      <c r="AC26" s="4">
        <v>30000</v>
      </c>
      <c r="AD26" s="16">
        <v>35000</v>
      </c>
      <c r="AE26" s="4">
        <v>40000</v>
      </c>
      <c r="AF26" s="64">
        <v>45000</v>
      </c>
    </row>
    <row r="27" spans="2:32" ht="15.75" x14ac:dyDescent="0.25">
      <c r="N27" s="82" t="s">
        <v>63</v>
      </c>
      <c r="O27" s="92"/>
      <c r="P27" s="97">
        <f>P25-P26</f>
        <v>108979.2</v>
      </c>
      <c r="Q27" s="84">
        <f>P27/P25</f>
        <v>0.68799999999999994</v>
      </c>
      <c r="R27" s="94">
        <f>R25-R26</f>
        <v>347212.79999999999</v>
      </c>
      <c r="S27" s="86">
        <f>R27/R25</f>
        <v>0.73066666666666669</v>
      </c>
      <c r="T27" s="94">
        <f>T25-T26</f>
        <v>520819.19999999995</v>
      </c>
      <c r="U27" s="84">
        <f>T27/T25</f>
        <v>0.73066666666666658</v>
      </c>
      <c r="V27" s="95"/>
      <c r="W27" s="83"/>
      <c r="X27" s="95"/>
      <c r="Y27" s="85"/>
      <c r="AA27" s="43" t="s">
        <v>25</v>
      </c>
      <c r="AB27" s="16">
        <v>17000</v>
      </c>
      <c r="AC27" s="4">
        <v>17000</v>
      </c>
      <c r="AD27" s="16">
        <v>17000</v>
      </c>
      <c r="AE27" s="4">
        <v>17000</v>
      </c>
      <c r="AF27" s="64">
        <f>17000*2</f>
        <v>34000</v>
      </c>
    </row>
    <row r="28" spans="2:32" ht="15.75" x14ac:dyDescent="0.25">
      <c r="N28" s="82" t="s">
        <v>19</v>
      </c>
      <c r="O28" s="92"/>
      <c r="P28" s="98"/>
      <c r="Q28" s="83"/>
      <c r="R28" s="99">
        <v>115000</v>
      </c>
      <c r="S28" s="83"/>
      <c r="T28" s="99">
        <v>145000</v>
      </c>
      <c r="U28" s="83"/>
      <c r="V28" s="95"/>
      <c r="W28" s="83"/>
      <c r="X28" s="95"/>
      <c r="Y28" s="85"/>
      <c r="AA28" s="43" t="s">
        <v>26</v>
      </c>
      <c r="AB28" s="16">
        <v>17000</v>
      </c>
      <c r="AC28" s="4">
        <v>17000</v>
      </c>
      <c r="AD28" s="16">
        <v>17000</v>
      </c>
      <c r="AE28" s="4">
        <f>17000*2</f>
        <v>34000</v>
      </c>
      <c r="AF28" s="64">
        <f>17000*3</f>
        <v>51000</v>
      </c>
    </row>
    <row r="29" spans="2:32" ht="16.5" thickBot="1" x14ac:dyDescent="0.3">
      <c r="N29" s="82" t="s">
        <v>66</v>
      </c>
      <c r="O29" s="92"/>
      <c r="P29" s="98"/>
      <c r="Q29" s="83"/>
      <c r="R29" s="94">
        <f>R27-R28</f>
        <v>232212.8</v>
      </c>
      <c r="S29" s="83"/>
      <c r="T29" s="94">
        <f>T27-T28</f>
        <v>375819.19999999995</v>
      </c>
      <c r="U29" s="83"/>
      <c r="V29" s="95"/>
      <c r="W29" s="83"/>
      <c r="X29" s="95"/>
      <c r="Y29" s="85"/>
      <c r="AA29" s="61" t="s">
        <v>38</v>
      </c>
      <c r="AB29" s="63">
        <f>SUM(AB24:AB28)</f>
        <v>109000</v>
      </c>
      <c r="AC29" s="52">
        <f>SUM(AC24:AC28)</f>
        <v>124000</v>
      </c>
      <c r="AD29" s="63">
        <f t="shared" ref="AD29:AF29" si="12">SUM(AD24:AD28)</f>
        <v>139000</v>
      </c>
      <c r="AE29" s="52">
        <f t="shared" si="12"/>
        <v>171000</v>
      </c>
      <c r="AF29" s="35">
        <f t="shared" si="12"/>
        <v>220000</v>
      </c>
    </row>
    <row r="30" spans="2:32" ht="16.5" thickBot="1" x14ac:dyDescent="0.3">
      <c r="N30" s="82" t="s">
        <v>67</v>
      </c>
      <c r="O30" s="92"/>
      <c r="P30" s="98"/>
      <c r="Q30" s="83"/>
      <c r="R30" s="95"/>
      <c r="S30" s="83"/>
      <c r="T30" s="95"/>
      <c r="U30" s="83"/>
      <c r="V30" s="95"/>
      <c r="W30" s="83"/>
      <c r="X30" s="95"/>
      <c r="Y30" s="85"/>
    </row>
    <row r="31" spans="2:32" ht="15.75" x14ac:dyDescent="0.25">
      <c r="N31" s="82" t="s">
        <v>68</v>
      </c>
      <c r="O31" s="92"/>
      <c r="P31" s="98"/>
      <c r="Q31" s="83"/>
      <c r="R31" s="95"/>
      <c r="S31" s="83"/>
      <c r="T31" s="95"/>
      <c r="U31" s="83"/>
      <c r="V31" s="95"/>
      <c r="W31" s="83"/>
      <c r="X31" s="95"/>
      <c r="Y31" s="85"/>
      <c r="AA31" s="111" t="s">
        <v>29</v>
      </c>
      <c r="AB31" s="112"/>
      <c r="AC31" s="112"/>
      <c r="AD31" s="112"/>
      <c r="AE31" s="112"/>
      <c r="AF31" s="113"/>
    </row>
    <row r="32" spans="2:32" ht="15.75" x14ac:dyDescent="0.25">
      <c r="N32" s="82" t="s">
        <v>69</v>
      </c>
      <c r="O32" s="92"/>
      <c r="P32" s="98"/>
      <c r="Q32" s="83"/>
      <c r="R32" s="95"/>
      <c r="S32" s="83"/>
      <c r="T32" s="95"/>
      <c r="U32" s="83"/>
      <c r="V32" s="95"/>
      <c r="W32" s="83"/>
      <c r="X32" s="95"/>
      <c r="Y32" s="85"/>
      <c r="AA32" s="70" t="s">
        <v>0</v>
      </c>
      <c r="AB32" s="71" t="s">
        <v>17</v>
      </c>
      <c r="AC32" s="72" t="s">
        <v>20</v>
      </c>
      <c r="AD32" s="71" t="s">
        <v>21</v>
      </c>
      <c r="AE32" s="72" t="s">
        <v>27</v>
      </c>
      <c r="AF32" s="65" t="s">
        <v>28</v>
      </c>
    </row>
    <row r="33" spans="14:32" ht="15.75" x14ac:dyDescent="0.25">
      <c r="N33" s="82" t="s">
        <v>70</v>
      </c>
      <c r="O33" s="92"/>
      <c r="P33" s="98"/>
      <c r="Q33" s="83"/>
      <c r="R33" s="95"/>
      <c r="S33" s="83"/>
      <c r="T33" s="95"/>
      <c r="U33" s="83"/>
      <c r="V33" s="95"/>
      <c r="W33" s="83"/>
      <c r="X33" s="95"/>
      <c r="Y33" s="85"/>
      <c r="AA33" s="43" t="s">
        <v>30</v>
      </c>
      <c r="AB33" s="17">
        <v>1079</v>
      </c>
      <c r="AC33" s="4">
        <v>1079</v>
      </c>
      <c r="AD33" s="17">
        <v>1079</v>
      </c>
      <c r="AE33" s="4">
        <v>1079</v>
      </c>
      <c r="AF33" s="64">
        <v>1079</v>
      </c>
    </row>
    <row r="34" spans="14:32" ht="16.5" thickBot="1" x14ac:dyDescent="0.3">
      <c r="N34" s="87" t="s">
        <v>71</v>
      </c>
      <c r="O34" s="73"/>
      <c r="P34" s="76"/>
      <c r="Q34" s="68"/>
      <c r="R34" s="75"/>
      <c r="S34" s="68"/>
      <c r="T34" s="75"/>
      <c r="U34" s="68"/>
      <c r="V34" s="75"/>
      <c r="W34" s="68"/>
      <c r="X34" s="75"/>
      <c r="Y34" s="69"/>
      <c r="AA34" s="43" t="s">
        <v>31</v>
      </c>
      <c r="AB34" s="74"/>
      <c r="AC34" s="66"/>
      <c r="AD34" s="74"/>
      <c r="AE34" s="66"/>
      <c r="AF34" s="32"/>
    </row>
    <row r="35" spans="14:32" x14ac:dyDescent="0.25">
      <c r="AA35" s="43" t="s">
        <v>32</v>
      </c>
      <c r="AB35" s="74"/>
      <c r="AC35" s="66"/>
      <c r="AD35" s="74"/>
      <c r="AE35" s="66"/>
      <c r="AF35" s="32"/>
    </row>
    <row r="36" spans="14:32" x14ac:dyDescent="0.25">
      <c r="AA36" s="43" t="s">
        <v>33</v>
      </c>
      <c r="AB36" s="74"/>
      <c r="AC36" s="66"/>
      <c r="AD36" s="74"/>
      <c r="AE36" s="66"/>
      <c r="AF36" s="32"/>
    </row>
    <row r="37" spans="14:32" x14ac:dyDescent="0.25">
      <c r="AA37" s="43" t="s">
        <v>34</v>
      </c>
      <c r="AB37" s="74"/>
      <c r="AC37" s="66"/>
      <c r="AD37" s="74"/>
      <c r="AE37" s="66"/>
      <c r="AF37" s="32"/>
    </row>
    <row r="38" spans="14:32" x14ac:dyDescent="0.25">
      <c r="AA38" s="43" t="s">
        <v>35</v>
      </c>
      <c r="AB38" s="74"/>
      <c r="AC38" s="66"/>
      <c r="AD38" s="74"/>
      <c r="AE38" s="66"/>
      <c r="AF38" s="32"/>
    </row>
    <row r="39" spans="14:32" x14ac:dyDescent="0.25">
      <c r="AA39" s="43" t="s">
        <v>36</v>
      </c>
      <c r="AB39" s="74"/>
      <c r="AC39" s="66"/>
      <c r="AD39" s="74"/>
      <c r="AE39" s="66"/>
      <c r="AF39" s="32"/>
    </row>
    <row r="40" spans="14:32" x14ac:dyDescent="0.25">
      <c r="AA40" s="43" t="s">
        <v>37</v>
      </c>
      <c r="AB40" s="74"/>
      <c r="AC40" s="66"/>
      <c r="AD40" s="74"/>
      <c r="AE40" s="66"/>
      <c r="AF40" s="32"/>
    </row>
    <row r="41" spans="14:32" x14ac:dyDescent="0.25">
      <c r="AA41" s="43" t="s">
        <v>74</v>
      </c>
      <c r="AB41" s="74"/>
      <c r="AC41" s="66"/>
      <c r="AD41" s="74"/>
      <c r="AE41" s="66"/>
      <c r="AF41" s="32"/>
    </row>
    <row r="42" spans="14:32" ht="15.75" thickBot="1" x14ac:dyDescent="0.3">
      <c r="AA42" s="67" t="s">
        <v>41</v>
      </c>
      <c r="AB42" s="75"/>
      <c r="AC42" s="68"/>
      <c r="AD42" s="75"/>
      <c r="AE42" s="68"/>
      <c r="AF42" s="77"/>
    </row>
    <row r="43" spans="14:32" ht="15.75" thickBot="1" x14ac:dyDescent="0.3">
      <c r="AA43" s="78" t="s">
        <v>65</v>
      </c>
      <c r="AB43" s="80"/>
      <c r="AC43" s="79"/>
      <c r="AD43" s="80"/>
      <c r="AE43" s="79"/>
      <c r="AF43" s="81"/>
    </row>
    <row r="45" spans="14:32" x14ac:dyDescent="0.25">
      <c r="AA45" t="s">
        <v>73</v>
      </c>
    </row>
  </sheetData>
  <mergeCells count="13">
    <mergeCell ref="AA31:AF31"/>
    <mergeCell ref="Z10:AC10"/>
    <mergeCell ref="O10:X10"/>
    <mergeCell ref="V11:W11"/>
    <mergeCell ref="H11:M11"/>
    <mergeCell ref="P8:Q8"/>
    <mergeCell ref="N23:Y23"/>
    <mergeCell ref="AA22:AF22"/>
    <mergeCell ref="B10:M10"/>
    <mergeCell ref="C11:E11"/>
    <mergeCell ref="F11:G11"/>
    <mergeCell ref="P11:R11"/>
    <mergeCell ref="S11:U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Correa</dc:creator>
  <cp:lastModifiedBy>Alberto Correa</cp:lastModifiedBy>
  <dcterms:created xsi:type="dcterms:W3CDTF">2019-07-26T03:48:43Z</dcterms:created>
  <dcterms:modified xsi:type="dcterms:W3CDTF">2020-04-27T23:15:20Z</dcterms:modified>
</cp:coreProperties>
</file>